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showInkAnnotation="0" codeName="ThisWorkbook" defaultThemeVersion="124226"/>
  <xr:revisionPtr revIDLastSave="0" documentId="8_{AF903F06-9C5E-466F-97C8-C52AD51D13CA}" xr6:coauthVersionLast="46" xr6:coauthVersionMax="46" xr10:uidLastSave="{00000000-0000-0000-0000-000000000000}"/>
  <bookViews>
    <workbookView xWindow="-120" yWindow="-120" windowWidth="29040" windowHeight="15840" tabRatio="932" firstSheet="1" activeTab="8" xr2:uid="{00000000-000D-0000-FFFF-FFFF00000000}"/>
  </bookViews>
  <sheets>
    <sheet name="Calculations" sheetId="1" r:id="rId1"/>
    <sheet name="Inputs" sheetId="2" r:id="rId2"/>
    <sheet name="Output" sheetId="3" r:id="rId3"/>
    <sheet name="PFIS" sheetId="5" r:id="rId4"/>
    <sheet name="Capital Structure" sheetId="12" r:id="rId5"/>
    <sheet name="Int Sync, NTG, Rev Req" sheetId="13" r:id="rId6"/>
    <sheet name="5A and 5B" sheetId="24" r:id="rId7"/>
    <sheet name="Resources" sheetId="21" r:id="rId8"/>
    <sheet name="Rate Design" sheetId="25" r:id="rId9"/>
    <sheet name=".625 Median" sheetId="26" r:id="rId10"/>
    <sheet name="Bill Revised" sheetId="23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6" hidden="1">'5A and 5B'!$B$1:$L$6</definedName>
    <definedName name="Bad_Debt_Percent">'Int Sync, NTG, Rev Req'!$D$43</definedName>
    <definedName name="BO_Tax_Rate">'Int Sync, NTG, Rev Req'!$D$44</definedName>
    <definedName name="Cost_of_Debt">'Capital Structure'!$I$54</definedName>
    <definedName name="Endof_TestYear">'5A and 5B'!$L$2</definedName>
    <definedName name="FIT_Rate">'Int Sync, NTG, Rev Req'!$D$50</definedName>
    <definedName name="_xlnm.Print_Area" localSheetId="4">'Capital Structure'!$A$2:$K$50</definedName>
    <definedName name="_xlnm.Print_Area" localSheetId="5">'Int Sync, NTG, Rev Req'!$B$2:$I$33</definedName>
    <definedName name="_xlnm.Print_Area" localSheetId="2">Output!$A$1:$N$36</definedName>
    <definedName name="_xlnm.Print_Area" localSheetId="3">PFIS!$A$1:$L$63</definedName>
    <definedName name="Prof_Int_Exp_Adj">'Int Sync, NTG, Rev Req'!$D$13</definedName>
    <definedName name="Proforma_Interest_Expense">'Int Sync, NTG, Rev Req'!$D$11</definedName>
    <definedName name="TestEOY">'5A and 5B'!$L$2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6" l="1"/>
  <c r="E26" i="26"/>
  <c r="F26" i="26"/>
  <c r="F27" i="26" s="1"/>
  <c r="I26" i="26"/>
  <c r="J26" i="26"/>
  <c r="J27" i="26" s="1"/>
  <c r="M26" i="26"/>
  <c r="N26" i="26"/>
  <c r="N27" i="26" s="1"/>
  <c r="O26" i="26"/>
  <c r="D26" i="26" s="1"/>
  <c r="D27" i="26" s="1"/>
  <c r="E27" i="26"/>
  <c r="I27" i="26"/>
  <c r="M27" i="26"/>
  <c r="O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G29" i="26"/>
  <c r="H29" i="26"/>
  <c r="I29" i="26"/>
  <c r="J29" i="26"/>
  <c r="K29" i="26"/>
  <c r="C31" i="26"/>
  <c r="F31" i="26"/>
  <c r="F32" i="26" s="1"/>
  <c r="J31" i="26"/>
  <c r="J32" i="26" s="1"/>
  <c r="K31" i="26"/>
  <c r="K32" i="26" s="1"/>
  <c r="N31" i="26"/>
  <c r="N32" i="26" s="1"/>
  <c r="O31" i="26"/>
  <c r="O32" i="26"/>
  <c r="C33" i="26" s="1"/>
  <c r="D33" i="26"/>
  <c r="E33" i="26"/>
  <c r="F33" i="26"/>
  <c r="G33" i="26"/>
  <c r="H33" i="26"/>
  <c r="I33" i="26"/>
  <c r="J33" i="26"/>
  <c r="K33" i="26"/>
  <c r="L33" i="26"/>
  <c r="M33" i="26"/>
  <c r="N33" i="26"/>
  <c r="G34" i="26"/>
  <c r="H34" i="26"/>
  <c r="I34" i="26"/>
  <c r="J34" i="26"/>
  <c r="K34" i="26"/>
  <c r="D36" i="26"/>
  <c r="H36" i="26"/>
  <c r="L36" i="26"/>
  <c r="O36" i="26"/>
  <c r="C36" i="26" s="1"/>
  <c r="O37" i="26"/>
  <c r="F38" i="26"/>
  <c r="J38" i="26"/>
  <c r="N38" i="26"/>
  <c r="G39" i="26"/>
  <c r="H39" i="26"/>
  <c r="I39" i="26"/>
  <c r="J39" i="26"/>
  <c r="K39" i="26"/>
  <c r="D41" i="26"/>
  <c r="E41" i="26"/>
  <c r="H41" i="26"/>
  <c r="I41" i="26"/>
  <c r="L41" i="26"/>
  <c r="M41" i="26"/>
  <c r="N41" i="26"/>
  <c r="O41" i="26"/>
  <c r="C41" i="26" s="1"/>
  <c r="O42" i="26"/>
  <c r="J43" i="26"/>
  <c r="G44" i="26"/>
  <c r="J44" i="26"/>
  <c r="K44" i="26"/>
  <c r="O44" i="26"/>
  <c r="I44" i="26" s="1"/>
  <c r="C47" i="26"/>
  <c r="D47" i="26"/>
  <c r="C48" i="26"/>
  <c r="D48" i="26"/>
  <c r="E48" i="26"/>
  <c r="F48" i="26" s="1"/>
  <c r="G48" i="26" s="1"/>
  <c r="H48" i="26" s="1"/>
  <c r="I48" i="26" s="1"/>
  <c r="J48" i="26" s="1"/>
  <c r="K48" i="26" s="1"/>
  <c r="L48" i="26" s="1"/>
  <c r="M48" i="26" s="1"/>
  <c r="N48" i="26" s="1"/>
  <c r="C49" i="26"/>
  <c r="D49" i="26"/>
  <c r="E49" i="26"/>
  <c r="F49" i="26" s="1"/>
  <c r="G49" i="26" s="1"/>
  <c r="H49" i="26" s="1"/>
  <c r="I49" i="26" s="1"/>
  <c r="J49" i="26" s="1"/>
  <c r="K49" i="26" s="1"/>
  <c r="L49" i="26" s="1"/>
  <c r="M49" i="26" s="1"/>
  <c r="N49" i="26" s="1"/>
  <c r="C50" i="26"/>
  <c r="D50" i="26"/>
  <c r="E50" i="26"/>
  <c r="F50" i="26" s="1"/>
  <c r="G50" i="26" s="1"/>
  <c r="H50" i="26"/>
  <c r="I50" i="26" s="1"/>
  <c r="J50" i="26" s="1"/>
  <c r="K50" i="26" s="1"/>
  <c r="L50" i="26" s="1"/>
  <c r="M50" i="26" s="1"/>
  <c r="N50" i="26" s="1"/>
  <c r="C51" i="26"/>
  <c r="D51" i="26"/>
  <c r="E51" i="26" s="1"/>
  <c r="F51" i="26" s="1"/>
  <c r="G51" i="26" s="1"/>
  <c r="H51" i="26" s="1"/>
  <c r="I51" i="26"/>
  <c r="J51" i="26" s="1"/>
  <c r="K51" i="26" s="1"/>
  <c r="L51" i="26" s="1"/>
  <c r="M51" i="26" s="1"/>
  <c r="N51" i="26" s="1"/>
  <c r="C52" i="26"/>
  <c r="D52" i="26"/>
  <c r="E52" i="26"/>
  <c r="C53" i="26"/>
  <c r="D53" i="26"/>
  <c r="E53" i="26"/>
  <c r="F53" i="26" s="1"/>
  <c r="G53" i="26" s="1"/>
  <c r="H53" i="26"/>
  <c r="I53" i="26" s="1"/>
  <c r="J53" i="26" s="1"/>
  <c r="K53" i="26" s="1"/>
  <c r="L53" i="26" s="1"/>
  <c r="M53" i="26" s="1"/>
  <c r="N53" i="26" s="1"/>
  <c r="C54" i="26"/>
  <c r="D54" i="26"/>
  <c r="E54" i="26"/>
  <c r="F54" i="26" s="1"/>
  <c r="G54" i="26" s="1"/>
  <c r="H54" i="26"/>
  <c r="I54" i="26"/>
  <c r="J54" i="26" s="1"/>
  <c r="K54" i="26" s="1"/>
  <c r="L54" i="26" s="1"/>
  <c r="M54" i="26" s="1"/>
  <c r="N54" i="26" s="1"/>
  <c r="C55" i="26"/>
  <c r="D55" i="26"/>
  <c r="E55" i="26"/>
  <c r="F55" i="26"/>
  <c r="G55" i="26" s="1"/>
  <c r="H55" i="26" s="1"/>
  <c r="I55" i="26" s="1"/>
  <c r="J55" i="26" s="1"/>
  <c r="K55" i="26" s="1"/>
  <c r="L55" i="26" s="1"/>
  <c r="M55" i="26" s="1"/>
  <c r="N55" i="26" s="1"/>
  <c r="C56" i="26"/>
  <c r="D56" i="26"/>
  <c r="E56" i="26"/>
  <c r="F56" i="26"/>
  <c r="G56" i="26" s="1"/>
  <c r="H56" i="26" s="1"/>
  <c r="I56" i="26" s="1"/>
  <c r="J56" i="26" s="1"/>
  <c r="K56" i="26" s="1"/>
  <c r="L56" i="26" s="1"/>
  <c r="M56" i="26" s="1"/>
  <c r="N56" i="26" s="1"/>
  <c r="C57" i="26"/>
  <c r="D57" i="26"/>
  <c r="E57" i="26"/>
  <c r="F57" i="26" s="1"/>
  <c r="C58" i="26"/>
  <c r="D58" i="26"/>
  <c r="E58" i="26"/>
  <c r="F58" i="26" s="1"/>
  <c r="G58" i="26" s="1"/>
  <c r="H58" i="26" s="1"/>
  <c r="I58" i="26" s="1"/>
  <c r="J58" i="26" s="1"/>
  <c r="K58" i="26" s="1"/>
  <c r="L58" i="26" s="1"/>
  <c r="M58" i="26" s="1"/>
  <c r="N58" i="26" s="1"/>
  <c r="C59" i="26"/>
  <c r="D59" i="26"/>
  <c r="E59" i="26"/>
  <c r="F59" i="26" s="1"/>
  <c r="G59" i="26" s="1"/>
  <c r="H59" i="26" s="1"/>
  <c r="I59" i="26" s="1"/>
  <c r="J59" i="26" s="1"/>
  <c r="K59" i="26" s="1"/>
  <c r="L59" i="26" s="1"/>
  <c r="M59" i="26" s="1"/>
  <c r="N59" i="26" s="1"/>
  <c r="C60" i="26"/>
  <c r="D60" i="26"/>
  <c r="E60" i="26"/>
  <c r="F60" i="26" s="1"/>
  <c r="G60" i="26" s="1"/>
  <c r="H60" i="26" s="1"/>
  <c r="I60" i="26" s="1"/>
  <c r="J60" i="26" s="1"/>
  <c r="K60" i="26" s="1"/>
  <c r="L60" i="26" s="1"/>
  <c r="M60" i="26" s="1"/>
  <c r="N60" i="26" s="1"/>
  <c r="C61" i="26"/>
  <c r="D61" i="26"/>
  <c r="E61" i="26"/>
  <c r="F61" i="26" s="1"/>
  <c r="G61" i="26" s="1"/>
  <c r="H61" i="26" s="1"/>
  <c r="I61" i="26" s="1"/>
  <c r="J61" i="26" s="1"/>
  <c r="K61" i="26" s="1"/>
  <c r="L61" i="26" s="1"/>
  <c r="M61" i="26" s="1"/>
  <c r="N61" i="26" s="1"/>
  <c r="C62" i="26"/>
  <c r="D62" i="26"/>
  <c r="E62" i="26"/>
  <c r="C63" i="26"/>
  <c r="D63" i="26"/>
  <c r="E63" i="26"/>
  <c r="F63" i="26" s="1"/>
  <c r="G63" i="26" s="1"/>
  <c r="H63" i="26" s="1"/>
  <c r="I63" i="26" s="1"/>
  <c r="J63" i="26" s="1"/>
  <c r="K63" i="26" s="1"/>
  <c r="L63" i="26" s="1"/>
  <c r="M63" i="26" s="1"/>
  <c r="N63" i="26" s="1"/>
  <c r="C64" i="26"/>
  <c r="D64" i="26"/>
  <c r="E64" i="26"/>
  <c r="F64" i="26" s="1"/>
  <c r="G64" i="26" s="1"/>
  <c r="H64" i="26" s="1"/>
  <c r="I64" i="26" s="1"/>
  <c r="J64" i="26" s="1"/>
  <c r="K64" i="26" s="1"/>
  <c r="L64" i="26" s="1"/>
  <c r="M64" i="26" s="1"/>
  <c r="N64" i="26" s="1"/>
  <c r="C65" i="26"/>
  <c r="D65" i="26"/>
  <c r="E65" i="26"/>
  <c r="F65" i="26" s="1"/>
  <c r="G65" i="26" s="1"/>
  <c r="H65" i="26" s="1"/>
  <c r="I65" i="26" s="1"/>
  <c r="J65" i="26" s="1"/>
  <c r="K65" i="26" s="1"/>
  <c r="L65" i="26" s="1"/>
  <c r="M65" i="26" s="1"/>
  <c r="N65" i="26" s="1"/>
  <c r="C66" i="26"/>
  <c r="D66" i="26"/>
  <c r="E66" i="26"/>
  <c r="F66" i="26" s="1"/>
  <c r="G66" i="26" s="1"/>
  <c r="H66" i="26" s="1"/>
  <c r="I66" i="26" s="1"/>
  <c r="J66" i="26" s="1"/>
  <c r="K66" i="26" s="1"/>
  <c r="L66" i="26" s="1"/>
  <c r="M66" i="26" s="1"/>
  <c r="N66" i="26" s="1"/>
  <c r="J3" i="25"/>
  <c r="I4" i="25"/>
  <c r="J4" i="25"/>
  <c r="K4" i="25"/>
  <c r="L4" i="25"/>
  <c r="M4" i="25"/>
  <c r="N4" i="25"/>
  <c r="O4" i="25"/>
  <c r="P4" i="25"/>
  <c r="Q4" i="25"/>
  <c r="E10" i="25"/>
  <c r="E11" i="25" s="1"/>
  <c r="E12" i="25" s="1"/>
  <c r="C22" i="25"/>
  <c r="D22" i="25"/>
  <c r="E22" i="25"/>
  <c r="F22" i="25"/>
  <c r="C23" i="25"/>
  <c r="D23" i="25"/>
  <c r="E23" i="25"/>
  <c r="F23" i="25"/>
  <c r="C27" i="25"/>
  <c r="D27" i="25"/>
  <c r="E27" i="25"/>
  <c r="F27" i="25"/>
  <c r="C28" i="25"/>
  <c r="D28" i="25"/>
  <c r="E28" i="25"/>
  <c r="F28" i="25"/>
  <c r="C29" i="25"/>
  <c r="D29" i="25"/>
  <c r="E29" i="25"/>
  <c r="F29" i="25"/>
  <c r="C30" i="25"/>
  <c r="D30" i="25"/>
  <c r="E30" i="25"/>
  <c r="F30" i="25"/>
  <c r="C31" i="25"/>
  <c r="D31" i="25"/>
  <c r="E31" i="25"/>
  <c r="F31" i="25"/>
  <c r="C32" i="25"/>
  <c r="C10" i="25" s="1"/>
  <c r="D32" i="25"/>
  <c r="D10" i="25" s="1"/>
  <c r="E32" i="25"/>
  <c r="F32" i="25"/>
  <c r="F10" i="25" s="1"/>
  <c r="F11" i="25" s="1"/>
  <c r="F12" i="25" s="1"/>
  <c r="C42" i="25"/>
  <c r="D42" i="25"/>
  <c r="E42" i="25"/>
  <c r="F42" i="25"/>
  <c r="C43" i="25"/>
  <c r="D43" i="25"/>
  <c r="E43" i="25"/>
  <c r="F43" i="25"/>
  <c r="C44" i="25"/>
  <c r="D44" i="25"/>
  <c r="E44" i="25"/>
  <c r="F44" i="25"/>
  <c r="C53" i="25"/>
  <c r="C57" i="25" s="1"/>
  <c r="C60" i="25" s="1"/>
  <c r="D53" i="25"/>
  <c r="E53" i="25"/>
  <c r="F53" i="25"/>
  <c r="C56" i="25"/>
  <c r="D56" i="25"/>
  <c r="E56" i="25"/>
  <c r="F56" i="25"/>
  <c r="D57" i="25"/>
  <c r="E57" i="25"/>
  <c r="F57" i="25"/>
  <c r="C58" i="25"/>
  <c r="D58" i="25"/>
  <c r="E58" i="25"/>
  <c r="F58" i="25"/>
  <c r="C59" i="25"/>
  <c r="D59" i="25"/>
  <c r="E59" i="25"/>
  <c r="F59" i="25"/>
  <c r="D60" i="25"/>
  <c r="E60" i="25"/>
  <c r="F60" i="25"/>
  <c r="G57" i="26" l="1"/>
  <c r="F8" i="26"/>
  <c r="F52" i="26"/>
  <c r="E43" i="26"/>
  <c r="E42" i="26" s="1"/>
  <c r="E9" i="26" s="1"/>
  <c r="I43" i="26"/>
  <c r="M43" i="26"/>
  <c r="D43" i="26"/>
  <c r="H43" i="26"/>
  <c r="H42" i="26" s="1"/>
  <c r="L43" i="26"/>
  <c r="G43" i="26"/>
  <c r="C43" i="26"/>
  <c r="C42" i="26" s="1"/>
  <c r="K43" i="26"/>
  <c r="F43" i="26"/>
  <c r="N43" i="26"/>
  <c r="N42" i="26" s="1"/>
  <c r="D6" i="26"/>
  <c r="E47" i="26"/>
  <c r="L42" i="26"/>
  <c r="D42" i="26"/>
  <c r="D9" i="26" s="1"/>
  <c r="D15" i="26" s="1"/>
  <c r="D21" i="26" s="1"/>
  <c r="F62" i="26"/>
  <c r="D38" i="26"/>
  <c r="D37" i="26" s="1"/>
  <c r="D8" i="26" s="1"/>
  <c r="H38" i="26"/>
  <c r="L38" i="26"/>
  <c r="C38" i="26"/>
  <c r="C37" i="26" s="1"/>
  <c r="C8" i="26" s="1"/>
  <c r="G38" i="26"/>
  <c r="K38" i="26"/>
  <c r="L37" i="26"/>
  <c r="C9" i="26"/>
  <c r="I42" i="26"/>
  <c r="I38" i="26"/>
  <c r="K36" i="26"/>
  <c r="K37" i="26" s="1"/>
  <c r="E31" i="26"/>
  <c r="E32" i="26" s="1"/>
  <c r="I31" i="26"/>
  <c r="I32" i="26" s="1"/>
  <c r="M31" i="26"/>
  <c r="M32" i="26" s="1"/>
  <c r="D31" i="26"/>
  <c r="D32" i="26" s="1"/>
  <c r="H31" i="26"/>
  <c r="H32" i="26" s="1"/>
  <c r="L31" i="26"/>
  <c r="L32" i="26" s="1"/>
  <c r="G31" i="26"/>
  <c r="G32" i="26" s="1"/>
  <c r="H37" i="26"/>
  <c r="M42" i="26"/>
  <c r="M38" i="26"/>
  <c r="E38" i="26"/>
  <c r="F36" i="26"/>
  <c r="F37" i="26" s="1"/>
  <c r="J36" i="26"/>
  <c r="J37" i="26" s="1"/>
  <c r="N36" i="26"/>
  <c r="N37" i="26" s="1"/>
  <c r="E36" i="26"/>
  <c r="E37" i="26" s="1"/>
  <c r="I36" i="26"/>
  <c r="M36" i="26"/>
  <c r="G36" i="26"/>
  <c r="G37" i="26" s="1"/>
  <c r="C32" i="26"/>
  <c r="C7" i="26" s="1"/>
  <c r="H44" i="26"/>
  <c r="J41" i="26"/>
  <c r="J42" i="26" s="1"/>
  <c r="F41" i="26"/>
  <c r="F42" i="26" s="1"/>
  <c r="K26" i="26"/>
  <c r="K27" i="26" s="1"/>
  <c r="G26" i="26"/>
  <c r="G27" i="26" s="1"/>
  <c r="C26" i="26"/>
  <c r="C27" i="26" s="1"/>
  <c r="K41" i="26"/>
  <c r="K42" i="26" s="1"/>
  <c r="G41" i="26"/>
  <c r="G42" i="26" s="1"/>
  <c r="L26" i="26"/>
  <c r="L27" i="26" s="1"/>
  <c r="H26" i="26"/>
  <c r="H27" i="26" s="1"/>
  <c r="D11" i="25"/>
  <c r="D12" i="25" s="1"/>
  <c r="C14" i="26" l="1"/>
  <c r="C20" i="26" s="1"/>
  <c r="I37" i="26"/>
  <c r="F9" i="26"/>
  <c r="F15" i="26" s="1"/>
  <c r="F21" i="26" s="1"/>
  <c r="G62" i="26"/>
  <c r="E8" i="26"/>
  <c r="E15" i="26" s="1"/>
  <c r="E21" i="26" s="1"/>
  <c r="G52" i="26"/>
  <c r="F7" i="26"/>
  <c r="C6" i="26"/>
  <c r="E7" i="26"/>
  <c r="E13" i="26" s="1"/>
  <c r="E19" i="26" s="1"/>
  <c r="C15" i="26"/>
  <c r="C21" i="26" s="1"/>
  <c r="E6" i="26"/>
  <c r="F47" i="26"/>
  <c r="M37" i="26"/>
  <c r="D7" i="26"/>
  <c r="D13" i="26" s="1"/>
  <c r="D19" i="26" s="1"/>
  <c r="G8" i="26"/>
  <c r="H57" i="26"/>
  <c r="F6" i="26" l="1"/>
  <c r="F13" i="26" s="1"/>
  <c r="F19" i="26" s="1"/>
  <c r="G47" i="26"/>
  <c r="E14" i="26"/>
  <c r="E20" i="26" s="1"/>
  <c r="H8" i="26"/>
  <c r="I57" i="26"/>
  <c r="F14" i="26"/>
  <c r="F20" i="26" s="1"/>
  <c r="G7" i="26"/>
  <c r="G14" i="26" s="1"/>
  <c r="G20" i="26" s="1"/>
  <c r="H52" i="26"/>
  <c r="G9" i="26"/>
  <c r="G15" i="26" s="1"/>
  <c r="G21" i="26" s="1"/>
  <c r="H62" i="26"/>
  <c r="C13" i="26"/>
  <c r="C19" i="26" s="1"/>
  <c r="D14" i="26"/>
  <c r="D20" i="26" s="1"/>
  <c r="H9" i="26" l="1"/>
  <c r="H15" i="26" s="1"/>
  <c r="H21" i="26" s="1"/>
  <c r="I62" i="26"/>
  <c r="H7" i="26"/>
  <c r="I52" i="26"/>
  <c r="I8" i="26"/>
  <c r="J57" i="26"/>
  <c r="G6" i="26"/>
  <c r="H47" i="26"/>
  <c r="H14" i="26" l="1"/>
  <c r="H20" i="26" s="1"/>
  <c r="I7" i="26"/>
  <c r="J52" i="26"/>
  <c r="G13" i="26"/>
  <c r="G19" i="26" s="1"/>
  <c r="I47" i="26"/>
  <c r="H6" i="26"/>
  <c r="H13" i="26" s="1"/>
  <c r="H19" i="26" s="1"/>
  <c r="J8" i="26"/>
  <c r="K57" i="26"/>
  <c r="I9" i="26"/>
  <c r="J62" i="26"/>
  <c r="I14" i="26"/>
  <c r="I20" i="26" s="1"/>
  <c r="K8" i="26" l="1"/>
  <c r="L57" i="26"/>
  <c r="J9" i="26"/>
  <c r="J15" i="26" s="1"/>
  <c r="J21" i="26" s="1"/>
  <c r="K62" i="26"/>
  <c r="I13" i="26"/>
  <c r="I19" i="26" s="1"/>
  <c r="J14" i="26"/>
  <c r="J20" i="26" s="1"/>
  <c r="K52" i="26"/>
  <c r="J7" i="26"/>
  <c r="I15" i="26"/>
  <c r="I21" i="26" s="1"/>
  <c r="I6" i="26"/>
  <c r="J47" i="26"/>
  <c r="K9" i="26" l="1"/>
  <c r="L62" i="26"/>
  <c r="L8" i="26"/>
  <c r="M57" i="26"/>
  <c r="J6" i="26"/>
  <c r="J13" i="26" s="1"/>
  <c r="J19" i="26" s="1"/>
  <c r="K47" i="26"/>
  <c r="K7" i="26"/>
  <c r="L52" i="26"/>
  <c r="L9" i="26" l="1"/>
  <c r="L15" i="26" s="1"/>
  <c r="L21" i="26" s="1"/>
  <c r="M62" i="26"/>
  <c r="K15" i="26"/>
  <c r="K21" i="26" s="1"/>
  <c r="L7" i="26"/>
  <c r="M52" i="26"/>
  <c r="K13" i="26"/>
  <c r="K19" i="26" s="1"/>
  <c r="K14" i="26"/>
  <c r="K20" i="26" s="1"/>
  <c r="K6" i="26"/>
  <c r="L47" i="26"/>
  <c r="M8" i="26"/>
  <c r="N57" i="26"/>
  <c r="N8" i="26" s="1"/>
  <c r="O8" i="26" l="1"/>
  <c r="L6" i="26"/>
  <c r="L13" i="26" s="1"/>
  <c r="L19" i="26" s="1"/>
  <c r="M47" i="26"/>
  <c r="M7" i="26"/>
  <c r="N52" i="26"/>
  <c r="N7" i="26" s="1"/>
  <c r="M9" i="26"/>
  <c r="M15" i="26" s="1"/>
  <c r="M21" i="26" s="1"/>
  <c r="N62" i="26"/>
  <c r="N9" i="26" s="1"/>
  <c r="L14" i="26"/>
  <c r="L20" i="26" s="1"/>
  <c r="O7" i="26" l="1"/>
  <c r="N15" i="26"/>
  <c r="N21" i="26" s="1"/>
  <c r="O9" i="26"/>
  <c r="O15" i="26" s="1"/>
  <c r="O21" i="26" s="1"/>
  <c r="M6" i="26"/>
  <c r="M13" i="26" s="1"/>
  <c r="M19" i="26" s="1"/>
  <c r="N47" i="26"/>
  <c r="N6" i="26" s="1"/>
  <c r="O6" i="26" s="1"/>
  <c r="M14" i="26"/>
  <c r="M20" i="26" s="1"/>
  <c r="N14" i="26"/>
  <c r="N20" i="26" s="1"/>
  <c r="N13" i="26" l="1"/>
  <c r="N19" i="26" s="1"/>
  <c r="O13" i="26"/>
  <c r="O19" i="26" s="1"/>
  <c r="O14" i="26"/>
  <c r="O20" i="26" s="1"/>
  <c r="L2" i="24" l="1"/>
  <c r="X2" i="24"/>
  <c r="L8" i="24"/>
  <c r="Z8" i="24"/>
  <c r="H9" i="24"/>
  <c r="L9" i="24"/>
  <c r="T9" i="24"/>
  <c r="H10" i="24"/>
  <c r="T10" i="24"/>
  <c r="H11" i="24"/>
  <c r="T11" i="24"/>
  <c r="V11" i="24"/>
  <c r="H12" i="24"/>
  <c r="J12" i="24"/>
  <c r="T12" i="24"/>
  <c r="Z12" i="24"/>
  <c r="H13" i="24"/>
  <c r="J13" i="24"/>
  <c r="V13" i="24"/>
  <c r="T14" i="24"/>
  <c r="Z14" i="24"/>
  <c r="X14" i="24"/>
  <c r="J15" i="24"/>
  <c r="T15" i="24"/>
  <c r="X15" i="24"/>
  <c r="H16" i="24"/>
  <c r="L16" i="24"/>
  <c r="H17" i="24"/>
  <c r="L17" i="24"/>
  <c r="V17" i="24"/>
  <c r="T18" i="24"/>
  <c r="X18" i="24"/>
  <c r="Z18" i="24"/>
  <c r="J19" i="24"/>
  <c r="T19" i="24"/>
  <c r="H20" i="24"/>
  <c r="T20" i="24"/>
  <c r="H21" i="24"/>
  <c r="V21" i="24"/>
  <c r="H22" i="24"/>
  <c r="T22" i="24"/>
  <c r="Z22" i="24"/>
  <c r="X22" i="24"/>
  <c r="J23" i="24"/>
  <c r="T23" i="24"/>
  <c r="X23" i="24"/>
  <c r="H24" i="24"/>
  <c r="L24" i="24"/>
  <c r="T24" i="24"/>
  <c r="H25" i="24"/>
  <c r="J25" i="24"/>
  <c r="V25" i="24"/>
  <c r="Z25" i="24"/>
  <c r="L26" i="24"/>
  <c r="T26" i="24"/>
  <c r="Z26" i="24"/>
  <c r="X26" i="24"/>
  <c r="J27" i="24"/>
  <c r="T27" i="24"/>
  <c r="X27" i="24"/>
  <c r="H28" i="24"/>
  <c r="L28" i="24"/>
  <c r="H29" i="24"/>
  <c r="J29" i="24"/>
  <c r="V29" i="24"/>
  <c r="H30" i="24"/>
  <c r="J30" i="24"/>
  <c r="L30" i="24"/>
  <c r="T30" i="24"/>
  <c r="X30" i="24"/>
  <c r="Z30" i="24"/>
  <c r="J31" i="24"/>
  <c r="T31" i="24"/>
  <c r="X31" i="24"/>
  <c r="H32" i="24"/>
  <c r="J32" i="24"/>
  <c r="T32" i="24"/>
  <c r="H33" i="24"/>
  <c r="J33" i="24"/>
  <c r="V33" i="24"/>
  <c r="L34" i="24"/>
  <c r="T34" i="24"/>
  <c r="V34" i="24"/>
  <c r="Z34" i="24"/>
  <c r="H35" i="24"/>
  <c r="J35" i="24"/>
  <c r="T35" i="24"/>
  <c r="H36" i="24"/>
  <c r="J36" i="24"/>
  <c r="H37" i="24"/>
  <c r="L37" i="24"/>
  <c r="L38" i="24"/>
  <c r="T38" i="24"/>
  <c r="H39" i="24"/>
  <c r="L39" i="24"/>
  <c r="T39" i="24"/>
  <c r="Z39" i="24"/>
  <c r="H40" i="24"/>
  <c r="L40" i="24"/>
  <c r="X40" i="24"/>
  <c r="Z40" i="24"/>
  <c r="H41" i="24"/>
  <c r="T41" i="24"/>
  <c r="V41" i="24"/>
  <c r="Z41" i="24"/>
  <c r="X41" i="24"/>
  <c r="J42" i="24"/>
  <c r="L42" i="24"/>
  <c r="T42" i="24"/>
  <c r="X42" i="24"/>
  <c r="H43" i="24"/>
  <c r="J43" i="24"/>
  <c r="L43" i="24"/>
  <c r="T43" i="24"/>
  <c r="H44" i="24"/>
  <c r="J44" i="24"/>
  <c r="X44" i="24"/>
  <c r="J45" i="24"/>
  <c r="T45" i="24"/>
  <c r="J46" i="24"/>
  <c r="L46" i="24"/>
  <c r="T46" i="24"/>
  <c r="T47" i="24"/>
  <c r="Z47" i="24"/>
  <c r="J48" i="24"/>
  <c r="T48" i="24"/>
  <c r="H49" i="24"/>
  <c r="J49" i="24"/>
  <c r="V49" i="24"/>
  <c r="L50" i="24"/>
  <c r="T50" i="24"/>
  <c r="X50" i="24"/>
  <c r="Z50" i="24"/>
  <c r="J51" i="24"/>
  <c r="T51" i="24"/>
  <c r="X51" i="24"/>
  <c r="H52" i="24"/>
  <c r="X52" i="24"/>
  <c r="H53" i="24"/>
  <c r="L53" i="24"/>
  <c r="V53" i="24"/>
  <c r="Z53" i="24"/>
  <c r="L54" i="24"/>
  <c r="Z54" i="24"/>
  <c r="V54" i="24"/>
  <c r="H55" i="24"/>
  <c r="L55" i="24"/>
  <c r="T55" i="24"/>
  <c r="V55" i="24"/>
  <c r="Z55" i="24"/>
  <c r="J56" i="24"/>
  <c r="T56" i="24"/>
  <c r="X56" i="24"/>
  <c r="H57" i="24"/>
  <c r="L57" i="24"/>
  <c r="T57" i="24"/>
  <c r="H58" i="24"/>
  <c r="T58" i="24"/>
  <c r="X58" i="24"/>
  <c r="Z58" i="24"/>
  <c r="H59" i="24"/>
  <c r="L59" i="24"/>
  <c r="T59" i="24"/>
  <c r="V59" i="24"/>
  <c r="H60" i="24"/>
  <c r="J60" i="24"/>
  <c r="L60" i="24"/>
  <c r="T60" i="24"/>
  <c r="V60" i="24"/>
  <c r="H61" i="24"/>
  <c r="H62" i="24"/>
  <c r="J62" i="24"/>
  <c r="T62" i="24"/>
  <c r="J63" i="24"/>
  <c r="L63" i="24"/>
  <c r="T63" i="24"/>
  <c r="X63" i="24"/>
  <c r="Z63" i="24"/>
  <c r="H64" i="24"/>
  <c r="J64" i="24"/>
  <c r="T64" i="24"/>
  <c r="H65" i="24"/>
  <c r="T65" i="24"/>
  <c r="X65" i="24"/>
  <c r="H66" i="24"/>
  <c r="T66" i="24"/>
  <c r="V66" i="24"/>
  <c r="L67" i="24"/>
  <c r="T67" i="24"/>
  <c r="H68" i="24"/>
  <c r="T68" i="24"/>
  <c r="Z68" i="24"/>
  <c r="H69" i="24"/>
  <c r="J69" i="24"/>
  <c r="X69" i="24"/>
  <c r="H70" i="24"/>
  <c r="L70" i="24"/>
  <c r="Z70" i="24"/>
  <c r="V70" i="24"/>
  <c r="L71" i="24"/>
  <c r="T71" i="24"/>
  <c r="V71" i="24"/>
  <c r="H72" i="24"/>
  <c r="L72" i="24"/>
  <c r="T72" i="24"/>
  <c r="Z72" i="24"/>
  <c r="H73" i="24"/>
  <c r="L73" i="24"/>
  <c r="X73" i="24"/>
  <c r="Z73" i="24"/>
  <c r="H74" i="24"/>
  <c r="T74" i="24"/>
  <c r="H75" i="24"/>
  <c r="L75" i="24"/>
  <c r="T75" i="24"/>
  <c r="V75" i="24"/>
  <c r="H76" i="24"/>
  <c r="J76" i="24"/>
  <c r="L76" i="24"/>
  <c r="T76" i="24"/>
  <c r="V76" i="24"/>
  <c r="H77" i="24"/>
  <c r="J77" i="24"/>
  <c r="X77" i="24"/>
  <c r="H78" i="24"/>
  <c r="J78" i="24"/>
  <c r="T78" i="24"/>
  <c r="J79" i="24"/>
  <c r="L79" i="24"/>
  <c r="T79" i="24"/>
  <c r="Z79" i="24"/>
  <c r="H80" i="24"/>
  <c r="J80" i="24"/>
  <c r="T80" i="24"/>
  <c r="V80" i="24"/>
  <c r="H81" i="24"/>
  <c r="J81" i="24"/>
  <c r="V81" i="24"/>
  <c r="H82" i="24"/>
  <c r="J82" i="24"/>
  <c r="T82" i="24"/>
  <c r="Z82" i="24"/>
  <c r="X82" i="24"/>
  <c r="H83" i="24"/>
  <c r="J83" i="24"/>
  <c r="T83" i="24"/>
  <c r="Z83" i="24"/>
  <c r="X83" i="24"/>
  <c r="H84" i="24"/>
  <c r="L84" i="24"/>
  <c r="T84" i="24"/>
  <c r="H85" i="24"/>
  <c r="L85" i="24"/>
  <c r="V85" i="24"/>
  <c r="H86" i="24"/>
  <c r="T86" i="24"/>
  <c r="V86" i="24"/>
  <c r="Z86" i="24"/>
  <c r="H87" i="24"/>
  <c r="J87" i="24"/>
  <c r="T87" i="24"/>
  <c r="H88" i="24"/>
  <c r="T88" i="24"/>
  <c r="V88" i="24"/>
  <c r="H89" i="24"/>
  <c r="V89" i="24"/>
  <c r="H90" i="24"/>
  <c r="J90" i="24"/>
  <c r="T90" i="24"/>
  <c r="X90" i="24"/>
  <c r="H91" i="24"/>
  <c r="J91" i="24"/>
  <c r="T91" i="24"/>
  <c r="Z91" i="24"/>
  <c r="X91" i="24"/>
  <c r="H92" i="24"/>
  <c r="L92" i="24"/>
  <c r="T92" i="24"/>
  <c r="H93" i="24"/>
  <c r="L93" i="24"/>
  <c r="V93" i="24"/>
  <c r="H94" i="24"/>
  <c r="T94" i="24"/>
  <c r="H95" i="24"/>
  <c r="T95" i="24"/>
  <c r="Z95" i="24"/>
  <c r="H96" i="24"/>
  <c r="J96" i="24"/>
  <c r="T96" i="24"/>
  <c r="V96" i="24"/>
  <c r="H97" i="24"/>
  <c r="J97" i="24"/>
  <c r="V97" i="24"/>
  <c r="H98" i="24"/>
  <c r="J98" i="24"/>
  <c r="T98" i="24"/>
  <c r="Z98" i="24"/>
  <c r="X98" i="24"/>
  <c r="H99" i="24"/>
  <c r="J99" i="24"/>
  <c r="T99" i="24"/>
  <c r="Z99" i="24"/>
  <c r="X99" i="24"/>
  <c r="H100" i="24"/>
  <c r="L100" i="24"/>
  <c r="T100" i="24"/>
  <c r="H101" i="24"/>
  <c r="L101" i="24"/>
  <c r="Z101" i="24"/>
  <c r="V101" i="24"/>
  <c r="H102" i="24"/>
  <c r="T102" i="24"/>
  <c r="V102" i="24"/>
  <c r="Z102" i="24"/>
  <c r="H103" i="24"/>
  <c r="J103" i="24"/>
  <c r="T103" i="24"/>
  <c r="H104" i="24"/>
  <c r="T104" i="24"/>
  <c r="V104" i="24"/>
  <c r="H105" i="24"/>
  <c r="V105" i="24"/>
  <c r="H106" i="24"/>
  <c r="J106" i="24"/>
  <c r="T106" i="24"/>
  <c r="X106" i="24"/>
  <c r="H107" i="24"/>
  <c r="J107" i="24"/>
  <c r="T107" i="24"/>
  <c r="Z107" i="24"/>
  <c r="X107" i="24"/>
  <c r="H108" i="24"/>
  <c r="L108" i="24"/>
  <c r="T108" i="24"/>
  <c r="H109" i="24"/>
  <c r="L109" i="24"/>
  <c r="H110" i="24"/>
  <c r="T110" i="24"/>
  <c r="Z110" i="24"/>
  <c r="H111" i="24"/>
  <c r="J111" i="24"/>
  <c r="T111" i="24"/>
  <c r="H112" i="24"/>
  <c r="T112" i="24"/>
  <c r="V112" i="24"/>
  <c r="H113" i="24"/>
  <c r="V113" i="24"/>
  <c r="H114" i="24"/>
  <c r="J114" i="24"/>
  <c r="T114" i="24"/>
  <c r="Z114" i="24"/>
  <c r="X114" i="24"/>
  <c r="J115" i="24"/>
  <c r="T115" i="24"/>
  <c r="Z115" i="24"/>
  <c r="X115" i="24"/>
  <c r="H116" i="24"/>
  <c r="L116" i="24"/>
  <c r="H117" i="24"/>
  <c r="L117" i="24"/>
  <c r="V117" i="24"/>
  <c r="T118" i="24"/>
  <c r="Z118" i="24"/>
  <c r="J119" i="24"/>
  <c r="T119" i="24"/>
  <c r="Z119" i="24"/>
  <c r="X119" i="24"/>
  <c r="H120" i="24"/>
  <c r="J120" i="24"/>
  <c r="L120" i="24"/>
  <c r="H121" i="24"/>
  <c r="J121" i="24"/>
  <c r="L121" i="24"/>
  <c r="V121" i="24"/>
  <c r="T122" i="24"/>
  <c r="X122" i="24"/>
  <c r="Z122" i="24"/>
  <c r="J123" i="24"/>
  <c r="T123" i="24"/>
  <c r="H124" i="24"/>
  <c r="T124" i="24"/>
  <c r="H125" i="24"/>
  <c r="V125" i="24"/>
  <c r="H126" i="24"/>
  <c r="T126" i="24"/>
  <c r="X126" i="24"/>
  <c r="J127" i="24"/>
  <c r="T127" i="24"/>
  <c r="Z127" i="24"/>
  <c r="H128" i="24"/>
  <c r="L128" i="24"/>
  <c r="H129" i="24"/>
  <c r="L129" i="24"/>
  <c r="V129" i="24"/>
  <c r="T130" i="24"/>
  <c r="J131" i="24"/>
  <c r="T131" i="24"/>
  <c r="X131" i="24"/>
  <c r="H132" i="24"/>
  <c r="J132" i="24"/>
  <c r="V132" i="24"/>
  <c r="H133" i="24"/>
  <c r="L133" i="24"/>
  <c r="Z133" i="24"/>
  <c r="V133" i="24"/>
  <c r="T134" i="24"/>
  <c r="X134" i="24"/>
  <c r="Z134" i="24"/>
  <c r="J135" i="24"/>
  <c r="T135" i="24"/>
  <c r="X135" i="24"/>
  <c r="H136" i="24"/>
  <c r="J136" i="24"/>
  <c r="V136" i="24"/>
  <c r="H137" i="24"/>
  <c r="V137" i="24"/>
  <c r="Z137" i="24"/>
  <c r="L138" i="24"/>
  <c r="T138" i="24"/>
  <c r="J139" i="24"/>
  <c r="T139" i="24"/>
  <c r="X139" i="24"/>
  <c r="H140" i="24"/>
  <c r="L140" i="24"/>
  <c r="H141" i="24"/>
  <c r="L141" i="24"/>
  <c r="V141" i="24"/>
  <c r="J142" i="24"/>
  <c r="L142" i="24"/>
  <c r="T142" i="24"/>
  <c r="X142" i="24"/>
  <c r="Z142" i="24"/>
  <c r="J143" i="24"/>
  <c r="T143" i="24"/>
  <c r="X143" i="24"/>
  <c r="H144" i="24"/>
  <c r="L144" i="24"/>
  <c r="V144" i="24"/>
  <c r="H145" i="24"/>
  <c r="T145" i="24"/>
  <c r="L146" i="24"/>
  <c r="T146" i="24"/>
  <c r="X146" i="24"/>
  <c r="Z146" i="24"/>
  <c r="J147" i="24"/>
  <c r="L147" i="24"/>
  <c r="T147" i="24"/>
  <c r="X147" i="24"/>
  <c r="H148" i="24"/>
  <c r="L148" i="24"/>
  <c r="H149" i="24"/>
  <c r="T149" i="24"/>
  <c r="V149" i="24"/>
  <c r="X149" i="24"/>
  <c r="J150" i="24"/>
  <c r="L150" i="24"/>
  <c r="T150" i="24"/>
  <c r="V150" i="24"/>
  <c r="H151" i="24"/>
  <c r="J151" i="24"/>
  <c r="L151" i="24"/>
  <c r="T151" i="24"/>
  <c r="X151" i="24"/>
  <c r="H152" i="24"/>
  <c r="L152" i="24"/>
  <c r="V152" i="24"/>
  <c r="H153" i="24"/>
  <c r="L153" i="24"/>
  <c r="T153" i="24"/>
  <c r="V153" i="24"/>
  <c r="X153" i="24"/>
  <c r="Z153" i="24"/>
  <c r="L154" i="24"/>
  <c r="V154" i="24"/>
  <c r="H155" i="24"/>
  <c r="T155" i="24"/>
  <c r="X155" i="24"/>
  <c r="Z155" i="24"/>
  <c r="H156" i="24"/>
  <c r="J156" i="24"/>
  <c r="T156" i="24"/>
  <c r="Z156" i="24"/>
  <c r="H157" i="24"/>
  <c r="J157" i="24"/>
  <c r="T157" i="24"/>
  <c r="V157" i="24"/>
  <c r="H158" i="24"/>
  <c r="J158" i="24"/>
  <c r="V158" i="24"/>
  <c r="H159" i="24"/>
  <c r="J159" i="24"/>
  <c r="T159" i="24"/>
  <c r="X159" i="24"/>
  <c r="Z159" i="24"/>
  <c r="H160" i="24"/>
  <c r="J160" i="24"/>
  <c r="T160" i="24"/>
  <c r="H161" i="24"/>
  <c r="T161" i="24"/>
  <c r="H162" i="24"/>
  <c r="V162" i="24"/>
  <c r="H163" i="24"/>
  <c r="T163" i="24"/>
  <c r="H164" i="24"/>
  <c r="J164" i="24"/>
  <c r="T164" i="24"/>
  <c r="Z164" i="24"/>
  <c r="H165" i="24"/>
  <c r="L165" i="24"/>
  <c r="T165" i="24"/>
  <c r="H166" i="24"/>
  <c r="L166" i="24"/>
  <c r="V166" i="24"/>
  <c r="H167" i="24"/>
  <c r="T167" i="24"/>
  <c r="H168" i="24"/>
  <c r="J168" i="24"/>
  <c r="T168" i="24"/>
  <c r="Z168" i="24"/>
  <c r="X168" i="24"/>
  <c r="H169" i="24"/>
  <c r="L169" i="24"/>
  <c r="T169" i="24"/>
  <c r="H170" i="24"/>
  <c r="L170" i="24"/>
  <c r="V170" i="24"/>
  <c r="H171" i="24"/>
  <c r="T171" i="24"/>
  <c r="X171" i="24"/>
  <c r="Z171" i="24"/>
  <c r="H172" i="24"/>
  <c r="J172" i="24"/>
  <c r="T172" i="24"/>
  <c r="Z172" i="24"/>
  <c r="H173" i="24"/>
  <c r="J173" i="24"/>
  <c r="T173" i="24"/>
  <c r="V173" i="24"/>
  <c r="H174" i="24"/>
  <c r="J174" i="24"/>
  <c r="V174" i="24"/>
  <c r="H175" i="24"/>
  <c r="J175" i="24"/>
  <c r="T175" i="24"/>
  <c r="X175" i="24"/>
  <c r="Z175" i="24"/>
  <c r="H176" i="24"/>
  <c r="J176" i="24"/>
  <c r="T176" i="24"/>
  <c r="H177" i="24"/>
  <c r="T177" i="24"/>
  <c r="H178" i="24"/>
  <c r="V178" i="24"/>
  <c r="X178" i="24"/>
  <c r="H179" i="24"/>
  <c r="J179" i="24"/>
  <c r="T179" i="24"/>
  <c r="X179" i="24"/>
  <c r="H180" i="24"/>
  <c r="J180" i="24"/>
  <c r="T180" i="24"/>
  <c r="Z180" i="24"/>
  <c r="H181" i="24"/>
  <c r="L181" i="24"/>
  <c r="T181" i="24"/>
  <c r="H182" i="24"/>
  <c r="L182" i="24"/>
  <c r="V182" i="24"/>
  <c r="X182" i="24"/>
  <c r="H183" i="24"/>
  <c r="T183" i="24"/>
  <c r="V183" i="24"/>
  <c r="H184" i="24"/>
  <c r="J184" i="24"/>
  <c r="L184" i="24"/>
  <c r="T184" i="24"/>
  <c r="Z184" i="24"/>
  <c r="X184" i="24"/>
  <c r="H185" i="24"/>
  <c r="L185" i="24"/>
  <c r="T185" i="24"/>
  <c r="H186" i="24"/>
  <c r="L186" i="24"/>
  <c r="H187" i="24"/>
  <c r="T187" i="24"/>
  <c r="X187" i="24"/>
  <c r="Z187" i="24"/>
  <c r="H188" i="24"/>
  <c r="J188" i="24"/>
  <c r="T188" i="24"/>
  <c r="Z188" i="24"/>
  <c r="H189" i="24"/>
  <c r="J189" i="24"/>
  <c r="T189" i="24"/>
  <c r="V189" i="24"/>
  <c r="H190" i="24"/>
  <c r="J190" i="24"/>
  <c r="V190" i="24"/>
  <c r="H191" i="24"/>
  <c r="J191" i="24"/>
  <c r="T191" i="24"/>
  <c r="X191" i="24"/>
  <c r="Z191" i="24"/>
  <c r="H192" i="24"/>
  <c r="J192" i="24"/>
  <c r="T192" i="24"/>
  <c r="H193" i="24"/>
  <c r="T193" i="24"/>
  <c r="H194" i="24"/>
  <c r="V194" i="24"/>
  <c r="X194" i="24"/>
  <c r="H195" i="24"/>
  <c r="T195" i="24"/>
  <c r="H196" i="24"/>
  <c r="J196" i="24"/>
  <c r="L196" i="24"/>
  <c r="T196" i="24"/>
  <c r="Z196" i="24"/>
  <c r="H197" i="24"/>
  <c r="L197" i="24"/>
  <c r="H198" i="24"/>
  <c r="L198" i="24"/>
  <c r="V198" i="24"/>
  <c r="X198" i="24"/>
  <c r="T199" i="24"/>
  <c r="H200" i="24"/>
  <c r="J200" i="24"/>
  <c r="L200" i="24"/>
  <c r="T200" i="24"/>
  <c r="Z200" i="24"/>
  <c r="X200" i="24"/>
  <c r="H201" i="24"/>
  <c r="L201" i="24"/>
  <c r="H202" i="24"/>
  <c r="L202" i="24"/>
  <c r="T203" i="24"/>
  <c r="X203" i="24"/>
  <c r="Z203" i="24"/>
  <c r="H204" i="24"/>
  <c r="T204" i="24"/>
  <c r="Z204" i="24"/>
  <c r="H205" i="24"/>
  <c r="J205" i="24"/>
  <c r="H206" i="24"/>
  <c r="J206" i="24"/>
  <c r="V206" i="24"/>
  <c r="X206" i="24"/>
  <c r="T207" i="24"/>
  <c r="V207" i="24"/>
  <c r="X207" i="24"/>
  <c r="Z207" i="24"/>
  <c r="J208" i="24"/>
  <c r="T208" i="24"/>
  <c r="H209" i="24"/>
  <c r="T209" i="24"/>
  <c r="H210" i="24"/>
  <c r="J210" i="24"/>
  <c r="L210" i="24"/>
  <c r="V210" i="24"/>
  <c r="T211" i="24"/>
  <c r="Z211" i="24"/>
  <c r="X211" i="24"/>
  <c r="J212" i="24"/>
  <c r="T212" i="24"/>
  <c r="X212" i="24"/>
  <c r="H213" i="24"/>
  <c r="J213" i="24"/>
  <c r="L213" i="24"/>
  <c r="V213" i="24"/>
  <c r="H214" i="24"/>
  <c r="Z214" i="24"/>
  <c r="L215" i="24"/>
  <c r="T215" i="24"/>
  <c r="X215" i="24"/>
  <c r="J216" i="24"/>
  <c r="T216" i="24"/>
  <c r="X216" i="24"/>
  <c r="H217" i="24"/>
  <c r="V217" i="24"/>
  <c r="H218" i="24"/>
  <c r="L218" i="24"/>
  <c r="Z218" i="24"/>
  <c r="T219" i="24"/>
  <c r="X219" i="24"/>
  <c r="Z219" i="24"/>
  <c r="J220" i="24"/>
  <c r="T220" i="24"/>
  <c r="X220" i="24"/>
  <c r="H221" i="24"/>
  <c r="J221" i="24"/>
  <c r="V221" i="24"/>
  <c r="H222" i="24"/>
  <c r="L222" i="24"/>
  <c r="T222" i="24"/>
  <c r="V222" i="24"/>
  <c r="X222" i="24"/>
  <c r="Z222" i="24"/>
  <c r="H223" i="24"/>
  <c r="T223" i="24"/>
  <c r="V223" i="24"/>
  <c r="Z223" i="24"/>
  <c r="H224" i="24"/>
  <c r="J224" i="24"/>
  <c r="T224" i="24"/>
  <c r="H225" i="24"/>
  <c r="T225" i="24"/>
  <c r="H226" i="24"/>
  <c r="V226" i="24"/>
  <c r="H227" i="24"/>
  <c r="T227" i="24"/>
  <c r="H228" i="24"/>
  <c r="J228" i="24"/>
  <c r="T228" i="24"/>
  <c r="Z228" i="24"/>
  <c r="X228" i="24"/>
  <c r="H229" i="24"/>
  <c r="L229" i="24"/>
  <c r="T229" i="24"/>
  <c r="H230" i="24"/>
  <c r="V230" i="24"/>
  <c r="H231" i="24"/>
  <c r="J231" i="24"/>
  <c r="T231" i="24"/>
  <c r="X231" i="24"/>
  <c r="H232" i="24"/>
  <c r="J232" i="24"/>
  <c r="T232" i="24"/>
  <c r="Z232" i="24"/>
  <c r="H233" i="24"/>
  <c r="L233" i="24"/>
  <c r="T233" i="24"/>
  <c r="H234" i="24"/>
  <c r="L234" i="24"/>
  <c r="V234" i="24"/>
  <c r="H235" i="24"/>
  <c r="T235" i="24"/>
  <c r="H236" i="24"/>
  <c r="J236" i="24"/>
  <c r="T236" i="24"/>
  <c r="Z236" i="24"/>
  <c r="X236" i="24"/>
  <c r="H237" i="24"/>
  <c r="L237" i="24"/>
  <c r="T237" i="24"/>
  <c r="H238" i="24"/>
  <c r="L238" i="24"/>
  <c r="Z238" i="24"/>
  <c r="V238" i="24"/>
  <c r="H239" i="24"/>
  <c r="T239" i="24"/>
  <c r="X239" i="24"/>
  <c r="Z239" i="24"/>
  <c r="H240" i="24"/>
  <c r="J240" i="24"/>
  <c r="T240" i="24"/>
  <c r="H241" i="24"/>
  <c r="T241" i="24"/>
  <c r="V241" i="24"/>
  <c r="H242" i="24"/>
  <c r="V242" i="24"/>
  <c r="H243" i="24"/>
  <c r="J243" i="24"/>
  <c r="T243" i="24"/>
  <c r="X243" i="24"/>
  <c r="Z243" i="24"/>
  <c r="H244" i="24"/>
  <c r="J244" i="24"/>
  <c r="T244" i="24"/>
  <c r="H245" i="24"/>
  <c r="T245" i="24"/>
  <c r="V245" i="24"/>
  <c r="H246" i="24"/>
  <c r="V246" i="24"/>
  <c r="H247" i="24"/>
  <c r="T247" i="24"/>
  <c r="X247" i="24"/>
  <c r="H248" i="24"/>
  <c r="J248" i="24"/>
  <c r="T248" i="24"/>
  <c r="Z248" i="24"/>
  <c r="H249" i="24"/>
  <c r="L249" i="24"/>
  <c r="T249" i="24"/>
  <c r="H250" i="24"/>
  <c r="L250" i="24"/>
  <c r="V250" i="24"/>
  <c r="H251" i="24"/>
  <c r="T251" i="24"/>
  <c r="H252" i="24"/>
  <c r="J252" i="24"/>
  <c r="T252" i="24"/>
  <c r="Z252" i="24"/>
  <c r="X252" i="24"/>
  <c r="H253" i="24"/>
  <c r="L253" i="24"/>
  <c r="T253" i="24"/>
  <c r="H254" i="24"/>
  <c r="L254" i="24"/>
  <c r="V254" i="24"/>
  <c r="H255" i="24"/>
  <c r="T255" i="24"/>
  <c r="X255" i="24"/>
  <c r="Z255" i="24"/>
  <c r="H256" i="24"/>
  <c r="J256" i="24"/>
  <c r="T256" i="24"/>
  <c r="Z256" i="24"/>
  <c r="X256" i="24"/>
  <c r="H257" i="24"/>
  <c r="J257" i="24"/>
  <c r="L257" i="24"/>
  <c r="T257" i="24"/>
  <c r="V257" i="24"/>
  <c r="H258" i="24"/>
  <c r="J258" i="24"/>
  <c r="L258" i="24"/>
  <c r="V258" i="24"/>
  <c r="H259" i="24"/>
  <c r="J259" i="24"/>
  <c r="T259" i="24"/>
  <c r="X259" i="24"/>
  <c r="Z259" i="24"/>
  <c r="H260" i="24"/>
  <c r="J260" i="24"/>
  <c r="T260" i="24"/>
  <c r="H261" i="24"/>
  <c r="T261" i="24"/>
  <c r="H262" i="24"/>
  <c r="V262" i="24"/>
  <c r="H263" i="24"/>
  <c r="J263" i="24"/>
  <c r="T263" i="24"/>
  <c r="X263" i="24"/>
  <c r="H264" i="24"/>
  <c r="J264" i="24"/>
  <c r="T264" i="24"/>
  <c r="Z264" i="24"/>
  <c r="H265" i="24"/>
  <c r="L265" i="24"/>
  <c r="T265" i="24"/>
  <c r="H266" i="24"/>
  <c r="L266" i="24"/>
  <c r="V266" i="24"/>
  <c r="H267" i="24"/>
  <c r="T267" i="24"/>
  <c r="H268" i="24"/>
  <c r="J268" i="24"/>
  <c r="T268" i="24"/>
  <c r="Z268" i="24"/>
  <c r="X268" i="24"/>
  <c r="H269" i="24"/>
  <c r="L269" i="24"/>
  <c r="T269" i="24"/>
  <c r="H270" i="24"/>
  <c r="L270" i="24"/>
  <c r="Z270" i="24"/>
  <c r="V270" i="24"/>
  <c r="H271" i="24"/>
  <c r="T271" i="24"/>
  <c r="X271" i="24"/>
  <c r="Z271" i="24"/>
  <c r="H272" i="24"/>
  <c r="J272" i="24"/>
  <c r="T272" i="24"/>
  <c r="H273" i="24"/>
  <c r="T273" i="24"/>
  <c r="V273" i="24"/>
  <c r="H274" i="24"/>
  <c r="V274" i="24"/>
  <c r="H275" i="24"/>
  <c r="J275" i="24"/>
  <c r="T275" i="24"/>
  <c r="X275" i="24"/>
  <c r="Z275" i="24"/>
  <c r="H276" i="24"/>
  <c r="J276" i="24"/>
  <c r="T276" i="24"/>
  <c r="H277" i="24"/>
  <c r="T277" i="24"/>
  <c r="V277" i="24"/>
  <c r="H278" i="24"/>
  <c r="V278" i="24"/>
  <c r="T279" i="24"/>
  <c r="X279" i="24"/>
  <c r="J280" i="24"/>
  <c r="T280" i="24"/>
  <c r="Z280" i="24"/>
  <c r="H281" i="24"/>
  <c r="L281" i="24"/>
  <c r="H282" i="24"/>
  <c r="L282" i="24"/>
  <c r="V282" i="24"/>
  <c r="T283" i="24"/>
  <c r="J284" i="24"/>
  <c r="T284" i="24"/>
  <c r="Z284" i="24"/>
  <c r="X284" i="24"/>
  <c r="H285" i="24"/>
  <c r="L285" i="24"/>
  <c r="T285" i="24"/>
  <c r="H286" i="24"/>
  <c r="L286" i="24"/>
  <c r="V286" i="24"/>
  <c r="H287" i="24"/>
  <c r="T287" i="24"/>
  <c r="X287" i="24"/>
  <c r="Z287" i="24"/>
  <c r="J288" i="24"/>
  <c r="T288" i="24"/>
  <c r="Z288" i="24"/>
  <c r="X288" i="24"/>
  <c r="H289" i="24"/>
  <c r="J289" i="24"/>
  <c r="L289" i="24"/>
  <c r="T289" i="24"/>
  <c r="H290" i="24"/>
  <c r="J290" i="24"/>
  <c r="L290" i="24"/>
  <c r="V290" i="24"/>
  <c r="H291" i="24"/>
  <c r="T291" i="24"/>
  <c r="X291" i="24"/>
  <c r="Z291" i="24"/>
  <c r="J292" i="24"/>
  <c r="T292" i="24"/>
  <c r="H293" i="24"/>
  <c r="L293" i="24"/>
  <c r="H294" i="24"/>
  <c r="V294" i="24"/>
  <c r="T295" i="24"/>
  <c r="X295" i="24"/>
  <c r="J296" i="24"/>
  <c r="T296" i="24"/>
  <c r="Z296" i="24"/>
  <c r="H297" i="24"/>
  <c r="L297" i="24"/>
  <c r="T297" i="24"/>
  <c r="H298" i="24"/>
  <c r="V298" i="24"/>
  <c r="X298" i="24"/>
  <c r="J299" i="24"/>
  <c r="L299" i="24"/>
  <c r="T299" i="24"/>
  <c r="X299" i="24"/>
  <c r="Z299" i="24"/>
  <c r="H300" i="24"/>
  <c r="T300" i="24"/>
  <c r="X300" i="24"/>
  <c r="H301" i="24"/>
  <c r="L301" i="24"/>
  <c r="V301" i="24"/>
  <c r="H302" i="24"/>
  <c r="L302" i="24"/>
  <c r="V302" i="24"/>
  <c r="Z302" i="24"/>
  <c r="H303" i="24"/>
  <c r="L303" i="24"/>
  <c r="T303" i="24"/>
  <c r="X303" i="24"/>
  <c r="Z303" i="24"/>
  <c r="J304" i="24"/>
  <c r="L304" i="24"/>
  <c r="T304" i="24"/>
  <c r="X304" i="24"/>
  <c r="H305" i="24"/>
  <c r="L305" i="24"/>
  <c r="T305" i="24"/>
  <c r="H306" i="24"/>
  <c r="V306" i="24"/>
  <c r="X306" i="24"/>
  <c r="J307" i="24"/>
  <c r="L307" i="24"/>
  <c r="T307" i="24"/>
  <c r="V307" i="24"/>
  <c r="X307" i="24"/>
  <c r="Z307" i="24"/>
  <c r="J308" i="24"/>
  <c r="T308" i="24"/>
  <c r="X308" i="24"/>
  <c r="H309" i="24"/>
  <c r="L309" i="24"/>
  <c r="V309" i="24"/>
  <c r="H310" i="24"/>
  <c r="J310" i="24"/>
  <c r="Z310" i="24"/>
  <c r="H311" i="24"/>
  <c r="L311" i="24"/>
  <c r="T311" i="24"/>
  <c r="X311" i="24"/>
  <c r="Z311" i="24"/>
  <c r="T312" i="24"/>
  <c r="X312" i="24"/>
  <c r="H313" i="24"/>
  <c r="T313" i="24"/>
  <c r="H314" i="24"/>
  <c r="J314" i="24"/>
  <c r="V314" i="24"/>
  <c r="T315" i="24"/>
  <c r="Z315" i="24"/>
  <c r="X315" i="24"/>
  <c r="J316" i="24"/>
  <c r="V316" i="24"/>
  <c r="X316" i="24"/>
  <c r="H317" i="24"/>
  <c r="T317" i="24"/>
  <c r="Z317" i="24"/>
  <c r="H318" i="24"/>
  <c r="J318" i="24"/>
  <c r="L318" i="24"/>
  <c r="T318" i="24"/>
  <c r="Z318" i="24"/>
  <c r="H319" i="24"/>
  <c r="J319" i="24"/>
  <c r="L319" i="24"/>
  <c r="T319" i="24"/>
  <c r="H320" i="24"/>
  <c r="L320" i="24"/>
  <c r="V320" i="24"/>
  <c r="X320" i="24"/>
  <c r="H321" i="24"/>
  <c r="T321" i="24"/>
  <c r="V321" i="24"/>
  <c r="H322" i="24"/>
  <c r="J322" i="24"/>
  <c r="L322" i="24"/>
  <c r="T322" i="24"/>
  <c r="Z322" i="24"/>
  <c r="X322" i="24"/>
  <c r="H323" i="24"/>
  <c r="J323" i="24"/>
  <c r="L323" i="24"/>
  <c r="T323" i="24"/>
  <c r="H324" i="24"/>
  <c r="L324" i="24"/>
  <c r="H325" i="24"/>
  <c r="T325" i="24"/>
  <c r="V325" i="24"/>
  <c r="X325" i="24"/>
  <c r="Z325" i="24"/>
  <c r="H326" i="24"/>
  <c r="T326" i="24"/>
  <c r="Z326" i="24"/>
  <c r="X326" i="24"/>
  <c r="H327" i="24"/>
  <c r="L327" i="24"/>
  <c r="T327" i="24"/>
  <c r="V327" i="24"/>
  <c r="H328" i="24"/>
  <c r="J328" i="24"/>
  <c r="L328" i="24"/>
  <c r="Z328" i="24"/>
  <c r="H329" i="24"/>
  <c r="J329" i="24"/>
  <c r="T329" i="24"/>
  <c r="V329" i="24"/>
  <c r="X329" i="24"/>
  <c r="Z329" i="24"/>
  <c r="H330" i="24"/>
  <c r="T330" i="24"/>
  <c r="H331" i="24"/>
  <c r="J331" i="24"/>
  <c r="L331" i="24"/>
  <c r="T331" i="24"/>
  <c r="H332" i="24"/>
  <c r="V332" i="24"/>
  <c r="X332" i="24"/>
  <c r="H333" i="24"/>
  <c r="T333" i="24"/>
  <c r="Z333" i="24"/>
  <c r="H334" i="24"/>
  <c r="J334" i="24"/>
  <c r="L334" i="24"/>
  <c r="T334" i="24"/>
  <c r="Z334" i="24"/>
  <c r="H335" i="24"/>
  <c r="J335" i="24"/>
  <c r="L335" i="24"/>
  <c r="T335" i="24"/>
  <c r="H336" i="24"/>
  <c r="L336" i="24"/>
  <c r="V336" i="24"/>
  <c r="X336" i="24"/>
  <c r="H337" i="24"/>
  <c r="T337" i="24"/>
  <c r="V337" i="24"/>
  <c r="H338" i="24"/>
  <c r="J338" i="24"/>
  <c r="L338" i="24"/>
  <c r="T338" i="24"/>
  <c r="Z338" i="24"/>
  <c r="X338" i="24"/>
  <c r="H339" i="24"/>
  <c r="J339" i="24"/>
  <c r="L339" i="24"/>
  <c r="T339" i="24"/>
  <c r="H340" i="24"/>
  <c r="L340" i="24"/>
  <c r="H341" i="24"/>
  <c r="T341" i="24"/>
  <c r="X341" i="24"/>
  <c r="Z341" i="24"/>
  <c r="H342" i="24"/>
  <c r="T342" i="24"/>
  <c r="Z342" i="24"/>
  <c r="X342" i="24"/>
  <c r="H343" i="24"/>
  <c r="L343" i="24"/>
  <c r="T343" i="24"/>
  <c r="V343" i="24"/>
  <c r="H344" i="24"/>
  <c r="J344" i="24"/>
  <c r="L344" i="24"/>
  <c r="X344" i="24"/>
  <c r="H345" i="24"/>
  <c r="J345" i="24"/>
  <c r="T345" i="24"/>
  <c r="V345" i="24"/>
  <c r="X345" i="24"/>
  <c r="Z345" i="24"/>
  <c r="H346" i="24"/>
  <c r="L346" i="24"/>
  <c r="T346" i="24"/>
  <c r="H347" i="24"/>
  <c r="L347" i="24"/>
  <c r="T347" i="24"/>
  <c r="H348" i="24"/>
  <c r="V348" i="24"/>
  <c r="X348" i="24"/>
  <c r="H349" i="24"/>
  <c r="T349" i="24"/>
  <c r="H350" i="24"/>
  <c r="J350" i="24"/>
  <c r="L350" i="24"/>
  <c r="T350" i="24"/>
  <c r="H351" i="24"/>
  <c r="J351" i="24"/>
  <c r="L351" i="24"/>
  <c r="T351" i="24"/>
  <c r="V351" i="24"/>
  <c r="H352" i="24"/>
  <c r="V352" i="24"/>
  <c r="X352" i="24"/>
  <c r="H353" i="24"/>
  <c r="T353" i="24"/>
  <c r="V353" i="24"/>
  <c r="Z353" i="24"/>
  <c r="H354" i="24"/>
  <c r="J354" i="24"/>
  <c r="L354" i="24"/>
  <c r="T354" i="24"/>
  <c r="Z354" i="24"/>
  <c r="X354" i="24"/>
  <c r="H355" i="24"/>
  <c r="J355" i="24"/>
  <c r="L355" i="24"/>
  <c r="T355" i="24"/>
  <c r="H356" i="24"/>
  <c r="L356" i="24"/>
  <c r="Z356" i="24"/>
  <c r="H357" i="24"/>
  <c r="T357" i="24"/>
  <c r="V357" i="24"/>
  <c r="H358" i="24"/>
  <c r="T358" i="24"/>
  <c r="H359" i="24"/>
  <c r="L359" i="24"/>
  <c r="T359" i="24"/>
  <c r="V359" i="24"/>
  <c r="H360" i="24"/>
  <c r="V360" i="24"/>
  <c r="X360" i="24"/>
  <c r="H361" i="24"/>
  <c r="T361" i="24"/>
  <c r="H362" i="24"/>
  <c r="J362" i="24"/>
  <c r="L362" i="24"/>
  <c r="T362" i="24"/>
  <c r="Z362" i="24"/>
  <c r="H363" i="24"/>
  <c r="J363" i="24"/>
  <c r="L363" i="24"/>
  <c r="T363" i="24"/>
  <c r="H364" i="24"/>
  <c r="L364" i="24"/>
  <c r="V364" i="24"/>
  <c r="X364" i="24"/>
  <c r="H365" i="24"/>
  <c r="T365" i="24"/>
  <c r="H366" i="24"/>
  <c r="J366" i="24"/>
  <c r="L366" i="24"/>
  <c r="T366" i="24"/>
  <c r="Z366" i="24"/>
  <c r="X366" i="24"/>
  <c r="H367" i="24"/>
  <c r="J367" i="24"/>
  <c r="L367" i="24"/>
  <c r="T367" i="24"/>
  <c r="H368" i="24"/>
  <c r="L368" i="24"/>
  <c r="Z368" i="24"/>
  <c r="H369" i="24"/>
  <c r="T369" i="24"/>
  <c r="V369" i="24"/>
  <c r="X369" i="24"/>
  <c r="Z369" i="24"/>
  <c r="H370" i="24"/>
  <c r="T370" i="24"/>
  <c r="Z370" i="24"/>
  <c r="H371" i="24"/>
  <c r="L371" i="24"/>
  <c r="T371" i="24"/>
  <c r="V371" i="24"/>
  <c r="H372" i="24"/>
  <c r="J372" i="24"/>
  <c r="V372" i="24"/>
  <c r="X372" i="24"/>
  <c r="H373" i="24"/>
  <c r="J373" i="24"/>
  <c r="T373" i="24"/>
  <c r="V373" i="24"/>
  <c r="X373" i="24"/>
  <c r="Z373" i="24"/>
  <c r="H374" i="24"/>
  <c r="J374" i="24"/>
  <c r="L374" i="24"/>
  <c r="T374" i="24"/>
  <c r="H375" i="24"/>
  <c r="J375" i="24"/>
  <c r="L375" i="24"/>
  <c r="T375" i="24"/>
  <c r="V375" i="24"/>
  <c r="H376" i="24"/>
  <c r="V376" i="24"/>
  <c r="X376" i="24"/>
  <c r="H377" i="24"/>
  <c r="J377" i="24"/>
  <c r="T377" i="24"/>
  <c r="Z377" i="24"/>
  <c r="X377" i="24"/>
  <c r="H378" i="24"/>
  <c r="J378" i="24"/>
  <c r="L378" i="24"/>
  <c r="T378" i="24"/>
  <c r="Z378" i="24"/>
  <c r="H379" i="24"/>
  <c r="J379" i="24"/>
  <c r="L379" i="24"/>
  <c r="T379" i="24"/>
  <c r="H380" i="24"/>
  <c r="L380" i="24"/>
  <c r="V380" i="24"/>
  <c r="X380" i="24"/>
  <c r="H381" i="24"/>
  <c r="T381" i="24"/>
  <c r="V381" i="24"/>
  <c r="H382" i="24"/>
  <c r="J382" i="24"/>
  <c r="L382" i="24"/>
  <c r="T382" i="24"/>
  <c r="Z382" i="24"/>
  <c r="X382" i="24"/>
  <c r="H383" i="24"/>
  <c r="J383" i="24"/>
  <c r="L383" i="24"/>
  <c r="T383" i="24"/>
  <c r="H384" i="24"/>
  <c r="L384" i="24"/>
  <c r="H385" i="24"/>
  <c r="T385" i="24"/>
  <c r="V385" i="24"/>
  <c r="X385" i="24"/>
  <c r="Z385" i="24"/>
  <c r="H386" i="24"/>
  <c r="T386" i="24"/>
  <c r="Z386" i="24"/>
  <c r="X386" i="24"/>
  <c r="H387" i="24"/>
  <c r="L387" i="24"/>
  <c r="T387" i="24"/>
  <c r="V387" i="24"/>
  <c r="H388" i="24"/>
  <c r="J388" i="24"/>
  <c r="L388" i="24"/>
  <c r="X388" i="24"/>
  <c r="H389" i="24"/>
  <c r="J389" i="24"/>
  <c r="T389" i="24"/>
  <c r="V389" i="24"/>
  <c r="X389" i="24"/>
  <c r="Z389" i="24"/>
  <c r="H390" i="24"/>
  <c r="L390" i="24"/>
  <c r="T390" i="24"/>
  <c r="H391" i="24"/>
  <c r="L391" i="24"/>
  <c r="T391" i="24"/>
  <c r="H392" i="24"/>
  <c r="V392" i="24"/>
  <c r="X392" i="24"/>
  <c r="H393" i="24"/>
  <c r="T393" i="24"/>
  <c r="H394" i="24"/>
  <c r="J394" i="24"/>
  <c r="L394" i="24"/>
  <c r="T394" i="24"/>
  <c r="Z394" i="24"/>
  <c r="H395" i="24"/>
  <c r="J395" i="24"/>
  <c r="L395" i="24"/>
  <c r="H396" i="24"/>
  <c r="L396" i="24"/>
  <c r="V396" i="24"/>
  <c r="X396" i="24"/>
  <c r="T397" i="24"/>
  <c r="V397" i="24"/>
  <c r="H398" i="24"/>
  <c r="J398" i="24"/>
  <c r="L398" i="24"/>
  <c r="T398" i="24"/>
  <c r="Z398" i="24"/>
  <c r="X398" i="24"/>
  <c r="H399" i="24"/>
  <c r="J399" i="24"/>
  <c r="L399" i="24"/>
  <c r="T399" i="24"/>
  <c r="H400" i="24"/>
  <c r="L400" i="24"/>
  <c r="H401" i="24"/>
  <c r="T401" i="24"/>
  <c r="V401" i="24"/>
  <c r="X401" i="24"/>
  <c r="Z401" i="24"/>
  <c r="H402" i="24"/>
  <c r="T402" i="24"/>
  <c r="Z402" i="24"/>
  <c r="H403" i="24"/>
  <c r="L403" i="24"/>
  <c r="T403" i="24"/>
  <c r="H404" i="24"/>
  <c r="J404" i="24"/>
  <c r="V404" i="24"/>
  <c r="X404" i="24"/>
  <c r="H405" i="24"/>
  <c r="T405" i="24"/>
  <c r="V405" i="24"/>
  <c r="X405" i="24"/>
  <c r="Z405" i="24"/>
  <c r="H406" i="24"/>
  <c r="J406" i="24"/>
  <c r="L406" i="24"/>
  <c r="T406" i="24"/>
  <c r="H407" i="24"/>
  <c r="J407" i="24"/>
  <c r="L407" i="24"/>
  <c r="H408" i="24"/>
  <c r="V408" i="24"/>
  <c r="X408" i="24"/>
  <c r="T409" i="24"/>
  <c r="Z409" i="24"/>
  <c r="X409" i="24"/>
  <c r="H410" i="24"/>
  <c r="J410" i="24"/>
  <c r="L410" i="24"/>
  <c r="T410" i="24"/>
  <c r="Z410" i="24"/>
  <c r="H411" i="24"/>
  <c r="J411" i="24"/>
  <c r="L411" i="24"/>
  <c r="H412" i="24"/>
  <c r="L412" i="24"/>
  <c r="V412" i="24"/>
  <c r="X412" i="24"/>
  <c r="T413" i="24"/>
  <c r="V413" i="24"/>
  <c r="H414" i="24"/>
  <c r="J414" i="24"/>
  <c r="L414" i="24"/>
  <c r="T414" i="24"/>
  <c r="Z414" i="24"/>
  <c r="X414" i="24"/>
  <c r="H415" i="24"/>
  <c r="J415" i="24"/>
  <c r="L415" i="24"/>
  <c r="T415" i="24"/>
  <c r="H416" i="24"/>
  <c r="L416" i="24"/>
  <c r="H417" i="24"/>
  <c r="T417" i="24"/>
  <c r="V417" i="24"/>
  <c r="X417" i="24"/>
  <c r="Z417" i="24"/>
  <c r="H418" i="24"/>
  <c r="T418" i="24"/>
  <c r="Z418" i="24"/>
  <c r="H419" i="24"/>
  <c r="L419" i="24"/>
  <c r="T419" i="24"/>
  <c r="H420" i="24"/>
  <c r="J420" i="24"/>
  <c r="V420" i="24"/>
  <c r="X420" i="24"/>
  <c r="H421" i="24"/>
  <c r="T421" i="24"/>
  <c r="V421" i="24"/>
  <c r="X421" i="24"/>
  <c r="Z421" i="24"/>
  <c r="H422" i="24"/>
  <c r="J422" i="24"/>
  <c r="L422" i="24"/>
  <c r="T422" i="24"/>
  <c r="H423" i="24"/>
  <c r="L423" i="24"/>
  <c r="H424" i="24"/>
  <c r="V424" i="24"/>
  <c r="X424" i="24"/>
  <c r="T425" i="24"/>
  <c r="H426" i="24"/>
  <c r="J426" i="24"/>
  <c r="L426" i="24"/>
  <c r="T426" i="24"/>
  <c r="Z426" i="24"/>
  <c r="H427" i="24"/>
  <c r="J427" i="24"/>
  <c r="L427" i="24"/>
  <c r="H428" i="24"/>
  <c r="L428" i="24"/>
  <c r="V428" i="24"/>
  <c r="X428" i="24"/>
  <c r="T429" i="24"/>
  <c r="H430" i="24"/>
  <c r="J430" i="24"/>
  <c r="L430" i="24"/>
  <c r="T430" i="24"/>
  <c r="Z430" i="24"/>
  <c r="X430" i="24"/>
  <c r="H431" i="24"/>
  <c r="J431" i="24"/>
  <c r="L431" i="24"/>
  <c r="T431" i="24"/>
  <c r="H432" i="24"/>
  <c r="L432" i="24"/>
  <c r="H433" i="24"/>
  <c r="T433" i="24"/>
  <c r="V433" i="24"/>
  <c r="X433" i="24"/>
  <c r="Z433" i="24"/>
  <c r="H434" i="24"/>
  <c r="T434" i="24"/>
  <c r="Z434" i="24"/>
  <c r="H435" i="24"/>
  <c r="L435" i="24"/>
  <c r="T435" i="24"/>
  <c r="H436" i="24"/>
  <c r="J436" i="24"/>
  <c r="V436" i="24"/>
  <c r="X436" i="24"/>
  <c r="H437" i="24"/>
  <c r="T437" i="24"/>
  <c r="V437" i="24"/>
  <c r="X437" i="24"/>
  <c r="Z437" i="24"/>
  <c r="H438" i="24"/>
  <c r="J438" i="24"/>
  <c r="L438" i="24"/>
  <c r="T438" i="24"/>
  <c r="H439" i="24"/>
  <c r="J439" i="24"/>
  <c r="L439" i="24"/>
  <c r="H440" i="24"/>
  <c r="V440" i="24"/>
  <c r="X440" i="24"/>
  <c r="T441" i="24"/>
  <c r="Z441" i="24"/>
  <c r="X441" i="24"/>
  <c r="H442" i="24"/>
  <c r="J442" i="24"/>
  <c r="L442" i="24"/>
  <c r="T442" i="24"/>
  <c r="Z442" i="24"/>
  <c r="H443" i="24"/>
  <c r="J443" i="24"/>
  <c r="L443" i="24"/>
  <c r="H444" i="24"/>
  <c r="T444" i="24"/>
  <c r="V444" i="24"/>
  <c r="X444" i="24"/>
  <c r="H445" i="24"/>
  <c r="J445" i="24"/>
  <c r="L445" i="24"/>
  <c r="T445" i="24"/>
  <c r="H446" i="24"/>
  <c r="J446" i="24"/>
  <c r="L446" i="24"/>
  <c r="T446" i="24"/>
  <c r="X446" i="24"/>
  <c r="H447" i="24"/>
  <c r="L447" i="24"/>
  <c r="T447" i="24"/>
  <c r="V447" i="24"/>
  <c r="H448" i="24"/>
  <c r="L449" i="24"/>
  <c r="T449" i="24"/>
  <c r="V449" i="24"/>
  <c r="J450" i="24"/>
  <c r="L450" i="24"/>
  <c r="T450" i="24"/>
  <c r="X450" i="24"/>
  <c r="H451" i="24"/>
  <c r="J451" i="24"/>
  <c r="L451" i="24"/>
  <c r="H452" i="24"/>
  <c r="L452" i="24"/>
  <c r="T452" i="24"/>
  <c r="V452" i="24"/>
  <c r="X452" i="24"/>
  <c r="H453" i="24"/>
  <c r="J453" i="24"/>
  <c r="L453" i="24"/>
  <c r="T453" i="24"/>
  <c r="V453" i="24"/>
  <c r="X453" i="24"/>
  <c r="Z453" i="24"/>
  <c r="H454" i="24"/>
  <c r="L454" i="24"/>
  <c r="T454" i="24"/>
  <c r="H455" i="24"/>
  <c r="J455" i="24"/>
  <c r="L455" i="24"/>
  <c r="T455" i="24"/>
  <c r="V455" i="24"/>
  <c r="X455" i="24"/>
  <c r="H456" i="24"/>
  <c r="L456" i="24"/>
  <c r="T456" i="24"/>
  <c r="X456" i="24"/>
  <c r="H457" i="24"/>
  <c r="L457" i="24"/>
  <c r="T457" i="24"/>
  <c r="H458" i="24"/>
  <c r="L458" i="24"/>
  <c r="T458" i="24"/>
  <c r="V458" i="24"/>
  <c r="Z458" i="24"/>
  <c r="H459" i="24"/>
  <c r="J459" i="24"/>
  <c r="L459" i="24"/>
  <c r="T459" i="24"/>
  <c r="X459" i="24"/>
  <c r="Z459" i="24"/>
  <c r="H460" i="24"/>
  <c r="T460" i="24"/>
  <c r="X460" i="24"/>
  <c r="H461" i="24"/>
  <c r="L461" i="24"/>
  <c r="T461" i="24"/>
  <c r="H462" i="24"/>
  <c r="L462" i="24"/>
  <c r="T462" i="24"/>
  <c r="V462" i="24"/>
  <c r="Z462" i="24"/>
  <c r="H463" i="24"/>
  <c r="J463" i="24"/>
  <c r="L463" i="24"/>
  <c r="T463" i="24"/>
  <c r="X463" i="24"/>
  <c r="Z463" i="24"/>
  <c r="H464" i="24"/>
  <c r="T464" i="24"/>
  <c r="X464" i="24"/>
  <c r="H465" i="24"/>
  <c r="L465" i="24"/>
  <c r="T465" i="24"/>
  <c r="H466" i="24"/>
  <c r="L466" i="24"/>
  <c r="T466" i="24"/>
  <c r="V466" i="24"/>
  <c r="Z466" i="24"/>
  <c r="H467" i="24"/>
  <c r="J467" i="24"/>
  <c r="L467" i="24"/>
  <c r="T467" i="24"/>
  <c r="X467" i="24"/>
  <c r="Z467" i="24"/>
  <c r="H468" i="24"/>
  <c r="T468" i="24"/>
  <c r="X468" i="24"/>
  <c r="H469" i="24"/>
  <c r="L469" i="24"/>
  <c r="H470" i="24"/>
  <c r="H471" i="24"/>
  <c r="J471" i="24"/>
  <c r="L471" i="24"/>
  <c r="H472" i="24"/>
  <c r="H473" i="24"/>
  <c r="H474" i="24"/>
  <c r="J474" i="24"/>
  <c r="L474" i="24"/>
  <c r="H475" i="24"/>
  <c r="L475" i="24"/>
  <c r="H476" i="24"/>
  <c r="J476" i="24"/>
  <c r="L476" i="24"/>
  <c r="H477" i="24"/>
  <c r="L477" i="24"/>
  <c r="H478" i="24"/>
  <c r="H479" i="24"/>
  <c r="J479" i="24"/>
  <c r="L479" i="24"/>
  <c r="H480" i="24"/>
  <c r="H481" i="24"/>
  <c r="H482" i="24"/>
  <c r="J482" i="24"/>
  <c r="L482" i="24"/>
  <c r="H483" i="24"/>
  <c r="L483" i="24"/>
  <c r="H484" i="24"/>
  <c r="J484" i="24"/>
  <c r="L484" i="24"/>
  <c r="H485" i="24"/>
  <c r="L485" i="24"/>
  <c r="H486" i="24"/>
  <c r="H487" i="24"/>
  <c r="J487" i="24"/>
  <c r="L487" i="24"/>
  <c r="H488" i="24"/>
  <c r="H489" i="24"/>
  <c r="H490" i="24"/>
  <c r="J490" i="24"/>
  <c r="L490" i="24"/>
  <c r="H491" i="24"/>
  <c r="L491" i="24"/>
  <c r="H492" i="24"/>
  <c r="J492" i="24"/>
  <c r="L492" i="24"/>
  <c r="H493" i="24"/>
  <c r="L493" i="24"/>
  <c r="H494" i="24"/>
  <c r="H495" i="24"/>
  <c r="J495" i="24"/>
  <c r="L495" i="24"/>
  <c r="H496" i="24"/>
  <c r="H497" i="24"/>
  <c r="H498" i="24"/>
  <c r="J498" i="24"/>
  <c r="L498" i="24"/>
  <c r="H499" i="24"/>
  <c r="L499" i="24"/>
  <c r="H500" i="24"/>
  <c r="J500" i="24"/>
  <c r="L500" i="24"/>
  <c r="H501" i="24"/>
  <c r="L501" i="24"/>
  <c r="H502" i="24"/>
  <c r="H503" i="24"/>
  <c r="J503" i="24"/>
  <c r="L503" i="24"/>
  <c r="H504" i="24"/>
  <c r="H505" i="24"/>
  <c r="H506" i="24"/>
  <c r="J506" i="24"/>
  <c r="L506" i="24"/>
  <c r="H507" i="24"/>
  <c r="L507" i="24"/>
  <c r="H508" i="24"/>
  <c r="J508" i="24"/>
  <c r="L508" i="24"/>
  <c r="H509" i="24"/>
  <c r="L509" i="24"/>
  <c r="H510" i="24"/>
  <c r="H511" i="24"/>
  <c r="J511" i="24"/>
  <c r="L511" i="24"/>
  <c r="H512" i="24"/>
  <c r="H513" i="24"/>
  <c r="H514" i="24"/>
  <c r="J514" i="24"/>
  <c r="L514" i="24"/>
  <c r="H515" i="24"/>
  <c r="L515" i="24"/>
  <c r="H516" i="24"/>
  <c r="J516" i="24"/>
  <c r="L516" i="24"/>
  <c r="H517" i="24"/>
  <c r="L517" i="24"/>
  <c r="H518" i="24"/>
  <c r="H519" i="24"/>
  <c r="J519" i="24"/>
  <c r="L519" i="24"/>
  <c r="H520" i="24"/>
  <c r="H521" i="24"/>
  <c r="H522" i="24"/>
  <c r="J522" i="24"/>
  <c r="L522" i="24"/>
  <c r="H523" i="24"/>
  <c r="L523" i="24"/>
  <c r="H524" i="24"/>
  <c r="J524" i="24"/>
  <c r="L524" i="24"/>
  <c r="H525" i="24"/>
  <c r="L525" i="24"/>
  <c r="H526" i="24"/>
  <c r="H527" i="24"/>
  <c r="J527" i="24"/>
  <c r="L527" i="24"/>
  <c r="H528" i="24"/>
  <c r="H529" i="24"/>
  <c r="H530" i="24"/>
  <c r="J530" i="24"/>
  <c r="L530" i="24"/>
  <c r="H531" i="24"/>
  <c r="L531" i="24"/>
  <c r="H532" i="24"/>
  <c r="J532" i="24"/>
  <c r="L532" i="24"/>
  <c r="H533" i="24"/>
  <c r="L533" i="24"/>
  <c r="H534" i="24"/>
  <c r="H535" i="24"/>
  <c r="J535" i="24"/>
  <c r="L535" i="24"/>
  <c r="H536" i="24"/>
  <c r="H537" i="24"/>
  <c r="H538" i="24"/>
  <c r="J538" i="24"/>
  <c r="L538" i="24"/>
  <c r="H539" i="24"/>
  <c r="L539" i="24"/>
  <c r="H540" i="24"/>
  <c r="J540" i="24"/>
  <c r="L540" i="24"/>
  <c r="H541" i="24"/>
  <c r="L541" i="24"/>
  <c r="H542" i="24"/>
  <c r="H543" i="24"/>
  <c r="J543" i="24"/>
  <c r="L543" i="24"/>
  <c r="H544" i="24"/>
  <c r="H545" i="24"/>
  <c r="J545" i="24"/>
  <c r="L545" i="24"/>
  <c r="H546" i="24"/>
  <c r="L546" i="24"/>
  <c r="H547" i="24"/>
  <c r="H548" i="24"/>
  <c r="J548" i="24"/>
  <c r="L548" i="24"/>
  <c r="H549" i="24"/>
  <c r="L549" i="24"/>
  <c r="H550" i="24"/>
  <c r="H551" i="24"/>
  <c r="H552" i="24"/>
  <c r="J552" i="24"/>
  <c r="L552" i="24"/>
  <c r="H553" i="24"/>
  <c r="L553" i="24"/>
  <c r="H554" i="24"/>
  <c r="J554" i="24"/>
  <c r="L554" i="24"/>
  <c r="H555" i="24"/>
  <c r="H556" i="24"/>
  <c r="J556" i="24"/>
  <c r="L556" i="24"/>
  <c r="H557" i="24"/>
  <c r="L557" i="24"/>
  <c r="H558" i="24"/>
  <c r="S558" i="24"/>
  <c r="T558" i="24"/>
  <c r="U558" i="24" s="1"/>
  <c r="W558" i="24"/>
  <c r="X558" i="24"/>
  <c r="H559" i="24"/>
  <c r="S559" i="24"/>
  <c r="T559" i="24"/>
  <c r="U559" i="24" s="1"/>
  <c r="W559" i="24"/>
  <c r="X559" i="24"/>
  <c r="H560" i="24"/>
  <c r="S560" i="24"/>
  <c r="T560" i="24"/>
  <c r="U560" i="24" s="1"/>
  <c r="W560" i="24"/>
  <c r="X560" i="24" s="1"/>
  <c r="H561" i="24"/>
  <c r="S561" i="24"/>
  <c r="T561" i="24"/>
  <c r="U561" i="24" s="1"/>
  <c r="W561" i="24"/>
  <c r="X561" i="24" s="1"/>
  <c r="H562" i="24"/>
  <c r="S562" i="24"/>
  <c r="T562" i="24"/>
  <c r="U562" i="24" s="1"/>
  <c r="W562" i="24"/>
  <c r="X562" i="24" s="1"/>
  <c r="H563" i="24"/>
  <c r="S563" i="24"/>
  <c r="T563" i="24"/>
  <c r="U563" i="24" s="1"/>
  <c r="W563" i="24"/>
  <c r="X563" i="24" s="1"/>
  <c r="H564" i="24"/>
  <c r="S564" i="24"/>
  <c r="T564" i="24"/>
  <c r="U564" i="24" s="1"/>
  <c r="W564" i="24"/>
  <c r="X564" i="24" s="1"/>
  <c r="H565" i="24"/>
  <c r="S565" i="24"/>
  <c r="T565" i="24"/>
  <c r="U565" i="24" s="1"/>
  <c r="W565" i="24"/>
  <c r="X565" i="24" s="1"/>
  <c r="H566" i="24"/>
  <c r="S566" i="24"/>
  <c r="T566" i="24"/>
  <c r="U566" i="24" s="1"/>
  <c r="W566" i="24"/>
  <c r="X566" i="24"/>
  <c r="H567" i="24"/>
  <c r="J567" i="24"/>
  <c r="L567" i="24"/>
  <c r="S567" i="24"/>
  <c r="T567" i="24"/>
  <c r="U567" i="24" s="1"/>
  <c r="W567" i="24"/>
  <c r="X567" i="24" s="1"/>
  <c r="H568" i="24"/>
  <c r="J568" i="24"/>
  <c r="L568" i="24"/>
  <c r="S568" i="24"/>
  <c r="T568" i="24"/>
  <c r="U568" i="24" s="1"/>
  <c r="W568" i="24"/>
  <c r="X568" i="24" s="1"/>
  <c r="H569" i="24"/>
  <c r="J569" i="24"/>
  <c r="L569" i="24"/>
  <c r="S569" i="24"/>
  <c r="T569" i="24"/>
  <c r="U569" i="24" s="1"/>
  <c r="W569" i="24"/>
  <c r="X569" i="24" s="1"/>
  <c r="H570" i="24"/>
  <c r="J570" i="24"/>
  <c r="L570" i="24"/>
  <c r="S570" i="24"/>
  <c r="T570" i="24"/>
  <c r="U570" i="24" s="1"/>
  <c r="W570" i="24"/>
  <c r="X570" i="24" s="1"/>
  <c r="H571" i="24"/>
  <c r="J571" i="24"/>
  <c r="L571" i="24"/>
  <c r="S571" i="24"/>
  <c r="T571" i="24"/>
  <c r="U571" i="24" s="1"/>
  <c r="W571" i="24"/>
  <c r="X571" i="24" s="1"/>
  <c r="H572" i="24"/>
  <c r="J572" i="24"/>
  <c r="L572" i="24"/>
  <c r="S572" i="24"/>
  <c r="T572" i="24"/>
  <c r="U572" i="24" s="1"/>
  <c r="W572" i="24"/>
  <c r="X572" i="24" s="1"/>
  <c r="H573" i="24"/>
  <c r="J573" i="24"/>
  <c r="L573" i="24"/>
  <c r="S573" i="24"/>
  <c r="T573" i="24"/>
  <c r="U573" i="24" s="1"/>
  <c r="W573" i="24"/>
  <c r="X573" i="24" s="1"/>
  <c r="H574" i="24"/>
  <c r="J574" i="24"/>
  <c r="L574" i="24"/>
  <c r="S574" i="24"/>
  <c r="T574" i="24"/>
  <c r="U574" i="24" s="1"/>
  <c r="W574" i="24"/>
  <c r="X574" i="24" s="1"/>
  <c r="H575" i="24"/>
  <c r="J575" i="24"/>
  <c r="L575" i="24"/>
  <c r="S575" i="24"/>
  <c r="T575" i="24"/>
  <c r="W575" i="24"/>
  <c r="X575" i="24" s="1"/>
  <c r="H576" i="24"/>
  <c r="J576" i="24"/>
  <c r="L576" i="24"/>
  <c r="S576" i="24"/>
  <c r="T576" i="24"/>
  <c r="W576" i="24"/>
  <c r="X576" i="24" s="1"/>
  <c r="H577" i="24"/>
  <c r="J577" i="24"/>
  <c r="L577" i="24"/>
  <c r="S577" i="24"/>
  <c r="T577" i="24"/>
  <c r="W577" i="24"/>
  <c r="X577" i="24" s="1"/>
  <c r="H578" i="24"/>
  <c r="J578" i="24"/>
  <c r="L578" i="24"/>
  <c r="S578" i="24"/>
  <c r="T578" i="24"/>
  <c r="W578" i="24"/>
  <c r="X578" i="24" s="1"/>
  <c r="H579" i="24"/>
  <c r="J579" i="24"/>
  <c r="L579" i="24"/>
  <c r="S579" i="24"/>
  <c r="T579" i="24"/>
  <c r="W579" i="24"/>
  <c r="X579" i="24" s="1"/>
  <c r="H580" i="24"/>
  <c r="J580" i="24"/>
  <c r="L580" i="24"/>
  <c r="S580" i="24"/>
  <c r="T580" i="24"/>
  <c r="W580" i="24"/>
  <c r="X580" i="24" s="1"/>
  <c r="H581" i="24"/>
  <c r="J581" i="24"/>
  <c r="L581" i="24"/>
  <c r="S581" i="24"/>
  <c r="T581" i="24"/>
  <c r="W581" i="24"/>
  <c r="X581" i="24" s="1"/>
  <c r="H582" i="24"/>
  <c r="J582" i="24"/>
  <c r="L582" i="24"/>
  <c r="S582" i="24"/>
  <c r="T582" i="24"/>
  <c r="W582" i="24"/>
  <c r="X582" i="24" s="1"/>
  <c r="H583" i="24"/>
  <c r="J583" i="24"/>
  <c r="L583" i="24"/>
  <c r="S583" i="24"/>
  <c r="T583" i="24"/>
  <c r="W583" i="24"/>
  <c r="X583" i="24" s="1"/>
  <c r="H584" i="24"/>
  <c r="J584" i="24"/>
  <c r="L584" i="24"/>
  <c r="S584" i="24"/>
  <c r="T584" i="24"/>
  <c r="W584" i="24"/>
  <c r="X584" i="24" s="1"/>
  <c r="H585" i="24"/>
  <c r="J585" i="24"/>
  <c r="L585" i="24"/>
  <c r="S585" i="24"/>
  <c r="T585" i="24"/>
  <c r="W585" i="24"/>
  <c r="X585" i="24" s="1"/>
  <c r="H586" i="24"/>
  <c r="J586" i="24"/>
  <c r="L586" i="24"/>
  <c r="S586" i="24"/>
  <c r="T586" i="24"/>
  <c r="W586" i="24"/>
  <c r="X586" i="24" s="1"/>
  <c r="H587" i="24"/>
  <c r="J587" i="24"/>
  <c r="L587" i="24"/>
  <c r="S587" i="24"/>
  <c r="T587" i="24"/>
  <c r="W587" i="24"/>
  <c r="X587" i="24" s="1"/>
  <c r="H588" i="24"/>
  <c r="J588" i="24"/>
  <c r="L588" i="24"/>
  <c r="S588" i="24"/>
  <c r="T588" i="24"/>
  <c r="W588" i="24"/>
  <c r="X588" i="24" s="1"/>
  <c r="H589" i="24"/>
  <c r="J589" i="24"/>
  <c r="L589" i="24"/>
  <c r="S589" i="24"/>
  <c r="T589" i="24"/>
  <c r="W589" i="24"/>
  <c r="X589" i="24" s="1"/>
  <c r="H590" i="24"/>
  <c r="J590" i="24"/>
  <c r="L590" i="24"/>
  <c r="S590" i="24"/>
  <c r="T590" i="24"/>
  <c r="W590" i="24"/>
  <c r="X590" i="24" s="1"/>
  <c r="H591" i="24"/>
  <c r="J591" i="24"/>
  <c r="L591" i="24"/>
  <c r="S591" i="24"/>
  <c r="T591" i="24"/>
  <c r="W591" i="24"/>
  <c r="X591" i="24" s="1"/>
  <c r="H592" i="24"/>
  <c r="J592" i="24"/>
  <c r="L592" i="24"/>
  <c r="S592" i="24"/>
  <c r="T592" i="24"/>
  <c r="W592" i="24"/>
  <c r="X592" i="24"/>
  <c r="H593" i="24"/>
  <c r="L593" i="24"/>
  <c r="S593" i="24"/>
  <c r="T593" i="24"/>
  <c r="W593" i="24"/>
  <c r="X593" i="24" s="1"/>
  <c r="H594" i="24"/>
  <c r="L594" i="24"/>
  <c r="S594" i="24"/>
  <c r="T594" i="24"/>
  <c r="W594" i="24"/>
  <c r="X594" i="24" s="1"/>
  <c r="H595" i="24"/>
  <c r="L595" i="24"/>
  <c r="S595" i="24"/>
  <c r="T595" i="24"/>
  <c r="W595" i="24"/>
  <c r="X595" i="24" s="1"/>
  <c r="H596" i="24"/>
  <c r="L596" i="24"/>
  <c r="S596" i="24"/>
  <c r="T596" i="24"/>
  <c r="W596" i="24"/>
  <c r="X596" i="24" s="1"/>
  <c r="H597" i="24"/>
  <c r="L597" i="24"/>
  <c r="S597" i="24"/>
  <c r="T597" i="24"/>
  <c r="W597" i="24"/>
  <c r="X597" i="24" s="1"/>
  <c r="H598" i="24"/>
  <c r="L598" i="24"/>
  <c r="S598" i="24"/>
  <c r="T598" i="24"/>
  <c r="W598" i="24"/>
  <c r="X598" i="24" s="1"/>
  <c r="H599" i="24"/>
  <c r="L599" i="24"/>
  <c r="S599" i="24"/>
  <c r="T599" i="24"/>
  <c r="W599" i="24"/>
  <c r="X599" i="24" s="1"/>
  <c r="H600" i="24"/>
  <c r="L600" i="24"/>
  <c r="S600" i="24"/>
  <c r="T600" i="24"/>
  <c r="W600" i="24"/>
  <c r="X600" i="24"/>
  <c r="H601" i="24"/>
  <c r="L601" i="24"/>
  <c r="S601" i="24"/>
  <c r="T601" i="24"/>
  <c r="W601" i="24"/>
  <c r="X601" i="24" s="1"/>
  <c r="H602" i="24"/>
  <c r="L602" i="24"/>
  <c r="S602" i="24"/>
  <c r="T602" i="24"/>
  <c r="W602" i="24"/>
  <c r="X602" i="24" s="1"/>
  <c r="H603" i="24"/>
  <c r="L603" i="24"/>
  <c r="S603" i="24"/>
  <c r="T603" i="24"/>
  <c r="W603" i="24"/>
  <c r="X603" i="24" s="1"/>
  <c r="H604" i="24"/>
  <c r="S604" i="24"/>
  <c r="T604" i="24"/>
  <c r="U604" i="24" s="1"/>
  <c r="W604" i="24"/>
  <c r="J605" i="24"/>
  <c r="L605" i="24"/>
  <c r="S605" i="24"/>
  <c r="T605" i="24"/>
  <c r="U605" i="24" s="1"/>
  <c r="W605" i="24"/>
  <c r="X605" i="24" s="1"/>
  <c r="J606" i="24"/>
  <c r="L606" i="24"/>
  <c r="S606" i="24"/>
  <c r="W606" i="24" s="1"/>
  <c r="T606" i="24"/>
  <c r="U606" i="24" s="1"/>
  <c r="L607" i="24"/>
  <c r="S607" i="24"/>
  <c r="W607" i="24" s="1"/>
  <c r="X607" i="24" s="1"/>
  <c r="T607" i="24"/>
  <c r="H608" i="24"/>
  <c r="S608" i="24"/>
  <c r="T608" i="24"/>
  <c r="U608" i="24" s="1"/>
  <c r="W608" i="24"/>
  <c r="L609" i="24"/>
  <c r="S609" i="24"/>
  <c r="T609" i="24"/>
  <c r="U609" i="24" s="1"/>
  <c r="W609" i="24"/>
  <c r="X609" i="24" s="1"/>
  <c r="J610" i="24"/>
  <c r="L610" i="24"/>
  <c r="S610" i="24"/>
  <c r="W610" i="24" s="1"/>
  <c r="T610" i="24"/>
  <c r="U610" i="24" s="1"/>
  <c r="L611" i="24"/>
  <c r="S611" i="24"/>
  <c r="W611" i="24" s="1"/>
  <c r="X611" i="24" s="1"/>
  <c r="T611" i="24"/>
  <c r="U611" i="24" s="1"/>
  <c r="H612" i="24"/>
  <c r="S612" i="24"/>
  <c r="T612" i="24"/>
  <c r="U612" i="24"/>
  <c r="W612" i="24"/>
  <c r="X612" i="24" s="1"/>
  <c r="H613" i="24"/>
  <c r="S613" i="24"/>
  <c r="T613" i="24"/>
  <c r="U613" i="24" s="1"/>
  <c r="W613" i="24"/>
  <c r="X613" i="24" s="1"/>
  <c r="H614" i="24"/>
  <c r="S614" i="24"/>
  <c r="T614" i="24"/>
  <c r="U614" i="24" s="1"/>
  <c r="W614" i="24"/>
  <c r="X614" i="24" s="1"/>
  <c r="H615" i="24"/>
  <c r="S615" i="24"/>
  <c r="T615" i="24"/>
  <c r="U615" i="24"/>
  <c r="W615" i="24"/>
  <c r="X615" i="24" s="1"/>
  <c r="H616" i="24"/>
  <c r="S616" i="24"/>
  <c r="T616" i="24"/>
  <c r="U616" i="24" s="1"/>
  <c r="V616" i="24" s="1"/>
  <c r="W616" i="24"/>
  <c r="X616" i="24" s="1"/>
  <c r="H617" i="24"/>
  <c r="S617" i="24"/>
  <c r="T617" i="24"/>
  <c r="U617" i="24" s="1"/>
  <c r="V617" i="24" s="1"/>
  <c r="W617" i="24"/>
  <c r="X617" i="24" s="1"/>
  <c r="H618" i="24"/>
  <c r="S618" i="24"/>
  <c r="T618" i="24"/>
  <c r="U618" i="24" s="1"/>
  <c r="W618" i="24"/>
  <c r="H619" i="24"/>
  <c r="S619" i="24"/>
  <c r="T619" i="24"/>
  <c r="U619" i="24" s="1"/>
  <c r="W619" i="24"/>
  <c r="H620" i="24"/>
  <c r="S620" i="24"/>
  <c r="T620" i="24"/>
  <c r="U620" i="24"/>
  <c r="W620" i="24"/>
  <c r="H621" i="24"/>
  <c r="S621" i="24"/>
  <c r="T621" i="24"/>
  <c r="U621" i="24" s="1"/>
  <c r="W621" i="24"/>
  <c r="H622" i="24"/>
  <c r="S622" i="24"/>
  <c r="T622" i="24"/>
  <c r="U622" i="24" s="1"/>
  <c r="W622" i="24"/>
  <c r="H623" i="24"/>
  <c r="S623" i="24"/>
  <c r="T623" i="24"/>
  <c r="U623" i="24"/>
  <c r="W623" i="24"/>
  <c r="H624" i="24"/>
  <c r="L624" i="24"/>
  <c r="S624" i="24"/>
  <c r="T624" i="24"/>
  <c r="U624" i="24" s="1"/>
  <c r="W624" i="24"/>
  <c r="H625" i="24"/>
  <c r="J625" i="24"/>
  <c r="L625" i="24"/>
  <c r="S625" i="24"/>
  <c r="T625" i="24"/>
  <c r="U625" i="24" s="1"/>
  <c r="W625" i="24"/>
  <c r="X625" i="24" s="1"/>
  <c r="L626" i="24"/>
  <c r="S626" i="24"/>
  <c r="T626" i="24"/>
  <c r="U626" i="24" s="1"/>
  <c r="W626" i="24"/>
  <c r="X626" i="24" s="1"/>
  <c r="L627" i="24"/>
  <c r="S627" i="24"/>
  <c r="T627" i="24"/>
  <c r="U627" i="24" s="1"/>
  <c r="W627" i="24"/>
  <c r="X627" i="24" s="1"/>
  <c r="H628" i="24"/>
  <c r="L628" i="24"/>
  <c r="S628" i="24"/>
  <c r="T628" i="24"/>
  <c r="U628" i="24"/>
  <c r="W628" i="24"/>
  <c r="L629" i="24"/>
  <c r="S629" i="24"/>
  <c r="T629" i="24"/>
  <c r="U629" i="24" s="1"/>
  <c r="W629" i="24"/>
  <c r="X629" i="24" s="1"/>
  <c r="L630" i="24"/>
  <c r="S630" i="24"/>
  <c r="W630" i="24" s="1"/>
  <c r="T630" i="24"/>
  <c r="U630" i="24" s="1"/>
  <c r="L631" i="24"/>
  <c r="S631" i="24"/>
  <c r="W631" i="24" s="1"/>
  <c r="T631" i="24"/>
  <c r="U631" i="24" s="1"/>
  <c r="H632" i="24"/>
  <c r="L632" i="24"/>
  <c r="S632" i="24"/>
  <c r="T632" i="24"/>
  <c r="W632" i="24"/>
  <c r="X632" i="24" s="1"/>
  <c r="L633" i="24"/>
  <c r="S633" i="24"/>
  <c r="T633" i="24"/>
  <c r="U633" i="24" s="1"/>
  <c r="W633" i="24"/>
  <c r="X633" i="24" s="1"/>
  <c r="L634" i="24"/>
  <c r="S634" i="24"/>
  <c r="W634" i="24" s="1"/>
  <c r="T634" i="24"/>
  <c r="U634" i="24" s="1"/>
  <c r="L635" i="24"/>
  <c r="S635" i="24"/>
  <c r="W635" i="24" s="1"/>
  <c r="T635" i="24"/>
  <c r="U635" i="24" s="1"/>
  <c r="H636" i="24"/>
  <c r="L636" i="24"/>
  <c r="S636" i="24"/>
  <c r="T636" i="24"/>
  <c r="W636" i="24"/>
  <c r="X636" i="24" s="1"/>
  <c r="L637" i="24"/>
  <c r="S637" i="24"/>
  <c r="T637" i="24"/>
  <c r="U637" i="24" s="1"/>
  <c r="W637" i="24"/>
  <c r="X637" i="24" s="1"/>
  <c r="H638" i="24"/>
  <c r="L638" i="24"/>
  <c r="S638" i="24"/>
  <c r="T638" i="24"/>
  <c r="U638" i="24" s="1"/>
  <c r="W638" i="24"/>
  <c r="X638" i="24" s="1"/>
  <c r="H639" i="24"/>
  <c r="L639" i="24"/>
  <c r="S639" i="24"/>
  <c r="T639" i="24"/>
  <c r="U639" i="24" s="1"/>
  <c r="W639" i="24"/>
  <c r="X639" i="24" s="1"/>
  <c r="H640" i="24"/>
  <c r="L640" i="24"/>
  <c r="S640" i="24"/>
  <c r="T640" i="24"/>
  <c r="U640" i="24" s="1"/>
  <c r="W640" i="24"/>
  <c r="X640" i="24" s="1"/>
  <c r="H641" i="24"/>
  <c r="L641" i="24"/>
  <c r="S641" i="24"/>
  <c r="T641" i="24"/>
  <c r="U641" i="24" s="1"/>
  <c r="W641" i="24"/>
  <c r="X641" i="24" s="1"/>
  <c r="H642" i="24"/>
  <c r="L642" i="24"/>
  <c r="S642" i="24"/>
  <c r="T642" i="24"/>
  <c r="U642" i="24" s="1"/>
  <c r="W642" i="24"/>
  <c r="X642" i="24" s="1"/>
  <c r="H643" i="24"/>
  <c r="L643" i="24"/>
  <c r="S643" i="24"/>
  <c r="T643" i="24"/>
  <c r="U643" i="24" s="1"/>
  <c r="W643" i="24"/>
  <c r="X643" i="24" s="1"/>
  <c r="H644" i="24"/>
  <c r="L644" i="24"/>
  <c r="S644" i="24"/>
  <c r="T644" i="24"/>
  <c r="U644" i="24" s="1"/>
  <c r="W644" i="24"/>
  <c r="X644" i="24"/>
  <c r="H645" i="24"/>
  <c r="L645" i="24"/>
  <c r="S645" i="24"/>
  <c r="T645" i="24"/>
  <c r="U645" i="24" s="1"/>
  <c r="W645" i="24"/>
  <c r="X645" i="24" s="1"/>
  <c r="H646" i="24"/>
  <c r="L646" i="24"/>
  <c r="S646" i="24"/>
  <c r="T646" i="24"/>
  <c r="U646" i="24" s="1"/>
  <c r="W646" i="24"/>
  <c r="X646" i="24"/>
  <c r="H647" i="24"/>
  <c r="L647" i="24"/>
  <c r="S647" i="24"/>
  <c r="T647" i="24"/>
  <c r="U647" i="24" s="1"/>
  <c r="W647" i="24"/>
  <c r="X647" i="24" s="1"/>
  <c r="H648" i="24"/>
  <c r="L648" i="24"/>
  <c r="S648" i="24"/>
  <c r="T648" i="24"/>
  <c r="U648" i="24" s="1"/>
  <c r="W648" i="24"/>
  <c r="X648" i="24" s="1"/>
  <c r="H649" i="24"/>
  <c r="L649" i="24"/>
  <c r="S649" i="24"/>
  <c r="T649" i="24"/>
  <c r="U649" i="24" s="1"/>
  <c r="W649" i="24"/>
  <c r="X649" i="24" s="1"/>
  <c r="H650" i="24"/>
  <c r="L650" i="24"/>
  <c r="S650" i="24"/>
  <c r="T650" i="24"/>
  <c r="U650" i="24" s="1"/>
  <c r="W650" i="24"/>
  <c r="X650" i="24" s="1"/>
  <c r="H651" i="24"/>
  <c r="L651" i="24"/>
  <c r="S651" i="24"/>
  <c r="T651" i="24"/>
  <c r="U651" i="24" s="1"/>
  <c r="W651" i="24"/>
  <c r="X651" i="24" s="1"/>
  <c r="H652" i="24"/>
  <c r="L652" i="24"/>
  <c r="S652" i="24"/>
  <c r="T652" i="24"/>
  <c r="U652" i="24" s="1"/>
  <c r="W652" i="24"/>
  <c r="X652" i="24"/>
  <c r="H653" i="24"/>
  <c r="L653" i="24"/>
  <c r="S653" i="24"/>
  <c r="T653" i="24"/>
  <c r="U653" i="24" s="1"/>
  <c r="W653" i="24"/>
  <c r="X653" i="24" s="1"/>
  <c r="H654" i="24"/>
  <c r="L654" i="24"/>
  <c r="S654" i="24"/>
  <c r="T654" i="24"/>
  <c r="U654" i="24" s="1"/>
  <c r="W654" i="24"/>
  <c r="X654" i="24"/>
  <c r="H655" i="24"/>
  <c r="L655" i="24"/>
  <c r="S655" i="24"/>
  <c r="T655" i="24"/>
  <c r="U655" i="24" s="1"/>
  <c r="W655" i="24"/>
  <c r="X655" i="24" s="1"/>
  <c r="H656" i="24"/>
  <c r="L656" i="24"/>
  <c r="S656" i="24"/>
  <c r="T656" i="24"/>
  <c r="U656" i="24" s="1"/>
  <c r="W656" i="24"/>
  <c r="X656" i="24" s="1"/>
  <c r="H657" i="24"/>
  <c r="L657" i="24"/>
  <c r="S657" i="24"/>
  <c r="T657" i="24"/>
  <c r="U657" i="24" s="1"/>
  <c r="W657" i="24"/>
  <c r="X657" i="24" s="1"/>
  <c r="H658" i="24"/>
  <c r="L658" i="24"/>
  <c r="S658" i="24"/>
  <c r="T658" i="24"/>
  <c r="U658" i="24" s="1"/>
  <c r="W658" i="24"/>
  <c r="X658" i="24" s="1"/>
  <c r="H659" i="24"/>
  <c r="L659" i="24"/>
  <c r="S659" i="24"/>
  <c r="T659" i="24"/>
  <c r="U659" i="24" s="1"/>
  <c r="W659" i="24"/>
  <c r="X659" i="24" s="1"/>
  <c r="H660" i="24"/>
  <c r="L660" i="24"/>
  <c r="S660" i="24"/>
  <c r="T660" i="24"/>
  <c r="U660" i="24" s="1"/>
  <c r="W660" i="24"/>
  <c r="X660" i="24"/>
  <c r="H661" i="24"/>
  <c r="L661" i="24"/>
  <c r="S661" i="24"/>
  <c r="T661" i="24"/>
  <c r="U661" i="24" s="1"/>
  <c r="W661" i="24"/>
  <c r="X661" i="24" s="1"/>
  <c r="H662" i="24"/>
  <c r="L662" i="24"/>
  <c r="S662" i="24"/>
  <c r="T662" i="24"/>
  <c r="U662" i="24" s="1"/>
  <c r="W662" i="24"/>
  <c r="X662" i="24" s="1"/>
  <c r="H663" i="24"/>
  <c r="L663" i="24"/>
  <c r="S663" i="24"/>
  <c r="T663" i="24"/>
  <c r="U663" i="24" s="1"/>
  <c r="W663" i="24"/>
  <c r="X663" i="24" s="1"/>
  <c r="H664" i="24"/>
  <c r="L664" i="24"/>
  <c r="S664" i="24"/>
  <c r="T664" i="24"/>
  <c r="U664" i="24" s="1"/>
  <c r="W664" i="24"/>
  <c r="X664" i="24" s="1"/>
  <c r="H665" i="24"/>
  <c r="L665" i="24"/>
  <c r="S665" i="24"/>
  <c r="T665" i="24"/>
  <c r="U665" i="24" s="1"/>
  <c r="W665" i="24"/>
  <c r="X665" i="24" s="1"/>
  <c r="H666" i="24"/>
  <c r="L666" i="24"/>
  <c r="S666" i="24"/>
  <c r="T666" i="24"/>
  <c r="U666" i="24" s="1"/>
  <c r="W666" i="24"/>
  <c r="X666" i="24" s="1"/>
  <c r="H667" i="24"/>
  <c r="L667" i="24"/>
  <c r="S667" i="24"/>
  <c r="T667" i="24"/>
  <c r="U667" i="24" s="1"/>
  <c r="W667" i="24"/>
  <c r="X667" i="24" s="1"/>
  <c r="H668" i="24"/>
  <c r="L668" i="24"/>
  <c r="S668" i="24"/>
  <c r="T668" i="24"/>
  <c r="U668" i="24" s="1"/>
  <c r="W668" i="24"/>
  <c r="X668" i="24" s="1"/>
  <c r="H669" i="24"/>
  <c r="L669" i="24"/>
  <c r="S669" i="24"/>
  <c r="T669" i="24"/>
  <c r="U669" i="24" s="1"/>
  <c r="W669" i="24"/>
  <c r="X669" i="24" s="1"/>
  <c r="H670" i="24"/>
  <c r="L670" i="24"/>
  <c r="S670" i="24"/>
  <c r="T670" i="24"/>
  <c r="U670" i="24" s="1"/>
  <c r="W670" i="24"/>
  <c r="X670" i="24" s="1"/>
  <c r="H671" i="24"/>
  <c r="L671" i="24"/>
  <c r="S671" i="24"/>
  <c r="T671" i="24"/>
  <c r="U671" i="24" s="1"/>
  <c r="W671" i="24"/>
  <c r="X671" i="24" s="1"/>
  <c r="H672" i="24"/>
  <c r="L672" i="24"/>
  <c r="S672" i="24"/>
  <c r="T672" i="24"/>
  <c r="U672" i="24" s="1"/>
  <c r="W672" i="24"/>
  <c r="X672" i="24" s="1"/>
  <c r="H673" i="24"/>
  <c r="L673" i="24"/>
  <c r="S673" i="24"/>
  <c r="T673" i="24"/>
  <c r="U673" i="24" s="1"/>
  <c r="W673" i="24"/>
  <c r="X673" i="24" s="1"/>
  <c r="H674" i="24"/>
  <c r="L674" i="24"/>
  <c r="S674" i="24"/>
  <c r="T674" i="24"/>
  <c r="U674" i="24" s="1"/>
  <c r="W674" i="24"/>
  <c r="X674" i="24" s="1"/>
  <c r="H675" i="24"/>
  <c r="L675" i="24"/>
  <c r="S675" i="24"/>
  <c r="T675" i="24"/>
  <c r="U675" i="24" s="1"/>
  <c r="W675" i="24"/>
  <c r="X675" i="24" s="1"/>
  <c r="H676" i="24"/>
  <c r="L676" i="24"/>
  <c r="S676" i="24"/>
  <c r="T676" i="24"/>
  <c r="U676" i="24" s="1"/>
  <c r="W676" i="24"/>
  <c r="X676" i="24" s="1"/>
  <c r="H677" i="24"/>
  <c r="L677" i="24"/>
  <c r="S677" i="24"/>
  <c r="T677" i="24"/>
  <c r="U677" i="24" s="1"/>
  <c r="W677" i="24"/>
  <c r="X677" i="24" s="1"/>
  <c r="H678" i="24"/>
  <c r="L678" i="24"/>
  <c r="S678" i="24"/>
  <c r="T678" i="24"/>
  <c r="U678" i="24" s="1"/>
  <c r="W678" i="24"/>
  <c r="X678" i="24" s="1"/>
  <c r="H679" i="24"/>
  <c r="L679" i="24"/>
  <c r="S679" i="24"/>
  <c r="T679" i="24"/>
  <c r="U679" i="24" s="1"/>
  <c r="W679" i="24"/>
  <c r="X679" i="24" s="1"/>
  <c r="H680" i="24"/>
  <c r="L680" i="24"/>
  <c r="S680" i="24"/>
  <c r="T680" i="24"/>
  <c r="U680" i="24" s="1"/>
  <c r="W680" i="24"/>
  <c r="X680" i="24" s="1"/>
  <c r="H681" i="24"/>
  <c r="L681" i="24"/>
  <c r="S681" i="24"/>
  <c r="T681" i="24"/>
  <c r="U681" i="24" s="1"/>
  <c r="W681" i="24"/>
  <c r="X681" i="24" s="1"/>
  <c r="H682" i="24"/>
  <c r="L682" i="24"/>
  <c r="S682" i="24"/>
  <c r="T682" i="24"/>
  <c r="U682" i="24" s="1"/>
  <c r="W682" i="24"/>
  <c r="X682" i="24" s="1"/>
  <c r="H683" i="24"/>
  <c r="L683" i="24"/>
  <c r="S683" i="24"/>
  <c r="T683" i="24"/>
  <c r="U683" i="24" s="1"/>
  <c r="W683" i="24"/>
  <c r="X683" i="24" s="1"/>
  <c r="H684" i="24"/>
  <c r="L684" i="24"/>
  <c r="S684" i="24"/>
  <c r="T684" i="24"/>
  <c r="U684" i="24" s="1"/>
  <c r="W684" i="24"/>
  <c r="X684" i="24" s="1"/>
  <c r="H685" i="24"/>
  <c r="L685" i="24"/>
  <c r="S685" i="24"/>
  <c r="T685" i="24"/>
  <c r="U685" i="24" s="1"/>
  <c r="W685" i="24"/>
  <c r="X685" i="24" s="1"/>
  <c r="H686" i="24"/>
  <c r="L686" i="24"/>
  <c r="S686" i="24"/>
  <c r="T686" i="24"/>
  <c r="U686" i="24" s="1"/>
  <c r="W686" i="24"/>
  <c r="X686" i="24" s="1"/>
  <c r="H687" i="24"/>
  <c r="L687" i="24"/>
  <c r="S687" i="24"/>
  <c r="T687" i="24"/>
  <c r="U687" i="24" s="1"/>
  <c r="W687" i="24"/>
  <c r="X687" i="24" s="1"/>
  <c r="H688" i="24"/>
  <c r="L688" i="24"/>
  <c r="S688" i="24"/>
  <c r="T688" i="24"/>
  <c r="U688" i="24" s="1"/>
  <c r="W688" i="24"/>
  <c r="X688" i="24" s="1"/>
  <c r="H689" i="24"/>
  <c r="L689" i="24"/>
  <c r="S689" i="24"/>
  <c r="T689" i="24"/>
  <c r="U689" i="24" s="1"/>
  <c r="W689" i="24"/>
  <c r="X689" i="24" s="1"/>
  <c r="H690" i="24"/>
  <c r="L690" i="24"/>
  <c r="S690" i="24"/>
  <c r="T690" i="24"/>
  <c r="U690" i="24" s="1"/>
  <c r="W690" i="24"/>
  <c r="X690" i="24" s="1"/>
  <c r="H691" i="24"/>
  <c r="L691" i="24"/>
  <c r="S691" i="24"/>
  <c r="T691" i="24"/>
  <c r="U691" i="24" s="1"/>
  <c r="W691" i="24"/>
  <c r="X691" i="24" s="1"/>
  <c r="H692" i="24"/>
  <c r="L692" i="24"/>
  <c r="S692" i="24"/>
  <c r="T692" i="24"/>
  <c r="U692" i="24" s="1"/>
  <c r="W692" i="24"/>
  <c r="X692" i="24" s="1"/>
  <c r="H693" i="24"/>
  <c r="L693" i="24"/>
  <c r="S693" i="24"/>
  <c r="T693" i="24"/>
  <c r="U693" i="24" s="1"/>
  <c r="W693" i="24"/>
  <c r="X693" i="24" s="1"/>
  <c r="H694" i="24"/>
  <c r="L694" i="24"/>
  <c r="S694" i="24"/>
  <c r="T694" i="24"/>
  <c r="U694" i="24" s="1"/>
  <c r="W694" i="24"/>
  <c r="X694" i="24" s="1"/>
  <c r="H695" i="24"/>
  <c r="L695" i="24"/>
  <c r="S695" i="24"/>
  <c r="T695" i="24"/>
  <c r="U695" i="24" s="1"/>
  <c r="W695" i="24"/>
  <c r="X695" i="24" s="1"/>
  <c r="H696" i="24"/>
  <c r="L696" i="24"/>
  <c r="S696" i="24"/>
  <c r="T696" i="24"/>
  <c r="U696" i="24" s="1"/>
  <c r="W696" i="24"/>
  <c r="X696" i="24" s="1"/>
  <c r="H697" i="24"/>
  <c r="L697" i="24"/>
  <c r="S697" i="24"/>
  <c r="T697" i="24"/>
  <c r="U697" i="24" s="1"/>
  <c r="W697" i="24"/>
  <c r="X697" i="24" s="1"/>
  <c r="H698" i="24"/>
  <c r="L698" i="24"/>
  <c r="S698" i="24"/>
  <c r="T698" i="24"/>
  <c r="U698" i="24" s="1"/>
  <c r="W698" i="24"/>
  <c r="X698" i="24" s="1"/>
  <c r="H699" i="24"/>
  <c r="L699" i="24"/>
  <c r="S699" i="24"/>
  <c r="T699" i="24"/>
  <c r="U699" i="24" s="1"/>
  <c r="W699" i="24"/>
  <c r="X699" i="24" s="1"/>
  <c r="H700" i="24"/>
  <c r="L700" i="24"/>
  <c r="S700" i="24"/>
  <c r="T700" i="24"/>
  <c r="U700" i="24" s="1"/>
  <c r="W700" i="24"/>
  <c r="X700" i="24" s="1"/>
  <c r="H701" i="24"/>
  <c r="L701" i="24"/>
  <c r="S701" i="24"/>
  <c r="T701" i="24"/>
  <c r="U701" i="24" s="1"/>
  <c r="W701" i="24"/>
  <c r="X701" i="24" s="1"/>
  <c r="H702" i="24"/>
  <c r="L702" i="24"/>
  <c r="S702" i="24"/>
  <c r="T702" i="24"/>
  <c r="U702" i="24" s="1"/>
  <c r="W702" i="24"/>
  <c r="X702" i="24" s="1"/>
  <c r="H703" i="24"/>
  <c r="L703" i="24"/>
  <c r="S703" i="24"/>
  <c r="T703" i="24"/>
  <c r="U703" i="24" s="1"/>
  <c r="W703" i="24"/>
  <c r="X703" i="24" s="1"/>
  <c r="H704" i="24"/>
  <c r="L704" i="24"/>
  <c r="S704" i="24"/>
  <c r="T704" i="24"/>
  <c r="U704" i="24" s="1"/>
  <c r="W704" i="24"/>
  <c r="X704" i="24" s="1"/>
  <c r="H705" i="24"/>
  <c r="L705" i="24"/>
  <c r="S705" i="24"/>
  <c r="T705" i="24"/>
  <c r="U705" i="24" s="1"/>
  <c r="W705" i="24"/>
  <c r="X705" i="24" s="1"/>
  <c r="H706" i="24"/>
  <c r="L706" i="24"/>
  <c r="S706" i="24"/>
  <c r="T706" i="24"/>
  <c r="U706" i="24" s="1"/>
  <c r="W706" i="24"/>
  <c r="X706" i="24" s="1"/>
  <c r="H707" i="24"/>
  <c r="L707" i="24"/>
  <c r="S707" i="24"/>
  <c r="T707" i="24"/>
  <c r="U707" i="24" s="1"/>
  <c r="W707" i="24"/>
  <c r="X707" i="24" s="1"/>
  <c r="H708" i="24"/>
  <c r="L708" i="24"/>
  <c r="S708" i="24"/>
  <c r="T708" i="24"/>
  <c r="U708" i="24" s="1"/>
  <c r="W708" i="24"/>
  <c r="X708" i="24" s="1"/>
  <c r="H709" i="24"/>
  <c r="L709" i="24"/>
  <c r="S709" i="24"/>
  <c r="T709" i="24"/>
  <c r="U709" i="24" s="1"/>
  <c r="W709" i="24"/>
  <c r="X709" i="24" s="1"/>
  <c r="H710" i="24"/>
  <c r="L710" i="24"/>
  <c r="S710" i="24"/>
  <c r="T710" i="24"/>
  <c r="U710" i="24" s="1"/>
  <c r="W710" i="24"/>
  <c r="X710" i="24" s="1"/>
  <c r="H711" i="24"/>
  <c r="L711" i="24"/>
  <c r="S711" i="24"/>
  <c r="T711" i="24"/>
  <c r="U711" i="24" s="1"/>
  <c r="W711" i="24"/>
  <c r="X711" i="24" s="1"/>
  <c r="H712" i="24"/>
  <c r="L712" i="24"/>
  <c r="S712" i="24"/>
  <c r="T712" i="24"/>
  <c r="U712" i="24" s="1"/>
  <c r="W712" i="24"/>
  <c r="X712" i="24" s="1"/>
  <c r="H713" i="24"/>
  <c r="L713" i="24"/>
  <c r="S713" i="24"/>
  <c r="T713" i="24"/>
  <c r="U713" i="24" s="1"/>
  <c r="W713" i="24"/>
  <c r="X713" i="24" s="1"/>
  <c r="H714" i="24"/>
  <c r="L714" i="24"/>
  <c r="S714" i="24"/>
  <c r="T714" i="24"/>
  <c r="U714" i="24" s="1"/>
  <c r="W714" i="24"/>
  <c r="X714" i="24" s="1"/>
  <c r="H715" i="24"/>
  <c r="L715" i="24"/>
  <c r="S715" i="24"/>
  <c r="T715" i="24"/>
  <c r="U715" i="24" s="1"/>
  <c r="W715" i="24"/>
  <c r="X715" i="24" s="1"/>
  <c r="H716" i="24"/>
  <c r="L716" i="24"/>
  <c r="S716" i="24"/>
  <c r="T716" i="24"/>
  <c r="U716" i="24" s="1"/>
  <c r="W716" i="24"/>
  <c r="X716" i="24" s="1"/>
  <c r="H717" i="24"/>
  <c r="L717" i="24"/>
  <c r="S717" i="24"/>
  <c r="T717" i="24"/>
  <c r="U717" i="24" s="1"/>
  <c r="W717" i="24"/>
  <c r="L718" i="24"/>
  <c r="S718" i="24"/>
  <c r="T718" i="24"/>
  <c r="U718" i="24" s="1"/>
  <c r="W718" i="24"/>
  <c r="L719" i="24"/>
  <c r="S719" i="24"/>
  <c r="W719" i="24" s="1"/>
  <c r="T719" i="24"/>
  <c r="U719" i="24" s="1"/>
  <c r="L720" i="24"/>
  <c r="S720" i="24"/>
  <c r="T720" i="24"/>
  <c r="U720" i="24" s="1"/>
  <c r="W720" i="24"/>
  <c r="J721" i="24"/>
  <c r="L721" i="24"/>
  <c r="S721" i="24"/>
  <c r="W721" i="24" s="1"/>
  <c r="T721" i="24"/>
  <c r="U721" i="24" s="1"/>
  <c r="L722" i="24"/>
  <c r="S722" i="24"/>
  <c r="T722" i="24"/>
  <c r="U722" i="24" s="1"/>
  <c r="W722" i="24"/>
  <c r="L723" i="24"/>
  <c r="S723" i="24"/>
  <c r="W723" i="24" s="1"/>
  <c r="T723" i="24"/>
  <c r="U723" i="24" s="1"/>
  <c r="J724" i="24"/>
  <c r="L724" i="24"/>
  <c r="S724" i="24"/>
  <c r="T724" i="24"/>
  <c r="U724" i="24" s="1"/>
  <c r="W724" i="24"/>
  <c r="L725" i="24"/>
  <c r="S725" i="24"/>
  <c r="W725" i="24" s="1"/>
  <c r="T725" i="24"/>
  <c r="U725" i="24" s="1"/>
  <c r="L726" i="24"/>
  <c r="S726" i="24"/>
  <c r="T726" i="24"/>
  <c r="U726" i="24" s="1"/>
  <c r="W726" i="24"/>
  <c r="H727" i="24"/>
  <c r="L727" i="24"/>
  <c r="S727" i="24"/>
  <c r="W727" i="24" s="1"/>
  <c r="T727" i="24"/>
  <c r="U727" i="24" s="1"/>
  <c r="L728" i="24"/>
  <c r="S728" i="24"/>
  <c r="T728" i="24"/>
  <c r="U728" i="24" s="1"/>
  <c r="W728" i="24"/>
  <c r="H729" i="24"/>
  <c r="J729" i="24"/>
  <c r="L729" i="24"/>
  <c r="S729" i="24"/>
  <c r="W729" i="24" s="1"/>
  <c r="T729" i="24"/>
  <c r="U729" i="24" s="1"/>
  <c r="L730" i="24"/>
  <c r="S730" i="24"/>
  <c r="T730" i="24"/>
  <c r="U730" i="24" s="1"/>
  <c r="W730" i="24"/>
  <c r="H731" i="24"/>
  <c r="L731" i="24"/>
  <c r="S731" i="24"/>
  <c r="W731" i="24" s="1"/>
  <c r="T731" i="24"/>
  <c r="U731" i="24" s="1"/>
  <c r="J732" i="24"/>
  <c r="L732" i="24"/>
  <c r="S732" i="24"/>
  <c r="T732" i="24"/>
  <c r="U732" i="24" s="1"/>
  <c r="W732" i="24"/>
  <c r="H733" i="24"/>
  <c r="L733" i="24"/>
  <c r="S733" i="24"/>
  <c r="W733" i="24" s="1"/>
  <c r="T733" i="24"/>
  <c r="U733" i="24" s="1"/>
  <c r="L734" i="24"/>
  <c r="S734" i="24"/>
  <c r="T734" i="24"/>
  <c r="U734" i="24" s="1"/>
  <c r="W734" i="24"/>
  <c r="H735" i="24"/>
  <c r="L735" i="24"/>
  <c r="S735" i="24"/>
  <c r="W735" i="24" s="1"/>
  <c r="T735" i="24"/>
  <c r="U735" i="24" s="1"/>
  <c r="L736" i="24"/>
  <c r="S736" i="24"/>
  <c r="T736" i="24"/>
  <c r="U736" i="24" s="1"/>
  <c r="W736" i="24"/>
  <c r="H737" i="24"/>
  <c r="J737" i="24"/>
  <c r="L737" i="24"/>
  <c r="S737" i="24"/>
  <c r="W737" i="24" s="1"/>
  <c r="T737" i="24"/>
  <c r="U737" i="24" s="1"/>
  <c r="L738" i="24"/>
  <c r="S738" i="24"/>
  <c r="T738" i="24"/>
  <c r="U738" i="24" s="1"/>
  <c r="W738" i="24"/>
  <c r="H739" i="24"/>
  <c r="L739" i="24"/>
  <c r="S739" i="24"/>
  <c r="W739" i="24" s="1"/>
  <c r="T739" i="24"/>
  <c r="U739" i="24" s="1"/>
  <c r="J740" i="24"/>
  <c r="L740" i="24"/>
  <c r="S740" i="24"/>
  <c r="T740" i="24"/>
  <c r="U740" i="24" s="1"/>
  <c r="W740" i="24"/>
  <c r="H741" i="24"/>
  <c r="L741" i="24"/>
  <c r="S741" i="24"/>
  <c r="W741" i="24" s="1"/>
  <c r="T741" i="24"/>
  <c r="U741" i="24" s="1"/>
  <c r="L742" i="24"/>
  <c r="S742" i="24"/>
  <c r="T742" i="24"/>
  <c r="U742" i="24" s="1"/>
  <c r="W742" i="24"/>
  <c r="H743" i="24"/>
  <c r="L743" i="24"/>
  <c r="S743" i="24"/>
  <c r="W743" i="24" s="1"/>
  <c r="T743" i="24"/>
  <c r="U743" i="24" s="1"/>
  <c r="L744" i="24"/>
  <c r="S744" i="24"/>
  <c r="T744" i="24"/>
  <c r="U744" i="24" s="1"/>
  <c r="W744" i="24"/>
  <c r="X744" i="24" s="1"/>
  <c r="H745" i="24"/>
  <c r="S745" i="24"/>
  <c r="T745" i="24"/>
  <c r="U745" i="24" s="1"/>
  <c r="W745" i="24"/>
  <c r="H746" i="24"/>
  <c r="S746" i="24"/>
  <c r="T746" i="24"/>
  <c r="U746" i="24" s="1"/>
  <c r="W746" i="24"/>
  <c r="X746" i="24" s="1"/>
  <c r="H747" i="24"/>
  <c r="S747" i="24"/>
  <c r="T747" i="24"/>
  <c r="U747" i="24" s="1"/>
  <c r="W747" i="24"/>
  <c r="H748" i="24"/>
  <c r="S748" i="24"/>
  <c r="T748" i="24"/>
  <c r="U748" i="24" s="1"/>
  <c r="W748" i="24"/>
  <c r="X748" i="24"/>
  <c r="H749" i="24"/>
  <c r="S749" i="24"/>
  <c r="T749" i="24"/>
  <c r="U749" i="24" s="1"/>
  <c r="W749" i="24"/>
  <c r="V749" i="24" s="1"/>
  <c r="H750" i="24"/>
  <c r="S750" i="24"/>
  <c r="T750" i="24"/>
  <c r="U750" i="24" s="1"/>
  <c r="W750" i="24"/>
  <c r="X750" i="24"/>
  <c r="H751" i="24"/>
  <c r="S751" i="24"/>
  <c r="T751" i="24"/>
  <c r="U751" i="24" s="1"/>
  <c r="W751" i="24"/>
  <c r="V751" i="24" s="1"/>
  <c r="H752" i="24"/>
  <c r="S752" i="24"/>
  <c r="T752" i="24"/>
  <c r="U752" i="24" s="1"/>
  <c r="W752" i="24"/>
  <c r="X752" i="24" s="1"/>
  <c r="H753" i="24"/>
  <c r="S753" i="24"/>
  <c r="T753" i="24"/>
  <c r="U753" i="24" s="1"/>
  <c r="W753" i="24"/>
  <c r="H754" i="24"/>
  <c r="S754" i="24"/>
  <c r="T754" i="24"/>
  <c r="U754" i="24" s="1"/>
  <c r="W754" i="24"/>
  <c r="X754" i="24" s="1"/>
  <c r="H755" i="24"/>
  <c r="S755" i="24"/>
  <c r="T755" i="24"/>
  <c r="U755" i="24" s="1"/>
  <c r="W755" i="24"/>
  <c r="H756" i="24"/>
  <c r="S756" i="24"/>
  <c r="T756" i="24"/>
  <c r="U756" i="24" s="1"/>
  <c r="W756" i="24"/>
  <c r="X756" i="24"/>
  <c r="H757" i="24"/>
  <c r="S757" i="24"/>
  <c r="T757" i="24"/>
  <c r="U757" i="24" s="1"/>
  <c r="W757" i="24"/>
  <c r="V757" i="24" s="1"/>
  <c r="H758" i="24"/>
  <c r="S758" i="24"/>
  <c r="T758" i="24"/>
  <c r="U758" i="24" s="1"/>
  <c r="W758" i="24"/>
  <c r="X758" i="24"/>
  <c r="H759" i="24"/>
  <c r="S759" i="24"/>
  <c r="T759" i="24"/>
  <c r="U759" i="24" s="1"/>
  <c r="W759" i="24"/>
  <c r="V759" i="24" s="1"/>
  <c r="H760" i="24"/>
  <c r="S760" i="24"/>
  <c r="T760" i="24"/>
  <c r="U760" i="24" s="1"/>
  <c r="W760" i="24"/>
  <c r="X760" i="24" s="1"/>
  <c r="H761" i="24"/>
  <c r="S761" i="24"/>
  <c r="T761" i="24"/>
  <c r="U761" i="24" s="1"/>
  <c r="W761" i="24"/>
  <c r="H762" i="24"/>
  <c r="S762" i="24"/>
  <c r="T762" i="24"/>
  <c r="U762" i="24" s="1"/>
  <c r="W762" i="24"/>
  <c r="X762" i="24" s="1"/>
  <c r="H763" i="24"/>
  <c r="S763" i="24"/>
  <c r="T763" i="24"/>
  <c r="U763" i="24" s="1"/>
  <c r="W763" i="24"/>
  <c r="H764" i="24"/>
  <c r="S764" i="24"/>
  <c r="T764" i="24"/>
  <c r="U764" i="24" s="1"/>
  <c r="W764" i="24"/>
  <c r="X764" i="24"/>
  <c r="H765" i="24"/>
  <c r="S765" i="24"/>
  <c r="T765" i="24"/>
  <c r="U765" i="24" s="1"/>
  <c r="W765" i="24"/>
  <c r="V765" i="24" s="1"/>
  <c r="H766" i="24"/>
  <c r="S766" i="24"/>
  <c r="T766" i="24"/>
  <c r="U766" i="24" s="1"/>
  <c r="W766" i="24"/>
  <c r="X766" i="24"/>
  <c r="H767" i="24"/>
  <c r="S767" i="24"/>
  <c r="T767" i="24"/>
  <c r="U767" i="24" s="1"/>
  <c r="W767" i="24"/>
  <c r="V767" i="24" s="1"/>
  <c r="H768" i="24"/>
  <c r="S768" i="24"/>
  <c r="T768" i="24"/>
  <c r="U768" i="24" s="1"/>
  <c r="W768" i="24"/>
  <c r="X768" i="24" s="1"/>
  <c r="H769" i="24"/>
  <c r="S769" i="24"/>
  <c r="T769" i="24"/>
  <c r="U769" i="24" s="1"/>
  <c r="W769" i="24"/>
  <c r="H770" i="24"/>
  <c r="S770" i="24"/>
  <c r="T770" i="24"/>
  <c r="U770" i="24" s="1"/>
  <c r="W770" i="24"/>
  <c r="X770" i="24" s="1"/>
  <c r="H771" i="24"/>
  <c r="S771" i="24"/>
  <c r="T771" i="24"/>
  <c r="U771" i="24" s="1"/>
  <c r="W771" i="24"/>
  <c r="H772" i="24"/>
  <c r="S772" i="24"/>
  <c r="T772" i="24"/>
  <c r="U772" i="24" s="1"/>
  <c r="W772" i="24"/>
  <c r="X772" i="24"/>
  <c r="H773" i="24"/>
  <c r="S773" i="24"/>
  <c r="T773" i="24"/>
  <c r="U773" i="24" s="1"/>
  <c r="W773" i="24"/>
  <c r="V773" i="24" s="1"/>
  <c r="H774" i="24"/>
  <c r="S774" i="24"/>
  <c r="T774" i="24"/>
  <c r="U774" i="24" s="1"/>
  <c r="W774" i="24"/>
  <c r="X774" i="24"/>
  <c r="H775" i="24"/>
  <c r="S775" i="24"/>
  <c r="T775" i="24"/>
  <c r="U775" i="24" s="1"/>
  <c r="W775" i="24"/>
  <c r="V775" i="24" s="1"/>
  <c r="H776" i="24"/>
  <c r="S776" i="24"/>
  <c r="T776" i="24"/>
  <c r="U776" i="24" s="1"/>
  <c r="W776" i="24"/>
  <c r="X776" i="24" s="1"/>
  <c r="H777" i="24"/>
  <c r="S777" i="24"/>
  <c r="T777" i="24"/>
  <c r="U777" i="24" s="1"/>
  <c r="W777" i="24"/>
  <c r="H778" i="24"/>
  <c r="S778" i="24"/>
  <c r="T778" i="24"/>
  <c r="U778" i="24" s="1"/>
  <c r="W778" i="24"/>
  <c r="X778" i="24" s="1"/>
  <c r="H779" i="24"/>
  <c r="S779" i="24"/>
  <c r="T779" i="24"/>
  <c r="U779" i="24" s="1"/>
  <c r="W779" i="24"/>
  <c r="H780" i="24"/>
  <c r="S780" i="24"/>
  <c r="T780" i="24"/>
  <c r="U780" i="24" s="1"/>
  <c r="W780" i="24"/>
  <c r="X780" i="24"/>
  <c r="H781" i="24"/>
  <c r="S781" i="24"/>
  <c r="T781" i="24"/>
  <c r="U781" i="24" s="1"/>
  <c r="W781" i="24"/>
  <c r="V781" i="24" s="1"/>
  <c r="H782" i="24"/>
  <c r="S782" i="24"/>
  <c r="T782" i="24"/>
  <c r="U782" i="24" s="1"/>
  <c r="W782" i="24"/>
  <c r="X782" i="24"/>
  <c r="H783" i="24"/>
  <c r="S783" i="24"/>
  <c r="T783" i="24"/>
  <c r="U783" i="24" s="1"/>
  <c r="W783" i="24"/>
  <c r="V783" i="24" s="1"/>
  <c r="H784" i="24"/>
  <c r="S784" i="24"/>
  <c r="T784" i="24"/>
  <c r="U784" i="24" s="1"/>
  <c r="W784" i="24"/>
  <c r="X784" i="24" s="1"/>
  <c r="H785" i="24"/>
  <c r="S785" i="24"/>
  <c r="T785" i="24"/>
  <c r="U785" i="24" s="1"/>
  <c r="W785" i="24"/>
  <c r="H786" i="24"/>
  <c r="S786" i="24"/>
  <c r="T786" i="24"/>
  <c r="U786" i="24" s="1"/>
  <c r="W786" i="24"/>
  <c r="X786" i="24" s="1"/>
  <c r="H787" i="24"/>
  <c r="S787" i="24"/>
  <c r="T787" i="24"/>
  <c r="U787" i="24" s="1"/>
  <c r="W787" i="24"/>
  <c r="H788" i="24"/>
  <c r="S788" i="24"/>
  <c r="T788" i="24"/>
  <c r="U788" i="24" s="1"/>
  <c r="W788" i="24"/>
  <c r="X788" i="24"/>
  <c r="H789" i="24"/>
  <c r="S789" i="24"/>
  <c r="T789" i="24"/>
  <c r="U789" i="24" s="1"/>
  <c r="W789" i="24"/>
  <c r="V789" i="24" s="1"/>
  <c r="H790" i="24"/>
  <c r="S790" i="24"/>
  <c r="T790" i="24"/>
  <c r="U790" i="24" s="1"/>
  <c r="W790" i="24"/>
  <c r="X790" i="24"/>
  <c r="H791" i="24"/>
  <c r="L791" i="24"/>
  <c r="S791" i="24"/>
  <c r="T791" i="24"/>
  <c r="U791" i="24" s="1"/>
  <c r="W791" i="24"/>
  <c r="L792" i="24"/>
  <c r="S792" i="24"/>
  <c r="W792" i="24" s="1"/>
  <c r="T792" i="24"/>
  <c r="U792" i="24" s="1"/>
  <c r="L793" i="24"/>
  <c r="S793" i="24"/>
  <c r="W793" i="24" s="1"/>
  <c r="T793" i="24"/>
  <c r="U793" i="24" s="1"/>
  <c r="L794" i="24"/>
  <c r="S794" i="24"/>
  <c r="T794" i="24"/>
  <c r="H795" i="24"/>
  <c r="L795" i="24"/>
  <c r="S795" i="24"/>
  <c r="T795" i="24"/>
  <c r="U795" i="24" s="1"/>
  <c r="W795" i="24"/>
  <c r="L796" i="24"/>
  <c r="S796" i="24"/>
  <c r="W796" i="24" s="1"/>
  <c r="T796" i="24"/>
  <c r="U796" i="24" s="1"/>
  <c r="L797" i="24"/>
  <c r="S797" i="24"/>
  <c r="W797" i="24" s="1"/>
  <c r="T797" i="24"/>
  <c r="U797" i="24" s="1"/>
  <c r="L798" i="24"/>
  <c r="S798" i="24"/>
  <c r="T798" i="24"/>
  <c r="H799" i="24"/>
  <c r="L799" i="24"/>
  <c r="S799" i="24"/>
  <c r="T799" i="24"/>
  <c r="U799" i="24" s="1"/>
  <c r="W799" i="24"/>
  <c r="L800" i="24"/>
  <c r="S800" i="24"/>
  <c r="W800" i="24" s="1"/>
  <c r="T800" i="24"/>
  <c r="U800" i="24" s="1"/>
  <c r="L801" i="24"/>
  <c r="S801" i="24"/>
  <c r="W801" i="24" s="1"/>
  <c r="T801" i="24"/>
  <c r="U801" i="24" s="1"/>
  <c r="L802" i="24"/>
  <c r="S802" i="24"/>
  <c r="T802" i="24"/>
  <c r="H803" i="24"/>
  <c r="L803" i="24"/>
  <c r="S803" i="24"/>
  <c r="T803" i="24"/>
  <c r="U803" i="24" s="1"/>
  <c r="W803" i="24"/>
  <c r="L804" i="24"/>
  <c r="S804" i="24"/>
  <c r="W804" i="24" s="1"/>
  <c r="T804" i="24"/>
  <c r="U804" i="24" s="1"/>
  <c r="H805" i="24"/>
  <c r="L805" i="24"/>
  <c r="S805" i="24"/>
  <c r="T805" i="24"/>
  <c r="U805" i="24" s="1"/>
  <c r="W805" i="24"/>
  <c r="X805" i="24"/>
  <c r="H806" i="24"/>
  <c r="S806" i="24"/>
  <c r="T806" i="24"/>
  <c r="U806" i="24"/>
  <c r="W806" i="24"/>
  <c r="X806" i="24" s="1"/>
  <c r="H807" i="24"/>
  <c r="J807" i="24"/>
  <c r="S807" i="24"/>
  <c r="T807" i="24"/>
  <c r="U807" i="24" s="1"/>
  <c r="W807" i="24"/>
  <c r="X807" i="24" s="1"/>
  <c r="H808" i="24"/>
  <c r="J808" i="24"/>
  <c r="L808" i="24"/>
  <c r="S808" i="24"/>
  <c r="T808" i="24"/>
  <c r="U808" i="24" s="1"/>
  <c r="V808" i="24" s="1"/>
  <c r="W808" i="24"/>
  <c r="X808" i="24" s="1"/>
  <c r="H809" i="24"/>
  <c r="L809" i="24"/>
  <c r="S809" i="24"/>
  <c r="T809" i="24"/>
  <c r="U809" i="24" s="1"/>
  <c r="W809" i="24"/>
  <c r="X809" i="24" s="1"/>
  <c r="H810" i="24"/>
  <c r="S810" i="24"/>
  <c r="T810" i="24"/>
  <c r="U810" i="24" s="1"/>
  <c r="W810" i="24"/>
  <c r="X810" i="24"/>
  <c r="H811" i="24"/>
  <c r="J811" i="24"/>
  <c r="L811" i="24"/>
  <c r="S811" i="24"/>
  <c r="T811" i="24"/>
  <c r="U811" i="24" s="1"/>
  <c r="W811" i="24"/>
  <c r="H812" i="24"/>
  <c r="J812" i="24"/>
  <c r="L812" i="24"/>
  <c r="S812" i="24"/>
  <c r="T812" i="24"/>
  <c r="U812" i="24" s="1"/>
  <c r="W812" i="24"/>
  <c r="X812" i="24" s="1"/>
  <c r="H813" i="24"/>
  <c r="L813" i="24"/>
  <c r="S813" i="24"/>
  <c r="T813" i="24"/>
  <c r="U813" i="24" s="1"/>
  <c r="W813" i="24"/>
  <c r="H814" i="24"/>
  <c r="S814" i="24"/>
  <c r="T814" i="24"/>
  <c r="U814" i="24" s="1"/>
  <c r="W814" i="24"/>
  <c r="X814" i="24" s="1"/>
  <c r="H815" i="24"/>
  <c r="J815" i="24"/>
  <c r="L815" i="24"/>
  <c r="S815" i="24"/>
  <c r="T815" i="24"/>
  <c r="U815" i="24" s="1"/>
  <c r="W815" i="24"/>
  <c r="X815" i="24"/>
  <c r="H816" i="24"/>
  <c r="J816" i="24"/>
  <c r="L816" i="24"/>
  <c r="S816" i="24"/>
  <c r="T816" i="24"/>
  <c r="U816" i="24" s="1"/>
  <c r="W816" i="24"/>
  <c r="X816" i="24" s="1"/>
  <c r="H817" i="24"/>
  <c r="L817" i="24"/>
  <c r="S817" i="24"/>
  <c r="T817" i="24"/>
  <c r="U817" i="24" s="1"/>
  <c r="W817" i="24"/>
  <c r="V817" i="24" s="1"/>
  <c r="H818" i="24"/>
  <c r="S818" i="24"/>
  <c r="T818" i="24"/>
  <c r="U818" i="24" s="1"/>
  <c r="W818" i="24"/>
  <c r="H819" i="24"/>
  <c r="J819" i="24"/>
  <c r="L819" i="24"/>
  <c r="S819" i="24"/>
  <c r="T819" i="24"/>
  <c r="U819" i="24" s="1"/>
  <c r="V819" i="24" s="1"/>
  <c r="W819" i="24"/>
  <c r="X819" i="24" s="1"/>
  <c r="H820" i="24"/>
  <c r="L820" i="24"/>
  <c r="S820" i="24"/>
  <c r="T820" i="24"/>
  <c r="U820" i="24" s="1"/>
  <c r="W820" i="24"/>
  <c r="H821" i="24"/>
  <c r="J821" i="24"/>
  <c r="L821" i="24"/>
  <c r="S821" i="24"/>
  <c r="T821" i="24"/>
  <c r="U821" i="24" s="1"/>
  <c r="W821" i="24"/>
  <c r="X821" i="24" s="1"/>
  <c r="H822" i="24"/>
  <c r="L822" i="24"/>
  <c r="S822" i="24"/>
  <c r="T822" i="24"/>
  <c r="U822" i="24" s="1"/>
  <c r="W822" i="24"/>
  <c r="H823" i="24"/>
  <c r="J823" i="24"/>
  <c r="L823" i="24"/>
  <c r="S823" i="24"/>
  <c r="T823" i="24"/>
  <c r="U823" i="24" s="1"/>
  <c r="V823" i="24" s="1"/>
  <c r="W823" i="24"/>
  <c r="X823" i="24" s="1"/>
  <c r="H824" i="24"/>
  <c r="L824" i="24"/>
  <c r="S824" i="24"/>
  <c r="T824" i="24"/>
  <c r="U824" i="24" s="1"/>
  <c r="W824" i="24"/>
  <c r="H825" i="24"/>
  <c r="J825" i="24"/>
  <c r="L825" i="24"/>
  <c r="S825" i="24"/>
  <c r="T825" i="24"/>
  <c r="U825" i="24"/>
  <c r="W825" i="24"/>
  <c r="X825" i="24" s="1"/>
  <c r="H826" i="24"/>
  <c r="L826" i="24"/>
  <c r="S826" i="24"/>
  <c r="T826" i="24"/>
  <c r="U826" i="24" s="1"/>
  <c r="W826" i="24"/>
  <c r="H827" i="24"/>
  <c r="J827" i="24"/>
  <c r="L827" i="24"/>
  <c r="S827" i="24"/>
  <c r="T827" i="24"/>
  <c r="U827" i="24" s="1"/>
  <c r="W827" i="24"/>
  <c r="X827" i="24" s="1"/>
  <c r="H828" i="24"/>
  <c r="L828" i="24"/>
  <c r="S828" i="24"/>
  <c r="T828" i="24"/>
  <c r="W828" i="24"/>
  <c r="X828" i="24" s="1"/>
  <c r="H829" i="24"/>
  <c r="L829" i="24"/>
  <c r="S829" i="24"/>
  <c r="T829" i="24"/>
  <c r="W829" i="24"/>
  <c r="X829" i="24" s="1"/>
  <c r="H830" i="24"/>
  <c r="L830" i="24"/>
  <c r="S830" i="24"/>
  <c r="T830" i="24"/>
  <c r="W830" i="24"/>
  <c r="X830" i="24" s="1"/>
  <c r="H831" i="24"/>
  <c r="L831" i="24"/>
  <c r="S831" i="24"/>
  <c r="T831" i="24"/>
  <c r="W831" i="24"/>
  <c r="X831" i="24" s="1"/>
  <c r="H832" i="24"/>
  <c r="L832" i="24"/>
  <c r="S832" i="24"/>
  <c r="T832" i="24"/>
  <c r="W832" i="24"/>
  <c r="X832" i="24" s="1"/>
  <c r="H833" i="24"/>
  <c r="L833" i="24"/>
  <c r="S833" i="24"/>
  <c r="T833" i="24"/>
  <c r="W833" i="24"/>
  <c r="X833" i="24" s="1"/>
  <c r="H834" i="24"/>
  <c r="L834" i="24"/>
  <c r="S834" i="24"/>
  <c r="T834" i="24"/>
  <c r="W834" i="24"/>
  <c r="X834" i="24" s="1"/>
  <c r="H835" i="24"/>
  <c r="L835" i="24"/>
  <c r="S835" i="24"/>
  <c r="T835" i="24"/>
  <c r="W835" i="24"/>
  <c r="X835" i="24" s="1"/>
  <c r="H836" i="24"/>
  <c r="L836" i="24"/>
  <c r="S836" i="24"/>
  <c r="T836" i="24"/>
  <c r="W836" i="24"/>
  <c r="X836" i="24" s="1"/>
  <c r="H837" i="24"/>
  <c r="L837" i="24"/>
  <c r="S837" i="24"/>
  <c r="T837" i="24"/>
  <c r="W837" i="24"/>
  <c r="X837" i="24" s="1"/>
  <c r="H838" i="24"/>
  <c r="L838" i="24"/>
  <c r="S838" i="24"/>
  <c r="T838" i="24"/>
  <c r="W838" i="24"/>
  <c r="X838" i="24" s="1"/>
  <c r="H839" i="24"/>
  <c r="L839" i="24"/>
  <c r="S839" i="24"/>
  <c r="T839" i="24"/>
  <c r="W839" i="24"/>
  <c r="X839" i="24" s="1"/>
  <c r="H840" i="24"/>
  <c r="L840" i="24"/>
  <c r="S840" i="24"/>
  <c r="T840" i="24"/>
  <c r="W840" i="24"/>
  <c r="X840" i="24" s="1"/>
  <c r="H841" i="24"/>
  <c r="L841" i="24"/>
  <c r="S841" i="24"/>
  <c r="T841" i="24"/>
  <c r="W841" i="24"/>
  <c r="X841" i="24" s="1"/>
  <c r="H842" i="24"/>
  <c r="L842" i="24"/>
  <c r="S842" i="24"/>
  <c r="T842" i="24"/>
  <c r="W842" i="24"/>
  <c r="X842" i="24" s="1"/>
  <c r="H843" i="24"/>
  <c r="L843" i="24"/>
  <c r="S843" i="24"/>
  <c r="T843" i="24"/>
  <c r="W843" i="24"/>
  <c r="X843" i="24" s="1"/>
  <c r="H844" i="24"/>
  <c r="L844" i="24"/>
  <c r="S844" i="24"/>
  <c r="T844" i="24"/>
  <c r="W844" i="24"/>
  <c r="X844" i="24" s="1"/>
  <c r="H845" i="24"/>
  <c r="L845" i="24"/>
  <c r="S845" i="24"/>
  <c r="T845" i="24"/>
  <c r="W845" i="24"/>
  <c r="X845" i="24" s="1"/>
  <c r="H846" i="24"/>
  <c r="L846" i="24"/>
  <c r="S846" i="24"/>
  <c r="T846" i="24"/>
  <c r="W846" i="24"/>
  <c r="X846" i="24" s="1"/>
  <c r="H847" i="24"/>
  <c r="L847" i="24"/>
  <c r="S847" i="24"/>
  <c r="T847" i="24"/>
  <c r="W847" i="24"/>
  <c r="X847" i="24" s="1"/>
  <c r="H848" i="24"/>
  <c r="L848" i="24"/>
  <c r="S848" i="24"/>
  <c r="T848" i="24"/>
  <c r="W848" i="24"/>
  <c r="X848" i="24" s="1"/>
  <c r="H849" i="24"/>
  <c r="L849" i="24"/>
  <c r="S849" i="24"/>
  <c r="T849" i="24"/>
  <c r="W849" i="24"/>
  <c r="X849" i="24" s="1"/>
  <c r="H850" i="24"/>
  <c r="L850" i="24"/>
  <c r="S850" i="24"/>
  <c r="T850" i="24"/>
  <c r="W850" i="24"/>
  <c r="H851" i="24"/>
  <c r="J851" i="24"/>
  <c r="L851" i="24"/>
  <c r="S851" i="24"/>
  <c r="T851" i="24"/>
  <c r="W851" i="24"/>
  <c r="X851" i="24" s="1"/>
  <c r="H852" i="24"/>
  <c r="J852" i="24"/>
  <c r="S852" i="24"/>
  <c r="T852" i="24"/>
  <c r="W852" i="24"/>
  <c r="X852" i="24" s="1"/>
  <c r="H853" i="24"/>
  <c r="J853" i="24"/>
  <c r="S853" i="24"/>
  <c r="T853" i="24"/>
  <c r="W853" i="24"/>
  <c r="X853" i="24" s="1"/>
  <c r="H854" i="24"/>
  <c r="J854" i="24"/>
  <c r="S854" i="24"/>
  <c r="T854" i="24"/>
  <c r="W854" i="24"/>
  <c r="X854" i="24" s="1"/>
  <c r="H855" i="24"/>
  <c r="L855" i="24"/>
  <c r="S855" i="24"/>
  <c r="T855" i="24"/>
  <c r="W855" i="24"/>
  <c r="X855" i="24" s="1"/>
  <c r="H856" i="24"/>
  <c r="J856" i="24"/>
  <c r="L856" i="24"/>
  <c r="S856" i="24"/>
  <c r="T856" i="24"/>
  <c r="W856" i="24"/>
  <c r="X856" i="24" s="1"/>
  <c r="H857" i="24"/>
  <c r="J857" i="24"/>
  <c r="L857" i="24"/>
  <c r="S857" i="24"/>
  <c r="T857" i="24"/>
  <c r="W857" i="24"/>
  <c r="X857" i="24" s="1"/>
  <c r="H858" i="24"/>
  <c r="J858" i="24"/>
  <c r="L858" i="24"/>
  <c r="S858" i="24"/>
  <c r="T858" i="24"/>
  <c r="W858" i="24"/>
  <c r="X858" i="24" s="1"/>
  <c r="H859" i="24"/>
  <c r="J859" i="24"/>
  <c r="L859" i="24"/>
  <c r="S859" i="24"/>
  <c r="T859" i="24"/>
  <c r="W859" i="24"/>
  <c r="X859" i="24" s="1"/>
  <c r="H860" i="24"/>
  <c r="J860" i="24"/>
  <c r="S860" i="24"/>
  <c r="T860" i="24"/>
  <c r="W860" i="24"/>
  <c r="X860" i="24" s="1"/>
  <c r="H861" i="24"/>
  <c r="J861" i="24"/>
  <c r="S861" i="24"/>
  <c r="T861" i="24"/>
  <c r="W861" i="24"/>
  <c r="X861" i="24" s="1"/>
  <c r="H862" i="24"/>
  <c r="J862" i="24"/>
  <c r="S862" i="24"/>
  <c r="T862" i="24"/>
  <c r="W862" i="24"/>
  <c r="X862" i="24" s="1"/>
  <c r="H863" i="24"/>
  <c r="L863" i="24"/>
  <c r="S863" i="24"/>
  <c r="T863" i="24"/>
  <c r="W863" i="24"/>
  <c r="X863" i="24" s="1"/>
  <c r="H864" i="24"/>
  <c r="J864" i="24"/>
  <c r="L864" i="24"/>
  <c r="S864" i="24"/>
  <c r="T864" i="24"/>
  <c r="W864" i="24"/>
  <c r="X864" i="24" s="1"/>
  <c r="H865" i="24"/>
  <c r="J865" i="24"/>
  <c r="L865" i="24"/>
  <c r="S865" i="24"/>
  <c r="T865" i="24"/>
  <c r="W865" i="24"/>
  <c r="X865" i="24" s="1"/>
  <c r="H866" i="24"/>
  <c r="J866" i="24"/>
  <c r="L866" i="24"/>
  <c r="S866" i="24"/>
  <c r="T866" i="24"/>
  <c r="W866" i="24"/>
  <c r="X866" i="24" s="1"/>
  <c r="H867" i="24"/>
  <c r="J867" i="24"/>
  <c r="L867" i="24"/>
  <c r="S867" i="24"/>
  <c r="T867" i="24"/>
  <c r="W867" i="24"/>
  <c r="X867" i="24" s="1"/>
  <c r="H868" i="24"/>
  <c r="J868" i="24"/>
  <c r="S868" i="24"/>
  <c r="T868" i="24"/>
  <c r="W868" i="24"/>
  <c r="X868" i="24" s="1"/>
  <c r="H869" i="24"/>
  <c r="J869" i="24"/>
  <c r="S869" i="24"/>
  <c r="T869" i="24"/>
  <c r="W869" i="24"/>
  <c r="X869" i="24" s="1"/>
  <c r="H870" i="24"/>
  <c r="J870" i="24"/>
  <c r="S870" i="24"/>
  <c r="T870" i="24"/>
  <c r="W870" i="24"/>
  <c r="X870" i="24" s="1"/>
  <c r="H871" i="24"/>
  <c r="L871" i="24"/>
  <c r="S871" i="24"/>
  <c r="T871" i="24"/>
  <c r="W871" i="24"/>
  <c r="X871" i="24" s="1"/>
  <c r="H872" i="24"/>
  <c r="J872" i="24"/>
  <c r="L872" i="24"/>
  <c r="S872" i="24"/>
  <c r="T872" i="24"/>
  <c r="W872" i="24"/>
  <c r="X872" i="24" s="1"/>
  <c r="H873" i="24"/>
  <c r="J873" i="24"/>
  <c r="L873" i="24"/>
  <c r="S873" i="24"/>
  <c r="T873" i="24"/>
  <c r="W873" i="24"/>
  <c r="X873" i="24" s="1"/>
  <c r="H874" i="24"/>
  <c r="J874" i="24"/>
  <c r="L874" i="24"/>
  <c r="S874" i="24"/>
  <c r="T874" i="24"/>
  <c r="W874" i="24"/>
  <c r="X874" i="24" s="1"/>
  <c r="H875" i="24"/>
  <c r="J875" i="24"/>
  <c r="L875" i="24"/>
  <c r="S875" i="24"/>
  <c r="T875" i="24"/>
  <c r="W875" i="24"/>
  <c r="X875" i="24" s="1"/>
  <c r="H876" i="24"/>
  <c r="J876" i="24"/>
  <c r="S876" i="24"/>
  <c r="T876" i="24"/>
  <c r="W876" i="24"/>
  <c r="X876" i="24" s="1"/>
  <c r="H877" i="24"/>
  <c r="J877" i="24"/>
  <c r="S877" i="24"/>
  <c r="T877" i="24"/>
  <c r="W877" i="24"/>
  <c r="X877" i="24" s="1"/>
  <c r="H878" i="24"/>
  <c r="J878" i="24"/>
  <c r="S878" i="24"/>
  <c r="T878" i="24"/>
  <c r="W878" i="24"/>
  <c r="X878" i="24" s="1"/>
  <c r="H879" i="24"/>
  <c r="L879" i="24"/>
  <c r="S879" i="24"/>
  <c r="T879" i="24"/>
  <c r="W879" i="24"/>
  <c r="X879" i="24" s="1"/>
  <c r="H880" i="24"/>
  <c r="J880" i="24"/>
  <c r="L880" i="24"/>
  <c r="S880" i="24"/>
  <c r="T880" i="24"/>
  <c r="W880" i="24"/>
  <c r="X880" i="24" s="1"/>
  <c r="H881" i="24"/>
  <c r="J881" i="24"/>
  <c r="L881" i="24"/>
  <c r="S881" i="24"/>
  <c r="T881" i="24"/>
  <c r="W881" i="24"/>
  <c r="X881" i="24" s="1"/>
  <c r="H882" i="24"/>
  <c r="J882" i="24"/>
  <c r="L882" i="24"/>
  <c r="S882" i="24"/>
  <c r="T882" i="24"/>
  <c r="W882" i="24"/>
  <c r="X882" i="24" s="1"/>
  <c r="H883" i="24"/>
  <c r="J883" i="24"/>
  <c r="L883" i="24"/>
  <c r="S883" i="24"/>
  <c r="T883" i="24"/>
  <c r="W883" i="24"/>
  <c r="X883" i="24" s="1"/>
  <c r="H884" i="24"/>
  <c r="J884" i="24"/>
  <c r="S884" i="24"/>
  <c r="T884" i="24"/>
  <c r="W884" i="24"/>
  <c r="X884" i="24" s="1"/>
  <c r="H885" i="24"/>
  <c r="J885" i="24"/>
  <c r="S885" i="24"/>
  <c r="T885" i="24"/>
  <c r="W885" i="24"/>
  <c r="X885" i="24" s="1"/>
  <c r="H886" i="24"/>
  <c r="J886" i="24"/>
  <c r="S886" i="24"/>
  <c r="T886" i="24"/>
  <c r="W886" i="24"/>
  <c r="X886" i="24" s="1"/>
  <c r="H887" i="24"/>
  <c r="L887" i="24"/>
  <c r="S887" i="24"/>
  <c r="T887" i="24"/>
  <c r="W887" i="24"/>
  <c r="X887" i="24" s="1"/>
  <c r="H888" i="24"/>
  <c r="J888" i="24"/>
  <c r="L888" i="24"/>
  <c r="S888" i="24"/>
  <c r="T888" i="24"/>
  <c r="W888" i="24"/>
  <c r="X888" i="24" s="1"/>
  <c r="H889" i="24"/>
  <c r="J889" i="24"/>
  <c r="L889" i="24"/>
  <c r="S889" i="24"/>
  <c r="T889" i="24"/>
  <c r="W889" i="24"/>
  <c r="X889" i="24" s="1"/>
  <c r="H890" i="24"/>
  <c r="J890" i="24"/>
  <c r="L890" i="24"/>
  <c r="S890" i="24"/>
  <c r="T890" i="24"/>
  <c r="W890" i="24"/>
  <c r="X890" i="24" s="1"/>
  <c r="H891" i="24"/>
  <c r="J891" i="24"/>
  <c r="L891" i="24"/>
  <c r="S891" i="24"/>
  <c r="T891" i="24"/>
  <c r="W891" i="24"/>
  <c r="X891" i="24" s="1"/>
  <c r="H892" i="24"/>
  <c r="J892" i="24"/>
  <c r="S892" i="24"/>
  <c r="T892" i="24"/>
  <c r="W892" i="24"/>
  <c r="X892" i="24" s="1"/>
  <c r="H893" i="24"/>
  <c r="J893" i="24"/>
  <c r="S893" i="24"/>
  <c r="T893" i="24"/>
  <c r="W893" i="24"/>
  <c r="X893" i="24" s="1"/>
  <c r="H894" i="24"/>
  <c r="J894" i="24"/>
  <c r="S894" i="24"/>
  <c r="T894" i="24"/>
  <c r="W894" i="24"/>
  <c r="X894" i="24" s="1"/>
  <c r="H895" i="24"/>
  <c r="L895" i="24"/>
  <c r="S895" i="24"/>
  <c r="T895" i="24"/>
  <c r="W895" i="24"/>
  <c r="X895" i="24" s="1"/>
  <c r="H896" i="24"/>
  <c r="J896" i="24"/>
  <c r="L896" i="24"/>
  <c r="S896" i="24"/>
  <c r="T896" i="24"/>
  <c r="W896" i="24"/>
  <c r="X896" i="24" s="1"/>
  <c r="H897" i="24"/>
  <c r="J897" i="24"/>
  <c r="L897" i="24"/>
  <c r="S897" i="24"/>
  <c r="T897" i="24"/>
  <c r="W897" i="24"/>
  <c r="X897" i="24" s="1"/>
  <c r="H898" i="24"/>
  <c r="J898" i="24"/>
  <c r="L898" i="24"/>
  <c r="S898" i="24"/>
  <c r="T898" i="24"/>
  <c r="W898" i="24"/>
  <c r="X898" i="24" s="1"/>
  <c r="H899" i="24"/>
  <c r="J899" i="24"/>
  <c r="L899" i="24"/>
  <c r="S899" i="24"/>
  <c r="T899" i="24"/>
  <c r="W899" i="24"/>
  <c r="X899" i="24" s="1"/>
  <c r="H900" i="24"/>
  <c r="J900" i="24"/>
  <c r="S900" i="24"/>
  <c r="T900" i="24"/>
  <c r="W900" i="24"/>
  <c r="X900" i="24" s="1"/>
  <c r="H901" i="24"/>
  <c r="J901" i="24"/>
  <c r="S901" i="24"/>
  <c r="T901" i="24"/>
  <c r="W901" i="24"/>
  <c r="X901" i="24" s="1"/>
  <c r="H902" i="24"/>
  <c r="J902" i="24"/>
  <c r="S902" i="24"/>
  <c r="T902" i="24"/>
  <c r="W902" i="24"/>
  <c r="X902" i="24" s="1"/>
  <c r="H903" i="24"/>
  <c r="L903" i="24"/>
  <c r="S903" i="24"/>
  <c r="T903" i="24"/>
  <c r="W903" i="24"/>
  <c r="X903" i="24" s="1"/>
  <c r="H904" i="24"/>
  <c r="J904" i="24"/>
  <c r="L904" i="24"/>
  <c r="S904" i="24"/>
  <c r="T904" i="24"/>
  <c r="W904" i="24"/>
  <c r="X904" i="24" s="1"/>
  <c r="H905" i="24"/>
  <c r="J905" i="24"/>
  <c r="L905" i="24"/>
  <c r="S905" i="24"/>
  <c r="T905" i="24"/>
  <c r="W905" i="24"/>
  <c r="X905" i="24" s="1"/>
  <c r="H906" i="24"/>
  <c r="J906" i="24"/>
  <c r="L906" i="24"/>
  <c r="S906" i="24"/>
  <c r="T906" i="24"/>
  <c r="H907" i="24"/>
  <c r="L907" i="24"/>
  <c r="S907" i="24"/>
  <c r="T907" i="24"/>
  <c r="W907" i="24"/>
  <c r="X907" i="24" s="1"/>
  <c r="H908" i="24"/>
  <c r="J908" i="24"/>
  <c r="S908" i="24"/>
  <c r="T908" i="24"/>
  <c r="H909" i="24"/>
  <c r="L909" i="24"/>
  <c r="S909" i="24"/>
  <c r="T909" i="24"/>
  <c r="W909" i="24"/>
  <c r="X909" i="24" s="1"/>
  <c r="H910" i="24"/>
  <c r="J910" i="24"/>
  <c r="L910" i="24"/>
  <c r="S910" i="24"/>
  <c r="U910" i="24" s="1"/>
  <c r="T910" i="24"/>
  <c r="H911" i="24"/>
  <c r="L911" i="24"/>
  <c r="S911" i="24"/>
  <c r="T911" i="24"/>
  <c r="W911" i="24"/>
  <c r="X911" i="24" s="1"/>
  <c r="H912" i="24"/>
  <c r="J912" i="24"/>
  <c r="S912" i="24"/>
  <c r="T912" i="24"/>
  <c r="H913" i="24"/>
  <c r="L913" i="24"/>
  <c r="S913" i="24"/>
  <c r="T913" i="24"/>
  <c r="W913" i="24"/>
  <c r="X913" i="24" s="1"/>
  <c r="H914" i="24"/>
  <c r="J914" i="24"/>
  <c r="L914" i="24"/>
  <c r="S914" i="24"/>
  <c r="T914" i="24"/>
  <c r="H915" i="24"/>
  <c r="L915" i="24"/>
  <c r="S915" i="24"/>
  <c r="T915" i="24"/>
  <c r="W915" i="24"/>
  <c r="X915" i="24" s="1"/>
  <c r="H916" i="24"/>
  <c r="J916" i="24"/>
  <c r="S916" i="24"/>
  <c r="T916" i="24"/>
  <c r="H917" i="24"/>
  <c r="L917" i="24"/>
  <c r="S917" i="24"/>
  <c r="U917" i="24" s="1"/>
  <c r="T917" i="24"/>
  <c r="W917" i="24"/>
  <c r="X917" i="24" s="1"/>
  <c r="H918" i="24"/>
  <c r="J918" i="24"/>
  <c r="L918" i="24"/>
  <c r="S918" i="24"/>
  <c r="T918" i="24"/>
  <c r="H919" i="24"/>
  <c r="L919" i="24"/>
  <c r="S919" i="24"/>
  <c r="T919" i="24"/>
  <c r="W919" i="24"/>
  <c r="X919" i="24" s="1"/>
  <c r="H920" i="24"/>
  <c r="J920" i="24"/>
  <c r="S920" i="24"/>
  <c r="T920" i="24"/>
  <c r="H921" i="24"/>
  <c r="L921" i="24"/>
  <c r="S921" i="24"/>
  <c r="T921" i="24"/>
  <c r="W921" i="24"/>
  <c r="X921" i="24" s="1"/>
  <c r="H922" i="24"/>
  <c r="J922" i="24"/>
  <c r="L922" i="24"/>
  <c r="S922" i="24"/>
  <c r="T922" i="24"/>
  <c r="H923" i="24"/>
  <c r="L923" i="24"/>
  <c r="S923" i="24"/>
  <c r="T923" i="24"/>
  <c r="W923" i="24"/>
  <c r="X923" i="24" s="1"/>
  <c r="H924" i="24"/>
  <c r="J924" i="24"/>
  <c r="S924" i="24"/>
  <c r="T924" i="24"/>
  <c r="H925" i="24"/>
  <c r="L925" i="24"/>
  <c r="S925" i="24"/>
  <c r="T925" i="24"/>
  <c r="W925" i="24"/>
  <c r="X925" i="24" s="1"/>
  <c r="H926" i="24"/>
  <c r="J926" i="24"/>
  <c r="L926" i="24"/>
  <c r="S926" i="24"/>
  <c r="U926" i="24" s="1"/>
  <c r="T926" i="24"/>
  <c r="H927" i="24"/>
  <c r="L927" i="24"/>
  <c r="S927" i="24"/>
  <c r="T927" i="24"/>
  <c r="W927" i="24"/>
  <c r="X927" i="24" s="1"/>
  <c r="H928" i="24"/>
  <c r="J928" i="24"/>
  <c r="S928" i="24"/>
  <c r="T928" i="24"/>
  <c r="H929" i="24"/>
  <c r="L929" i="24"/>
  <c r="S929" i="24"/>
  <c r="T929" i="24"/>
  <c r="W929" i="24"/>
  <c r="X929" i="24" s="1"/>
  <c r="H930" i="24"/>
  <c r="J930" i="24"/>
  <c r="L930" i="24"/>
  <c r="S930" i="24"/>
  <c r="T930" i="24"/>
  <c r="H931" i="24"/>
  <c r="L931" i="24"/>
  <c r="S931" i="24"/>
  <c r="T931" i="24"/>
  <c r="W931" i="24"/>
  <c r="X931" i="24" s="1"/>
  <c r="H932" i="24"/>
  <c r="J932" i="24"/>
  <c r="S932" i="24"/>
  <c r="T932" i="24"/>
  <c r="H933" i="24"/>
  <c r="L933" i="24"/>
  <c r="S933" i="24"/>
  <c r="U933" i="24" s="1"/>
  <c r="T933" i="24"/>
  <c r="W933" i="24"/>
  <c r="X933" i="24" s="1"/>
  <c r="H934" i="24"/>
  <c r="J934" i="24"/>
  <c r="L934" i="24"/>
  <c r="S934" i="24"/>
  <c r="T934" i="24"/>
  <c r="H935" i="24"/>
  <c r="L935" i="24"/>
  <c r="S935" i="24"/>
  <c r="T935" i="24"/>
  <c r="W935" i="24"/>
  <c r="X935" i="24" s="1"/>
  <c r="H936" i="24"/>
  <c r="J936" i="24"/>
  <c r="S936" i="24"/>
  <c r="T936" i="24"/>
  <c r="H937" i="24"/>
  <c r="L937" i="24"/>
  <c r="S937" i="24"/>
  <c r="T937" i="24"/>
  <c r="W937" i="24"/>
  <c r="X937" i="24" s="1"/>
  <c r="H938" i="24"/>
  <c r="J938" i="24"/>
  <c r="L938" i="24"/>
  <c r="S938" i="24"/>
  <c r="T938" i="24"/>
  <c r="H939" i="24"/>
  <c r="L939" i="24"/>
  <c r="S939" i="24"/>
  <c r="T939" i="24"/>
  <c r="W939" i="24"/>
  <c r="X939" i="24" s="1"/>
  <c r="H940" i="24"/>
  <c r="J940" i="24"/>
  <c r="S940" i="24"/>
  <c r="T940" i="24"/>
  <c r="H941" i="24"/>
  <c r="L941" i="24"/>
  <c r="S941" i="24"/>
  <c r="T941" i="24"/>
  <c r="W941" i="24"/>
  <c r="X941" i="24" s="1"/>
  <c r="H942" i="24"/>
  <c r="J942" i="24"/>
  <c r="L942" i="24"/>
  <c r="S942" i="24"/>
  <c r="U942" i="24" s="1"/>
  <c r="T942" i="24"/>
  <c r="H943" i="24"/>
  <c r="L943" i="24"/>
  <c r="S943" i="24"/>
  <c r="T943" i="24"/>
  <c r="W943" i="24"/>
  <c r="X943" i="24" s="1"/>
  <c r="H944" i="24"/>
  <c r="J944" i="24"/>
  <c r="S944" i="24"/>
  <c r="T944" i="24"/>
  <c r="H945" i="24"/>
  <c r="L945" i="24"/>
  <c r="S945" i="24"/>
  <c r="T945" i="24"/>
  <c r="W945" i="24"/>
  <c r="X945" i="24" s="1"/>
  <c r="H946" i="24"/>
  <c r="J946" i="24"/>
  <c r="L946" i="24"/>
  <c r="S946" i="24"/>
  <c r="T946" i="24"/>
  <c r="H947" i="24"/>
  <c r="L947" i="24"/>
  <c r="S947" i="24"/>
  <c r="T947" i="24"/>
  <c r="W947" i="24"/>
  <c r="X947" i="24" s="1"/>
  <c r="H948" i="24"/>
  <c r="J948" i="24"/>
  <c r="S948" i="24"/>
  <c r="T948" i="24"/>
  <c r="H949" i="24"/>
  <c r="L949" i="24"/>
  <c r="S949" i="24"/>
  <c r="T949" i="24"/>
  <c r="W949" i="24"/>
  <c r="X949" i="24" s="1"/>
  <c r="H950" i="24"/>
  <c r="J950" i="24"/>
  <c r="L950" i="24"/>
  <c r="S950" i="24"/>
  <c r="T950" i="24"/>
  <c r="H951" i="24"/>
  <c r="L951" i="24"/>
  <c r="S951" i="24"/>
  <c r="T951" i="24"/>
  <c r="W951" i="24"/>
  <c r="X951" i="24" s="1"/>
  <c r="H952" i="24"/>
  <c r="J952" i="24"/>
  <c r="S952" i="24"/>
  <c r="T952" i="24"/>
  <c r="H953" i="24"/>
  <c r="L953" i="24"/>
  <c r="S953" i="24"/>
  <c r="T953" i="24"/>
  <c r="W953" i="24"/>
  <c r="X953" i="24" s="1"/>
  <c r="H954" i="24"/>
  <c r="J954" i="24"/>
  <c r="L954" i="24"/>
  <c r="S954" i="24"/>
  <c r="U954" i="24" s="1"/>
  <c r="T954" i="24"/>
  <c r="H955" i="24"/>
  <c r="L955" i="24"/>
  <c r="S955" i="24"/>
  <c r="T955" i="24"/>
  <c r="W955" i="24"/>
  <c r="X955" i="24" s="1"/>
  <c r="H956" i="24"/>
  <c r="J956" i="24"/>
  <c r="S956" i="24"/>
  <c r="T956" i="24"/>
  <c r="H957" i="24"/>
  <c r="L957" i="24"/>
  <c r="S957" i="24"/>
  <c r="T957" i="24"/>
  <c r="W957" i="24"/>
  <c r="X957" i="24" s="1"/>
  <c r="H958" i="24"/>
  <c r="J958" i="24"/>
  <c r="L958" i="24"/>
  <c r="S958" i="24"/>
  <c r="U958" i="24" s="1"/>
  <c r="T958" i="24"/>
  <c r="H959" i="24"/>
  <c r="L959" i="24"/>
  <c r="S959" i="24"/>
  <c r="T959" i="24"/>
  <c r="W959" i="24"/>
  <c r="X959" i="24" s="1"/>
  <c r="H960" i="24"/>
  <c r="J960" i="24"/>
  <c r="S960" i="24"/>
  <c r="T960" i="24"/>
  <c r="H961" i="24"/>
  <c r="L961" i="24"/>
  <c r="S961" i="24"/>
  <c r="T961" i="24"/>
  <c r="W961" i="24"/>
  <c r="X961" i="24" s="1"/>
  <c r="H962" i="24"/>
  <c r="J962" i="24"/>
  <c r="L962" i="24"/>
  <c r="S962" i="24"/>
  <c r="T962" i="24"/>
  <c r="H963" i="24"/>
  <c r="L963" i="24"/>
  <c r="S963" i="24"/>
  <c r="T963" i="24"/>
  <c r="W963" i="24"/>
  <c r="X963" i="24" s="1"/>
  <c r="H964" i="24"/>
  <c r="J964" i="24"/>
  <c r="S964" i="24"/>
  <c r="T964" i="24"/>
  <c r="W964" i="24"/>
  <c r="X964" i="24" s="1"/>
  <c r="H965" i="24"/>
  <c r="J965" i="24"/>
  <c r="S965" i="24"/>
  <c r="T965" i="24"/>
  <c r="U965" i="24" s="1"/>
  <c r="W965" i="24"/>
  <c r="X965" i="24" s="1"/>
  <c r="H966" i="24"/>
  <c r="J966" i="24"/>
  <c r="S966" i="24"/>
  <c r="T966" i="24"/>
  <c r="W966" i="24"/>
  <c r="X966" i="24" s="1"/>
  <c r="H967" i="24"/>
  <c r="J967" i="24"/>
  <c r="S967" i="24"/>
  <c r="T967" i="24"/>
  <c r="U967" i="24" s="1"/>
  <c r="W967" i="24"/>
  <c r="X967" i="24" s="1"/>
  <c r="H968" i="24"/>
  <c r="J968" i="24"/>
  <c r="S968" i="24"/>
  <c r="T968" i="24"/>
  <c r="W968" i="24"/>
  <c r="X968" i="24" s="1"/>
  <c r="H969" i="24"/>
  <c r="J969" i="24"/>
  <c r="S969" i="24"/>
  <c r="T969" i="24"/>
  <c r="U969" i="24" s="1"/>
  <c r="W969" i="24"/>
  <c r="X969" i="24" s="1"/>
  <c r="H970" i="24"/>
  <c r="J970" i="24"/>
  <c r="S970" i="24"/>
  <c r="T970" i="24"/>
  <c r="W970" i="24"/>
  <c r="X970" i="24" s="1"/>
  <c r="H971" i="24"/>
  <c r="S971" i="24"/>
  <c r="T971" i="24"/>
  <c r="U971" i="24" s="1"/>
  <c r="W971" i="24"/>
  <c r="X971" i="24" s="1"/>
  <c r="H972" i="24"/>
  <c r="S972" i="24"/>
  <c r="T972" i="24"/>
  <c r="W972" i="24"/>
  <c r="X972" i="24" s="1"/>
  <c r="H973" i="24"/>
  <c r="J973" i="24"/>
  <c r="S973" i="24"/>
  <c r="T973" i="24"/>
  <c r="U973" i="24" s="1"/>
  <c r="W973" i="24"/>
  <c r="X973" i="24" s="1"/>
  <c r="H974" i="24"/>
  <c r="J974" i="24"/>
  <c r="S974" i="24"/>
  <c r="T974" i="24"/>
  <c r="W974" i="24"/>
  <c r="X974" i="24" s="1"/>
  <c r="H975" i="24"/>
  <c r="J975" i="24"/>
  <c r="S975" i="24"/>
  <c r="T975" i="24"/>
  <c r="W975" i="24"/>
  <c r="X975" i="24" s="1"/>
  <c r="H976" i="24"/>
  <c r="J976" i="24"/>
  <c r="S976" i="24"/>
  <c r="T976" i="24"/>
  <c r="W976" i="24"/>
  <c r="X976" i="24" s="1"/>
  <c r="H977" i="24"/>
  <c r="J977" i="24"/>
  <c r="S977" i="24"/>
  <c r="T977" i="24"/>
  <c r="W977" i="24"/>
  <c r="X977" i="24" s="1"/>
  <c r="H978" i="24"/>
  <c r="J978" i="24"/>
  <c r="S978" i="24"/>
  <c r="T978" i="24"/>
  <c r="W978" i="24"/>
  <c r="X978" i="24" s="1"/>
  <c r="H979" i="24"/>
  <c r="J979" i="24"/>
  <c r="S979" i="24"/>
  <c r="T979" i="24"/>
  <c r="W979" i="24"/>
  <c r="X979" i="24" s="1"/>
  <c r="H980" i="24"/>
  <c r="J980" i="24"/>
  <c r="S980" i="24"/>
  <c r="T980" i="24"/>
  <c r="W980" i="24"/>
  <c r="X980" i="24" s="1"/>
  <c r="H981" i="24"/>
  <c r="J981" i="24"/>
  <c r="S981" i="24"/>
  <c r="T981" i="24"/>
  <c r="W981" i="24"/>
  <c r="X981" i="24" s="1"/>
  <c r="H982" i="24"/>
  <c r="J982" i="24"/>
  <c r="S982" i="24"/>
  <c r="T982" i="24"/>
  <c r="W982" i="24"/>
  <c r="X982" i="24" s="1"/>
  <c r="H983" i="24"/>
  <c r="J983" i="24"/>
  <c r="S983" i="24"/>
  <c r="T983" i="24"/>
  <c r="W983" i="24"/>
  <c r="X983" i="24" s="1"/>
  <c r="H984" i="24"/>
  <c r="J984" i="24"/>
  <c r="S984" i="24"/>
  <c r="T984" i="24"/>
  <c r="W984" i="24"/>
  <c r="X984" i="24" s="1"/>
  <c r="H985" i="24"/>
  <c r="J985" i="24"/>
  <c r="S985" i="24"/>
  <c r="T985" i="24"/>
  <c r="W985" i="24"/>
  <c r="X985" i="24" s="1"/>
  <c r="H986" i="24"/>
  <c r="J986" i="24"/>
  <c r="S986" i="24"/>
  <c r="T986" i="24"/>
  <c r="W986" i="24"/>
  <c r="X986" i="24" s="1"/>
  <c r="H987" i="24"/>
  <c r="J987" i="24"/>
  <c r="S987" i="24"/>
  <c r="T987" i="24"/>
  <c r="W987" i="24"/>
  <c r="X987" i="24" s="1"/>
  <c r="H988" i="24"/>
  <c r="J988" i="24"/>
  <c r="S988" i="24"/>
  <c r="T988" i="24"/>
  <c r="W988" i="24"/>
  <c r="X988" i="24" s="1"/>
  <c r="H989" i="24"/>
  <c r="J989" i="24"/>
  <c r="S989" i="24"/>
  <c r="T989" i="24"/>
  <c r="W989" i="24"/>
  <c r="X989" i="24" s="1"/>
  <c r="H990" i="24"/>
  <c r="J990" i="24"/>
  <c r="S990" i="24"/>
  <c r="T990" i="24"/>
  <c r="W990" i="24"/>
  <c r="X990" i="24" s="1"/>
  <c r="H991" i="24"/>
  <c r="J991" i="24"/>
  <c r="S991" i="24"/>
  <c r="T991" i="24"/>
  <c r="W991" i="24"/>
  <c r="X991" i="24" s="1"/>
  <c r="H992" i="24"/>
  <c r="J992" i="24"/>
  <c r="S992" i="24"/>
  <c r="T992" i="24"/>
  <c r="W992" i="24"/>
  <c r="X992" i="24" s="1"/>
  <c r="H993" i="24"/>
  <c r="J993" i="24"/>
  <c r="S993" i="24"/>
  <c r="T993" i="24"/>
  <c r="W993" i="24"/>
  <c r="X993" i="24" s="1"/>
  <c r="H994" i="24"/>
  <c r="J994" i="24"/>
  <c r="S994" i="24"/>
  <c r="T994" i="24"/>
  <c r="W994" i="24"/>
  <c r="X994" i="24" s="1"/>
  <c r="H995" i="24"/>
  <c r="J995" i="24"/>
  <c r="S995" i="24"/>
  <c r="T995" i="24"/>
  <c r="W995" i="24"/>
  <c r="X995" i="24" s="1"/>
  <c r="H996" i="24"/>
  <c r="J996" i="24"/>
  <c r="S996" i="24"/>
  <c r="T996" i="24"/>
  <c r="W996" i="24"/>
  <c r="X996" i="24" s="1"/>
  <c r="H997" i="24"/>
  <c r="J997" i="24"/>
  <c r="S997" i="24"/>
  <c r="T997" i="24"/>
  <c r="W997" i="24"/>
  <c r="X997" i="24" s="1"/>
  <c r="H998" i="24"/>
  <c r="J998" i="24"/>
  <c r="S998" i="24"/>
  <c r="T998" i="24"/>
  <c r="W998" i="24"/>
  <c r="X998" i="24" s="1"/>
  <c r="H999" i="24"/>
  <c r="J999" i="24"/>
  <c r="S999" i="24"/>
  <c r="T999" i="24"/>
  <c r="W999" i="24"/>
  <c r="X999" i="24" s="1"/>
  <c r="H1000" i="24"/>
  <c r="J1000" i="24"/>
  <c r="S1000" i="24"/>
  <c r="T1000" i="24"/>
  <c r="W1000" i="24"/>
  <c r="X1000" i="24" s="1"/>
  <c r="H1001" i="24"/>
  <c r="J1001" i="24"/>
  <c r="S1001" i="24"/>
  <c r="T1001" i="24"/>
  <c r="W1001" i="24"/>
  <c r="X1001" i="24" s="1"/>
  <c r="H1002" i="24"/>
  <c r="J1002" i="24"/>
  <c r="S1002" i="24"/>
  <c r="T1002" i="24"/>
  <c r="W1002" i="24"/>
  <c r="X1002" i="24" s="1"/>
  <c r="H1003" i="24"/>
  <c r="J1003" i="24"/>
  <c r="S1003" i="24"/>
  <c r="T1003" i="24"/>
  <c r="W1003" i="24"/>
  <c r="X1003" i="24" s="1"/>
  <c r="H1004" i="24"/>
  <c r="J1004" i="24"/>
  <c r="S1004" i="24"/>
  <c r="T1004" i="24"/>
  <c r="W1004" i="24"/>
  <c r="X1004" i="24" s="1"/>
  <c r="H1005" i="24"/>
  <c r="J1005" i="24"/>
  <c r="S1005" i="24"/>
  <c r="T1005" i="24"/>
  <c r="W1005" i="24"/>
  <c r="X1005" i="24" s="1"/>
  <c r="H1006" i="24"/>
  <c r="J1006" i="24"/>
  <c r="S1006" i="24"/>
  <c r="T1006" i="24"/>
  <c r="W1006" i="24"/>
  <c r="X1006" i="24" s="1"/>
  <c r="H1007" i="24"/>
  <c r="J1007" i="24"/>
  <c r="S1007" i="24"/>
  <c r="T1007" i="24"/>
  <c r="W1007" i="24"/>
  <c r="X1007" i="24" s="1"/>
  <c r="H1008" i="24"/>
  <c r="J1008" i="24"/>
  <c r="S1008" i="24"/>
  <c r="T1008" i="24"/>
  <c r="W1008" i="24"/>
  <c r="X1008" i="24" s="1"/>
  <c r="H1009" i="24"/>
  <c r="J1009" i="24"/>
  <c r="H1010" i="24"/>
  <c r="L1010" i="24"/>
  <c r="H1011" i="24"/>
  <c r="J1011" i="24"/>
  <c r="H1012" i="24"/>
  <c r="L1012" i="24"/>
  <c r="H1013" i="24"/>
  <c r="J1013" i="24"/>
  <c r="H1014" i="24"/>
  <c r="L1014" i="24"/>
  <c r="H1015" i="24"/>
  <c r="J1015" i="24"/>
  <c r="H1016" i="24"/>
  <c r="L1016" i="24"/>
  <c r="H1017" i="24"/>
  <c r="J1017" i="24"/>
  <c r="H1018" i="24"/>
  <c r="L1018" i="24"/>
  <c r="H1019" i="24"/>
  <c r="J1019" i="24"/>
  <c r="H1020" i="24"/>
  <c r="L1020" i="24"/>
  <c r="H1021" i="24"/>
  <c r="J1021" i="24"/>
  <c r="H1022" i="24"/>
  <c r="L1022" i="24"/>
  <c r="H1023" i="24"/>
  <c r="J1023" i="24"/>
  <c r="H1024" i="24"/>
  <c r="L1024" i="24"/>
  <c r="H1025" i="24"/>
  <c r="J1025" i="24"/>
  <c r="H1026" i="24"/>
  <c r="L1026" i="24"/>
  <c r="H1027" i="24"/>
  <c r="J1027" i="24"/>
  <c r="H1028" i="24"/>
  <c r="L1028" i="24"/>
  <c r="H1029" i="24"/>
  <c r="J1029" i="24"/>
  <c r="H1030" i="24"/>
  <c r="L1030" i="24"/>
  <c r="H1031" i="24"/>
  <c r="J1031" i="24"/>
  <c r="H1032" i="24"/>
  <c r="L1032" i="24"/>
  <c r="H1033" i="24"/>
  <c r="J1033" i="24"/>
  <c r="H1034" i="24"/>
  <c r="L1034" i="24"/>
  <c r="H1035" i="24"/>
  <c r="J1035" i="24"/>
  <c r="H1036" i="24"/>
  <c r="L1036" i="24"/>
  <c r="H1037" i="24"/>
  <c r="J1037" i="24"/>
  <c r="H1038" i="24"/>
  <c r="L1038" i="24"/>
  <c r="H1039" i="24"/>
  <c r="J1039" i="24"/>
  <c r="H1040" i="24"/>
  <c r="L1040" i="24"/>
  <c r="H1041" i="24"/>
  <c r="J1041" i="24"/>
  <c r="H1042" i="24"/>
  <c r="L1042" i="24"/>
  <c r="H1043" i="24"/>
  <c r="J1043" i="24"/>
  <c r="H1044" i="24"/>
  <c r="L1044" i="24"/>
  <c r="H1045" i="24"/>
  <c r="J1045" i="24"/>
  <c r="H1046" i="24"/>
  <c r="L1046" i="24"/>
  <c r="H1047" i="24"/>
  <c r="J1047" i="24"/>
  <c r="H1048" i="24"/>
  <c r="L1048" i="24"/>
  <c r="H1049" i="24"/>
  <c r="J1049" i="24"/>
  <c r="H1050" i="24"/>
  <c r="L1050" i="24"/>
  <c r="H1051" i="24"/>
  <c r="J1051" i="24"/>
  <c r="H1052" i="24"/>
  <c r="L1052" i="24"/>
  <c r="H1053" i="24"/>
  <c r="J1053" i="24"/>
  <c r="H1054" i="24"/>
  <c r="L1054" i="24"/>
  <c r="H1055" i="24"/>
  <c r="J1055" i="24"/>
  <c r="H1056" i="24"/>
  <c r="L1056" i="24"/>
  <c r="H1057" i="24"/>
  <c r="J1057" i="24"/>
  <c r="H1058" i="24"/>
  <c r="L1058" i="24"/>
  <c r="H1059" i="24"/>
  <c r="J1059" i="24"/>
  <c r="H1060" i="24"/>
  <c r="L1060" i="24"/>
  <c r="H1061" i="24"/>
  <c r="J1061" i="24"/>
  <c r="H1062" i="24"/>
  <c r="L1062" i="24"/>
  <c r="H1063" i="24"/>
  <c r="J1063" i="24"/>
  <c r="H1064" i="24"/>
  <c r="L1064" i="24"/>
  <c r="H1065" i="24"/>
  <c r="J1065" i="24"/>
  <c r="H1066" i="24"/>
  <c r="L1066" i="24"/>
  <c r="H1067" i="24"/>
  <c r="J1067" i="24"/>
  <c r="H1068" i="24"/>
  <c r="L1068" i="24"/>
  <c r="H1069" i="24"/>
  <c r="J1069" i="24"/>
  <c r="H1070" i="24"/>
  <c r="L1070" i="24"/>
  <c r="H1071" i="24"/>
  <c r="J1071" i="24"/>
  <c r="H1072" i="24"/>
  <c r="L1072" i="24"/>
  <c r="H1073" i="24"/>
  <c r="J1073" i="24"/>
  <c r="H1074" i="24"/>
  <c r="L1074" i="24"/>
  <c r="H1075" i="24"/>
  <c r="J1075" i="24"/>
  <c r="H1076" i="24"/>
  <c r="L1076" i="24"/>
  <c r="H1077" i="24"/>
  <c r="J1077" i="24"/>
  <c r="H1078" i="24"/>
  <c r="L1078" i="24"/>
  <c r="H1079" i="24"/>
  <c r="J1079" i="24"/>
  <c r="H1080" i="24"/>
  <c r="L1080" i="24"/>
  <c r="H1081" i="24"/>
  <c r="J1081" i="24"/>
  <c r="H1082" i="24"/>
  <c r="L1082" i="24"/>
  <c r="H1083" i="24"/>
  <c r="J1083" i="24"/>
  <c r="H1084" i="24"/>
  <c r="L1084" i="24"/>
  <c r="H1085" i="24"/>
  <c r="J1085" i="24"/>
  <c r="H1086" i="24"/>
  <c r="L1086" i="24"/>
  <c r="H1087" i="24"/>
  <c r="J1087" i="24"/>
  <c r="H1088" i="24"/>
  <c r="L1088" i="24"/>
  <c r="H1089" i="24"/>
  <c r="J1089" i="24"/>
  <c r="H1090" i="24"/>
  <c r="L1090" i="24"/>
  <c r="H1091" i="24"/>
  <c r="J1091" i="24"/>
  <c r="H1092" i="24"/>
  <c r="L1092" i="24"/>
  <c r="H1093" i="24"/>
  <c r="J1093" i="24"/>
  <c r="H1094" i="24"/>
  <c r="L1094" i="24"/>
  <c r="H1095" i="24"/>
  <c r="J1095" i="24"/>
  <c r="H1096" i="24"/>
  <c r="L1096" i="24"/>
  <c r="H1097" i="24"/>
  <c r="J1097" i="24"/>
  <c r="H1098" i="24"/>
  <c r="L1098" i="24"/>
  <c r="H1099" i="24"/>
  <c r="J1099" i="24"/>
  <c r="H1100" i="24"/>
  <c r="L1100" i="24"/>
  <c r="H1101" i="24"/>
  <c r="J1101" i="24"/>
  <c r="H1102" i="24"/>
  <c r="L1102" i="24"/>
  <c r="H1103" i="24"/>
  <c r="J1103" i="24"/>
  <c r="H1104" i="24"/>
  <c r="L1104" i="24"/>
  <c r="H1105" i="24"/>
  <c r="J1105" i="24"/>
  <c r="H1106" i="24"/>
  <c r="L1106" i="24"/>
  <c r="H1107" i="24"/>
  <c r="J1107" i="24"/>
  <c r="H1108" i="24"/>
  <c r="L1108" i="24"/>
  <c r="H1109" i="24"/>
  <c r="H1110" i="24"/>
  <c r="L1110" i="24"/>
  <c r="H1111" i="24"/>
  <c r="J1111" i="24"/>
  <c r="H1112" i="24"/>
  <c r="L1112" i="24"/>
  <c r="H1113" i="24"/>
  <c r="H1114" i="24"/>
  <c r="L1114" i="24"/>
  <c r="H1115" i="24"/>
  <c r="J1115" i="24"/>
  <c r="H1116" i="24"/>
  <c r="L1116" i="24"/>
  <c r="H1117" i="24"/>
  <c r="H1118" i="24"/>
  <c r="L1118" i="24"/>
  <c r="H1119" i="24"/>
  <c r="J1119" i="24"/>
  <c r="H1120" i="24"/>
  <c r="L1120" i="24"/>
  <c r="H1121" i="24"/>
  <c r="H1122" i="24"/>
  <c r="L1122" i="24"/>
  <c r="H1123" i="24"/>
  <c r="J1123" i="24"/>
  <c r="H1124" i="24"/>
  <c r="L1124" i="24"/>
  <c r="H1125" i="24"/>
  <c r="H1126" i="24"/>
  <c r="L1126" i="24"/>
  <c r="H1127" i="24"/>
  <c r="J1127" i="24"/>
  <c r="H1128" i="24"/>
  <c r="L1128" i="24"/>
  <c r="H1129" i="24"/>
  <c r="H1130" i="24"/>
  <c r="L1130" i="24"/>
  <c r="H1131" i="24"/>
  <c r="J1131" i="24"/>
  <c r="H1132" i="24"/>
  <c r="L1132" i="24"/>
  <c r="H1133" i="24"/>
  <c r="H1134" i="24"/>
  <c r="L1134" i="24"/>
  <c r="H1135" i="24"/>
  <c r="J1135" i="24"/>
  <c r="H1136" i="24"/>
  <c r="L1136" i="24"/>
  <c r="H1137" i="24"/>
  <c r="H1138" i="24"/>
  <c r="L1138" i="24"/>
  <c r="H1139" i="24"/>
  <c r="J1139" i="24"/>
  <c r="H1140" i="24"/>
  <c r="L1140" i="24"/>
  <c r="H1141" i="24"/>
  <c r="H1142" i="24"/>
  <c r="L1142" i="24"/>
  <c r="H1143" i="24"/>
  <c r="J1143" i="24"/>
  <c r="H1144" i="24"/>
  <c r="L1144" i="24"/>
  <c r="H1145" i="24"/>
  <c r="H1146" i="24"/>
  <c r="L1146" i="24"/>
  <c r="H1147" i="24"/>
  <c r="J1147" i="24"/>
  <c r="H1148" i="24"/>
  <c r="L1148" i="24"/>
  <c r="H1149" i="24"/>
  <c r="H1150" i="24"/>
  <c r="L1150" i="24"/>
  <c r="H1151" i="24"/>
  <c r="J1151" i="24"/>
  <c r="H1152" i="24"/>
  <c r="L1152" i="24"/>
  <c r="H1153" i="24"/>
  <c r="H1154" i="24"/>
  <c r="L1154" i="24"/>
  <c r="H1155" i="24"/>
  <c r="J1155" i="24"/>
  <c r="H1156" i="24"/>
  <c r="L1156" i="24"/>
  <c r="H1157" i="24"/>
  <c r="H1158" i="24"/>
  <c r="L1158" i="24"/>
  <c r="H1159" i="24"/>
  <c r="J1159" i="24"/>
  <c r="H1160" i="24"/>
  <c r="L1160" i="24"/>
  <c r="H1161" i="24"/>
  <c r="H1162" i="24"/>
  <c r="L1162" i="24"/>
  <c r="H1163" i="24"/>
  <c r="J1163" i="24"/>
  <c r="H1164" i="24"/>
  <c r="L1164" i="24"/>
  <c r="H1165" i="24"/>
  <c r="H1166" i="24"/>
  <c r="L1166" i="24"/>
  <c r="H1167" i="24"/>
  <c r="J1167" i="24"/>
  <c r="H1168" i="24"/>
  <c r="L1168" i="24"/>
  <c r="H1169" i="24"/>
  <c r="H1170" i="24"/>
  <c r="L1170" i="24"/>
  <c r="H1171" i="24"/>
  <c r="J1171" i="24"/>
  <c r="H1172" i="24"/>
  <c r="L1172" i="24"/>
  <c r="H1173" i="24"/>
  <c r="H1174" i="24"/>
  <c r="L1174" i="24"/>
  <c r="H1175" i="24"/>
  <c r="J1175" i="24"/>
  <c r="H1176" i="24"/>
  <c r="L1176" i="24"/>
  <c r="H1177" i="24"/>
  <c r="H1178" i="24"/>
  <c r="L1178" i="24"/>
  <c r="H1179" i="24"/>
  <c r="J1179" i="24"/>
  <c r="H1180" i="24"/>
  <c r="L1180" i="24"/>
  <c r="H1181" i="24"/>
  <c r="H1183" i="24"/>
  <c r="H1184" i="24"/>
  <c r="H1185" i="24"/>
  <c r="H1187" i="24"/>
  <c r="H1188" i="24"/>
  <c r="H1189" i="24"/>
  <c r="H1191" i="24"/>
  <c r="H1192" i="24"/>
  <c r="H1193" i="24"/>
  <c r="H1195" i="24"/>
  <c r="H1196" i="24"/>
  <c r="H1197" i="24"/>
  <c r="H1199" i="24"/>
  <c r="H1200" i="24"/>
  <c r="H1201" i="24"/>
  <c r="H1203" i="24"/>
  <c r="H1204" i="24"/>
  <c r="H1205" i="24"/>
  <c r="H1207" i="24"/>
  <c r="H1208" i="24"/>
  <c r="H1209" i="24"/>
  <c r="H1211" i="24"/>
  <c r="H1212" i="24"/>
  <c r="H1213" i="24"/>
  <c r="H1215" i="24"/>
  <c r="H1216" i="24"/>
  <c r="H1217" i="24"/>
  <c r="H1219" i="24"/>
  <c r="H1220" i="24"/>
  <c r="H1221" i="24"/>
  <c r="H1223" i="24"/>
  <c r="H1224" i="24"/>
  <c r="H1225" i="24"/>
  <c r="H1227" i="24"/>
  <c r="H1228" i="24"/>
  <c r="H1229" i="24"/>
  <c r="H1231" i="24"/>
  <c r="H1232" i="24"/>
  <c r="H1233" i="24"/>
  <c r="H1235" i="24"/>
  <c r="H1236" i="24"/>
  <c r="H1237" i="24"/>
  <c r="H1239" i="24"/>
  <c r="H1240" i="24"/>
  <c r="H1241" i="24"/>
  <c r="H1243" i="24"/>
  <c r="H1244" i="24"/>
  <c r="H1245" i="24"/>
  <c r="H1247" i="24"/>
  <c r="H1248" i="24"/>
  <c r="H1249" i="24"/>
  <c r="H1251" i="24"/>
  <c r="H1252" i="24"/>
  <c r="H1253" i="24"/>
  <c r="H1255" i="24"/>
  <c r="H1256" i="24"/>
  <c r="H1257" i="24"/>
  <c r="H1259" i="24"/>
  <c r="H1260" i="24"/>
  <c r="H1261" i="24"/>
  <c r="H1263" i="24"/>
  <c r="H1264" i="24"/>
  <c r="H1265" i="24"/>
  <c r="H1267" i="24"/>
  <c r="H1268" i="24"/>
  <c r="H1269" i="24"/>
  <c r="H1271" i="24"/>
  <c r="H1272" i="24"/>
  <c r="H1273" i="24"/>
  <c r="H1275" i="24"/>
  <c r="H1276" i="24"/>
  <c r="H1277" i="24"/>
  <c r="H1279" i="24"/>
  <c r="H1280" i="24"/>
  <c r="H1281" i="24"/>
  <c r="H1283" i="24"/>
  <c r="H1284" i="24"/>
  <c r="H1285" i="24"/>
  <c r="H1287" i="24"/>
  <c r="H1288" i="24"/>
  <c r="H1289" i="24"/>
  <c r="H1291" i="24"/>
  <c r="H1292" i="24"/>
  <c r="H1293" i="24"/>
  <c r="H1295" i="24"/>
  <c r="H1296" i="24"/>
  <c r="H1297" i="24"/>
  <c r="H1299" i="24"/>
  <c r="H1300" i="24"/>
  <c r="H1301" i="24"/>
  <c r="H1303" i="24"/>
  <c r="H1304" i="24"/>
  <c r="H1305" i="24"/>
  <c r="H1307" i="24"/>
  <c r="H1308" i="24"/>
  <c r="H1309" i="24"/>
  <c r="H1311" i="24"/>
  <c r="H1312" i="24"/>
  <c r="H1313" i="24"/>
  <c r="H1315" i="24"/>
  <c r="H1316" i="24"/>
  <c r="H1317" i="24"/>
  <c r="H1318" i="24"/>
  <c r="L1318" i="24"/>
  <c r="H1319" i="24"/>
  <c r="L1319" i="24"/>
  <c r="H1320" i="24"/>
  <c r="J1321" i="24"/>
  <c r="L1321" i="24"/>
  <c r="H1322" i="24"/>
  <c r="L1322" i="24"/>
  <c r="H1323" i="24"/>
  <c r="L1323" i="24"/>
  <c r="H1324" i="24"/>
  <c r="J1324" i="24"/>
  <c r="L1325" i="24"/>
  <c r="H1326" i="24"/>
  <c r="L1326" i="24"/>
  <c r="H1327" i="24"/>
  <c r="L1327" i="24"/>
  <c r="H1328" i="24"/>
  <c r="J1328" i="24"/>
  <c r="L1329" i="24"/>
  <c r="H1330" i="24"/>
  <c r="L1330" i="24"/>
  <c r="H1331" i="24"/>
  <c r="L1331" i="24"/>
  <c r="H1332" i="24"/>
  <c r="J1333" i="24"/>
  <c r="L1333" i="24"/>
  <c r="H1334" i="24"/>
  <c r="L1334" i="24"/>
  <c r="H1335" i="24"/>
  <c r="L1335" i="24"/>
  <c r="H1336" i="24"/>
  <c r="J1337" i="24"/>
  <c r="L1337" i="24"/>
  <c r="H1338" i="24"/>
  <c r="L1338" i="24"/>
  <c r="H1339" i="24"/>
  <c r="L1339" i="24"/>
  <c r="H1340" i="24"/>
  <c r="J1340" i="24"/>
  <c r="L1340" i="24"/>
  <c r="H1341" i="24"/>
  <c r="J1341" i="24"/>
  <c r="H1342" i="24"/>
  <c r="J1342" i="24"/>
  <c r="L1342" i="24"/>
  <c r="H1343" i="24"/>
  <c r="J1343" i="24"/>
  <c r="H1344" i="24"/>
  <c r="J1344" i="24"/>
  <c r="L1344" i="24"/>
  <c r="J1345" i="24"/>
  <c r="H1346" i="24"/>
  <c r="J1346" i="24"/>
  <c r="L1346" i="24"/>
  <c r="H1347" i="24"/>
  <c r="J1347" i="24"/>
  <c r="H1348" i="24"/>
  <c r="J1348" i="24"/>
  <c r="L1348" i="24"/>
  <c r="H1349" i="24"/>
  <c r="J1349" i="24"/>
  <c r="H1350" i="24"/>
  <c r="J1350" i="24"/>
  <c r="L1350" i="24"/>
  <c r="H1351" i="24"/>
  <c r="J1351" i="24"/>
  <c r="H1352" i="24"/>
  <c r="J1352" i="24"/>
  <c r="L1352" i="24"/>
  <c r="H1353" i="24"/>
  <c r="J1353" i="24"/>
  <c r="H1354" i="24"/>
  <c r="J1354" i="24"/>
  <c r="L1354" i="24"/>
  <c r="J1355" i="24"/>
  <c r="H1356" i="24"/>
  <c r="J1356" i="24"/>
  <c r="L1356" i="24"/>
  <c r="H1357" i="24"/>
  <c r="J1357" i="24"/>
  <c r="H1358" i="24"/>
  <c r="J1358" i="24"/>
  <c r="L1358" i="24"/>
  <c r="H1359" i="24"/>
  <c r="J1359" i="24"/>
  <c r="H1360" i="24"/>
  <c r="J1360" i="24"/>
  <c r="L1360" i="24"/>
  <c r="J1361" i="24"/>
  <c r="H1362" i="24"/>
  <c r="J1362" i="24"/>
  <c r="L1362" i="24"/>
  <c r="H1363" i="24"/>
  <c r="J1363" i="24"/>
  <c r="H1364" i="24"/>
  <c r="J1364" i="24"/>
  <c r="L1364" i="24"/>
  <c r="H1365" i="24"/>
  <c r="J1365" i="24"/>
  <c r="H1366" i="24"/>
  <c r="J1366" i="24"/>
  <c r="L1366" i="24"/>
  <c r="H1367" i="24"/>
  <c r="J1367" i="24"/>
  <c r="H1368" i="24"/>
  <c r="J1368" i="24"/>
  <c r="L1368" i="24"/>
  <c r="H1369" i="24"/>
  <c r="J1369" i="24"/>
  <c r="H1370" i="24"/>
  <c r="J1370" i="24"/>
  <c r="L1370" i="24"/>
  <c r="H1371" i="24"/>
  <c r="J1371" i="24"/>
  <c r="H1372" i="24"/>
  <c r="J1372" i="24"/>
  <c r="L1372" i="24"/>
  <c r="H1373" i="24"/>
  <c r="J1373" i="24"/>
  <c r="H1374" i="24"/>
  <c r="J1374" i="24"/>
  <c r="L1374" i="24"/>
  <c r="H1375" i="24"/>
  <c r="J1375" i="24"/>
  <c r="H1376" i="24"/>
  <c r="J1376" i="24"/>
  <c r="L1376" i="24"/>
  <c r="J1377" i="24"/>
  <c r="H1378" i="24"/>
  <c r="J1378" i="24"/>
  <c r="L1378" i="24"/>
  <c r="U962" i="24" l="1"/>
  <c r="U953" i="24"/>
  <c r="U946" i="24"/>
  <c r="U937" i="24"/>
  <c r="U930" i="24"/>
  <c r="U921" i="24"/>
  <c r="U914" i="24"/>
  <c r="U905" i="24"/>
  <c r="U897" i="24"/>
  <c r="V897" i="24" s="1"/>
  <c r="U889" i="24"/>
  <c r="V889" i="24" s="1"/>
  <c r="U881" i="24"/>
  <c r="V881" i="24" s="1"/>
  <c r="U873" i="24"/>
  <c r="V873" i="24" s="1"/>
  <c r="U865" i="24"/>
  <c r="V865" i="24" s="1"/>
  <c r="U857" i="24"/>
  <c r="V857" i="24" s="1"/>
  <c r="U851" i="24"/>
  <c r="V827" i="24"/>
  <c r="V815" i="24"/>
  <c r="V811" i="24"/>
  <c r="V807" i="24"/>
  <c r="V787" i="24"/>
  <c r="V779" i="24"/>
  <c r="V771" i="24"/>
  <c r="V763" i="24"/>
  <c r="V755" i="24"/>
  <c r="V747" i="24"/>
  <c r="V613" i="24"/>
  <c r="V612" i="24"/>
  <c r="U890" i="24"/>
  <c r="U888" i="24"/>
  <c r="U882" i="24"/>
  <c r="U880" i="24"/>
  <c r="U874" i="24"/>
  <c r="U872" i="24"/>
  <c r="U866" i="24"/>
  <c r="U864" i="24"/>
  <c r="U858" i="24"/>
  <c r="U856" i="24"/>
  <c r="V785" i="24"/>
  <c r="V777" i="24"/>
  <c r="V769" i="24"/>
  <c r="V761" i="24"/>
  <c r="V753" i="24"/>
  <c r="V745" i="24"/>
  <c r="V628" i="24"/>
  <c r="V818" i="24"/>
  <c r="U968" i="24"/>
  <c r="U957" i="24"/>
  <c r="U950" i="24"/>
  <c r="U941" i="24"/>
  <c r="U934" i="24"/>
  <c r="U925" i="24"/>
  <c r="U918" i="24"/>
  <c r="U909" i="24"/>
  <c r="V825" i="24"/>
  <c r="X817" i="24"/>
  <c r="V813" i="24"/>
  <c r="X811" i="24"/>
  <c r="V806" i="24"/>
  <c r="V788" i="24"/>
  <c r="X787" i="24"/>
  <c r="V784" i="24"/>
  <c r="X783" i="24"/>
  <c r="V780" i="24"/>
  <c r="X779" i="24"/>
  <c r="V776" i="24"/>
  <c r="X775" i="24"/>
  <c r="V772" i="24"/>
  <c r="X771" i="24"/>
  <c r="V768" i="24"/>
  <c r="X767" i="24"/>
  <c r="V764" i="24"/>
  <c r="X763" i="24"/>
  <c r="V760" i="24"/>
  <c r="X759" i="24"/>
  <c r="V756" i="24"/>
  <c r="X755" i="24"/>
  <c r="V752" i="24"/>
  <c r="X751" i="24"/>
  <c r="V748" i="24"/>
  <c r="X747" i="24"/>
  <c r="V744" i="24"/>
  <c r="U961" i="24"/>
  <c r="U945" i="24"/>
  <c r="U938" i="24"/>
  <c r="U929" i="24"/>
  <c r="U922" i="24"/>
  <c r="U913" i="24"/>
  <c r="U906" i="24"/>
  <c r="U904" i="24"/>
  <c r="V904" i="24" s="1"/>
  <c r="U898" i="24"/>
  <c r="U896" i="24"/>
  <c r="V896" i="24" s="1"/>
  <c r="V888" i="24"/>
  <c r="V880" i="24"/>
  <c r="V872" i="24"/>
  <c r="V864" i="24"/>
  <c r="V856" i="24"/>
  <c r="U949" i="24"/>
  <c r="V821" i="24"/>
  <c r="X818" i="24"/>
  <c r="V805" i="24"/>
  <c r="V790" i="24"/>
  <c r="X789" i="24"/>
  <c r="V786" i="24"/>
  <c r="X785" i="24"/>
  <c r="V782" i="24"/>
  <c r="X781" i="24"/>
  <c r="V778" i="24"/>
  <c r="X777" i="24"/>
  <c r="V774" i="24"/>
  <c r="X773" i="24"/>
  <c r="V770" i="24"/>
  <c r="X769" i="24"/>
  <c r="V766" i="24"/>
  <c r="X765" i="24"/>
  <c r="V762" i="24"/>
  <c r="X761" i="24"/>
  <c r="V758" i="24"/>
  <c r="X757" i="24"/>
  <c r="V754" i="24"/>
  <c r="X753" i="24"/>
  <c r="V750" i="24"/>
  <c r="X749" i="24"/>
  <c r="V746" i="24"/>
  <c r="X745" i="24"/>
  <c r="L1355" i="24"/>
  <c r="J818" i="24"/>
  <c r="L818" i="24"/>
  <c r="L782" i="24"/>
  <c r="J782" i="24"/>
  <c r="L778" i="24"/>
  <c r="J778" i="24"/>
  <c r="L762" i="24"/>
  <c r="J762" i="24"/>
  <c r="L758" i="24"/>
  <c r="J758" i="24"/>
  <c r="L750" i="24"/>
  <c r="J750" i="24"/>
  <c r="J547" i="24"/>
  <c r="L547" i="24"/>
  <c r="Z425" i="24"/>
  <c r="X425" i="24"/>
  <c r="X400" i="24"/>
  <c r="V400" i="24"/>
  <c r="J376" i="24"/>
  <c r="L376" i="24"/>
  <c r="Z272" i="24"/>
  <c r="X272" i="24"/>
  <c r="V138" i="24"/>
  <c r="Z138" i="24"/>
  <c r="X138" i="24"/>
  <c r="X45" i="24"/>
  <c r="V45" i="24"/>
  <c r="J20" i="24"/>
  <c r="L20" i="24"/>
  <c r="U1001" i="24"/>
  <c r="U997" i="24"/>
  <c r="U993" i="24"/>
  <c r="U991" i="24"/>
  <c r="U987" i="24"/>
  <c r="U977" i="24"/>
  <c r="U895" i="24"/>
  <c r="U871" i="24"/>
  <c r="U863" i="24"/>
  <c r="U855" i="24"/>
  <c r="V855" i="24" s="1"/>
  <c r="V851" i="24"/>
  <c r="L775" i="24"/>
  <c r="J775" i="24"/>
  <c r="L771" i="24"/>
  <c r="J771" i="24"/>
  <c r="L767" i="24"/>
  <c r="J767" i="24"/>
  <c r="L755" i="24"/>
  <c r="J755" i="24"/>
  <c r="L766" i="24"/>
  <c r="J766" i="24"/>
  <c r="L754" i="24"/>
  <c r="J754" i="24"/>
  <c r="V622" i="24"/>
  <c r="X622" i="24"/>
  <c r="V618" i="24"/>
  <c r="X618" i="24"/>
  <c r="L564" i="24"/>
  <c r="J564" i="24"/>
  <c r="L560" i="24"/>
  <c r="J560" i="24"/>
  <c r="J551" i="24"/>
  <c r="L551" i="24"/>
  <c r="J440" i="24"/>
  <c r="L440" i="24"/>
  <c r="L418" i="24"/>
  <c r="J418" i="24"/>
  <c r="Z361" i="24"/>
  <c r="X361" i="24"/>
  <c r="J352" i="24"/>
  <c r="L352" i="24"/>
  <c r="J246" i="24"/>
  <c r="L246" i="24"/>
  <c r="U999" i="24"/>
  <c r="U995" i="24"/>
  <c r="U989" i="24"/>
  <c r="U981" i="24"/>
  <c r="U975" i="24"/>
  <c r="U970" i="24"/>
  <c r="X824" i="24"/>
  <c r="V824" i="24"/>
  <c r="X820" i="24"/>
  <c r="V820" i="24"/>
  <c r="V812" i="24"/>
  <c r="J806" i="24"/>
  <c r="L806" i="24"/>
  <c r="L763" i="24"/>
  <c r="J763" i="24"/>
  <c r="L759" i="24"/>
  <c r="J759" i="24"/>
  <c r="L751" i="24"/>
  <c r="J751" i="24"/>
  <c r="V623" i="24"/>
  <c r="X623" i="24"/>
  <c r="J546" i="24"/>
  <c r="L544" i="24"/>
  <c r="J544" i="24"/>
  <c r="J529" i="24"/>
  <c r="L529" i="24"/>
  <c r="L480" i="24"/>
  <c r="J480" i="24"/>
  <c r="J444" i="24"/>
  <c r="L444" i="24"/>
  <c r="Z390" i="24"/>
  <c r="X390" i="24"/>
  <c r="X365" i="24"/>
  <c r="Z365" i="24"/>
  <c r="Z111" i="24"/>
  <c r="X111" i="24"/>
  <c r="Z87" i="24"/>
  <c r="X87" i="24"/>
  <c r="X78" i="24"/>
  <c r="V78" i="24"/>
  <c r="J66" i="24"/>
  <c r="L66" i="24"/>
  <c r="J61" i="24"/>
  <c r="L61" i="24"/>
  <c r="V38" i="24"/>
  <c r="X38" i="24"/>
  <c r="Z35" i="24"/>
  <c r="X35" i="24"/>
  <c r="J21" i="24"/>
  <c r="L21" i="24"/>
  <c r="V10" i="24"/>
  <c r="X10" i="24"/>
  <c r="Z10" i="24"/>
  <c r="L1361" i="24"/>
  <c r="L1345" i="24"/>
  <c r="J1332" i="24"/>
  <c r="J1329" i="24"/>
  <c r="J1181" i="24"/>
  <c r="J1177" i="24"/>
  <c r="J1173" i="24"/>
  <c r="J1169" i="24"/>
  <c r="J1165" i="24"/>
  <c r="J1161" i="24"/>
  <c r="J1157" i="24"/>
  <c r="J1153" i="24"/>
  <c r="J1149" i="24"/>
  <c r="J1145" i="24"/>
  <c r="J1141" i="24"/>
  <c r="J1137" i="24"/>
  <c r="J1133" i="24"/>
  <c r="J1129" i="24"/>
  <c r="J1125" i="24"/>
  <c r="J1121" i="24"/>
  <c r="J1117" i="24"/>
  <c r="J1113" i="24"/>
  <c r="J1109" i="24"/>
  <c r="U972" i="24"/>
  <c r="U964" i="24"/>
  <c r="U963" i="24"/>
  <c r="U960" i="24"/>
  <c r="U959" i="24"/>
  <c r="U956" i="24"/>
  <c r="U955" i="24"/>
  <c r="U952" i="24"/>
  <c r="U951" i="24"/>
  <c r="U948" i="24"/>
  <c r="U947" i="24"/>
  <c r="U944" i="24"/>
  <c r="U943" i="24"/>
  <c r="U940" i="24"/>
  <c r="U939" i="24"/>
  <c r="U936" i="24"/>
  <c r="U935" i="24"/>
  <c r="U932" i="24"/>
  <c r="U931" i="24"/>
  <c r="U928" i="24"/>
  <c r="U927" i="24"/>
  <c r="U924" i="24"/>
  <c r="U923" i="24"/>
  <c r="U920" i="24"/>
  <c r="U919" i="24"/>
  <c r="U916" i="24"/>
  <c r="U915" i="24"/>
  <c r="U912" i="24"/>
  <c r="U911" i="24"/>
  <c r="U908" i="24"/>
  <c r="U907" i="24"/>
  <c r="U902" i="24"/>
  <c r="V902" i="24" s="1"/>
  <c r="U901" i="24"/>
  <c r="V901" i="24" s="1"/>
  <c r="U900" i="24"/>
  <c r="V900" i="24" s="1"/>
  <c r="V898" i="24"/>
  <c r="U894" i="24"/>
  <c r="V894" i="24" s="1"/>
  <c r="U893" i="24"/>
  <c r="V893" i="24" s="1"/>
  <c r="U892" i="24"/>
  <c r="V892" i="24" s="1"/>
  <c r="V890" i="24"/>
  <c r="U886" i="24"/>
  <c r="V886" i="24" s="1"/>
  <c r="U885" i="24"/>
  <c r="V885" i="24" s="1"/>
  <c r="U884" i="24"/>
  <c r="V884" i="24" s="1"/>
  <c r="V882" i="24"/>
  <c r="U878" i="24"/>
  <c r="V878" i="24" s="1"/>
  <c r="U877" i="24"/>
  <c r="V877" i="24" s="1"/>
  <c r="U876" i="24"/>
  <c r="V876" i="24" s="1"/>
  <c r="V874" i="24"/>
  <c r="U870" i="24"/>
  <c r="V870" i="24" s="1"/>
  <c r="U869" i="24"/>
  <c r="V869" i="24" s="1"/>
  <c r="U868" i="24"/>
  <c r="V868" i="24" s="1"/>
  <c r="V866" i="24"/>
  <c r="U862" i="24"/>
  <c r="V862" i="24" s="1"/>
  <c r="U861" i="24"/>
  <c r="V861" i="24" s="1"/>
  <c r="U860" i="24"/>
  <c r="V860" i="24" s="1"/>
  <c r="V858" i="24"/>
  <c r="V816" i="24"/>
  <c r="V810" i="24"/>
  <c r="J810" i="24"/>
  <c r="L810" i="24"/>
  <c r="L788" i="24"/>
  <c r="J788" i="24"/>
  <c r="L784" i="24"/>
  <c r="J784" i="24"/>
  <c r="L780" i="24"/>
  <c r="J780" i="24"/>
  <c r="L776" i="24"/>
  <c r="J776" i="24"/>
  <c r="L772" i="24"/>
  <c r="J772" i="24"/>
  <c r="L768" i="24"/>
  <c r="J768" i="24"/>
  <c r="L764" i="24"/>
  <c r="J764" i="24"/>
  <c r="L760" i="24"/>
  <c r="J760" i="24"/>
  <c r="L756" i="24"/>
  <c r="J756" i="24"/>
  <c r="L752" i="24"/>
  <c r="J752" i="24"/>
  <c r="L748" i="24"/>
  <c r="J748" i="24"/>
  <c r="J742" i="24"/>
  <c r="J739" i="24"/>
  <c r="J734" i="24"/>
  <c r="J731" i="24"/>
  <c r="J726" i="24"/>
  <c r="J723" i="24"/>
  <c r="J718" i="24"/>
  <c r="J716" i="24"/>
  <c r="J714" i="24"/>
  <c r="J712" i="24"/>
  <c r="J710" i="24"/>
  <c r="J708" i="24"/>
  <c r="J706" i="24"/>
  <c r="J704" i="24"/>
  <c r="J702" i="24"/>
  <c r="J700" i="24"/>
  <c r="J698" i="24"/>
  <c r="J697" i="24"/>
  <c r="J696" i="24"/>
  <c r="J695" i="24"/>
  <c r="J694" i="24"/>
  <c r="J693" i="24"/>
  <c r="J692" i="24"/>
  <c r="J691" i="24"/>
  <c r="J690" i="24"/>
  <c r="J689" i="24"/>
  <c r="J688" i="24"/>
  <c r="J687" i="24"/>
  <c r="J686" i="24"/>
  <c r="J685" i="24"/>
  <c r="J684" i="24"/>
  <c r="J683" i="24"/>
  <c r="J682" i="24"/>
  <c r="J681" i="24"/>
  <c r="J680" i="24"/>
  <c r="J679" i="24"/>
  <c r="J678" i="24"/>
  <c r="J677" i="24"/>
  <c r="J676" i="24"/>
  <c r="J675" i="24"/>
  <c r="J674" i="24"/>
  <c r="J673" i="24"/>
  <c r="J672" i="24"/>
  <c r="J671" i="24"/>
  <c r="J670" i="24"/>
  <c r="J669" i="24"/>
  <c r="J668" i="24"/>
  <c r="J667" i="24"/>
  <c r="J666" i="24"/>
  <c r="J665" i="24"/>
  <c r="J664" i="24"/>
  <c r="J663" i="24"/>
  <c r="J662" i="24"/>
  <c r="J661" i="24"/>
  <c r="J660" i="24"/>
  <c r="J659" i="24"/>
  <c r="J658" i="24"/>
  <c r="J657" i="24"/>
  <c r="J656" i="24"/>
  <c r="J655" i="24"/>
  <c r="J654" i="24"/>
  <c r="J653" i="24"/>
  <c r="J652" i="24"/>
  <c r="J651" i="24"/>
  <c r="J650" i="24"/>
  <c r="J649" i="24"/>
  <c r="J648" i="24"/>
  <c r="J647" i="24"/>
  <c r="J646" i="24"/>
  <c r="J645" i="24"/>
  <c r="J644" i="24"/>
  <c r="J643" i="24"/>
  <c r="J642" i="24"/>
  <c r="J641" i="24"/>
  <c r="J640" i="24"/>
  <c r="J639" i="24"/>
  <c r="J638" i="24"/>
  <c r="J637" i="24"/>
  <c r="J633" i="24"/>
  <c r="J629" i="24"/>
  <c r="V624" i="24"/>
  <c r="X624" i="24"/>
  <c r="V620" i="24"/>
  <c r="X620" i="24"/>
  <c r="V615" i="24"/>
  <c r="X457" i="24"/>
  <c r="V457" i="24"/>
  <c r="X448" i="24"/>
  <c r="Z448" i="24"/>
  <c r="J447" i="24"/>
  <c r="X445" i="24"/>
  <c r="Z445" i="24"/>
  <c r="X432" i="24"/>
  <c r="V432" i="24"/>
  <c r="V429" i="24"/>
  <c r="J408" i="24"/>
  <c r="L408" i="24"/>
  <c r="Z393" i="24"/>
  <c r="X393" i="24"/>
  <c r="J390" i="24"/>
  <c r="V388" i="24"/>
  <c r="L386" i="24"/>
  <c r="J386" i="24"/>
  <c r="X368" i="24"/>
  <c r="V368" i="24"/>
  <c r="V365" i="24"/>
  <c r="Z349" i="24"/>
  <c r="X349" i="24"/>
  <c r="J346" i="24"/>
  <c r="V344" i="24"/>
  <c r="L342" i="24"/>
  <c r="J342" i="24"/>
  <c r="X145" i="24"/>
  <c r="Z145" i="24"/>
  <c r="L790" i="24"/>
  <c r="J790" i="24"/>
  <c r="L786" i="24"/>
  <c r="J786" i="24"/>
  <c r="L774" i="24"/>
  <c r="J774" i="24"/>
  <c r="L770" i="24"/>
  <c r="J770" i="24"/>
  <c r="L746" i="24"/>
  <c r="J746" i="24"/>
  <c r="L550" i="24"/>
  <c r="J550" i="24"/>
  <c r="J278" i="24"/>
  <c r="L278" i="24"/>
  <c r="Z240" i="24"/>
  <c r="X240" i="24"/>
  <c r="Z103" i="24"/>
  <c r="X103" i="24"/>
  <c r="J65" i="24"/>
  <c r="L65" i="24"/>
  <c r="J1325" i="24"/>
  <c r="U1007" i="24"/>
  <c r="U1005" i="24"/>
  <c r="U1003" i="24"/>
  <c r="U985" i="24"/>
  <c r="U983" i="24"/>
  <c r="U979" i="24"/>
  <c r="U903" i="24"/>
  <c r="U887" i="24"/>
  <c r="V887" i="24" s="1"/>
  <c r="U879" i="24"/>
  <c r="X850" i="24"/>
  <c r="L787" i="24"/>
  <c r="J787" i="24"/>
  <c r="L783" i="24"/>
  <c r="J783" i="24"/>
  <c r="L779" i="24"/>
  <c r="J779" i="24"/>
  <c r="L747" i="24"/>
  <c r="J747" i="24"/>
  <c r="V619" i="24"/>
  <c r="X619" i="24"/>
  <c r="V614" i="24"/>
  <c r="L565" i="24"/>
  <c r="J565" i="24"/>
  <c r="L561" i="24"/>
  <c r="J561" i="24"/>
  <c r="L528" i="24"/>
  <c r="J528" i="24"/>
  <c r="J513" i="24"/>
  <c r="L513" i="24"/>
  <c r="L512" i="24"/>
  <c r="J512" i="24"/>
  <c r="J497" i="24"/>
  <c r="L497" i="24"/>
  <c r="L496" i="24"/>
  <c r="J496" i="24"/>
  <c r="J481" i="24"/>
  <c r="L481" i="24"/>
  <c r="X461" i="24"/>
  <c r="V461" i="24"/>
  <c r="X429" i="24"/>
  <c r="Z429" i="24"/>
  <c r="Z388" i="24"/>
  <c r="Z346" i="24"/>
  <c r="X346" i="24"/>
  <c r="Z344" i="24"/>
  <c r="J145" i="24"/>
  <c r="L145" i="24"/>
  <c r="V110" i="24"/>
  <c r="X110" i="24"/>
  <c r="J104" i="24"/>
  <c r="L104" i="24"/>
  <c r="X46" i="24"/>
  <c r="Z46" i="24"/>
  <c r="L1377" i="24"/>
  <c r="J1336" i="24"/>
  <c r="J1320" i="24"/>
  <c r="U1008" i="24"/>
  <c r="U1006" i="24"/>
  <c r="U1004" i="24"/>
  <c r="U1002" i="24"/>
  <c r="U1000" i="24"/>
  <c r="U998" i="24"/>
  <c r="U996" i="24"/>
  <c r="U994" i="24"/>
  <c r="U992" i="24"/>
  <c r="U990" i="24"/>
  <c r="U988" i="24"/>
  <c r="U986" i="24"/>
  <c r="U984" i="24"/>
  <c r="U982" i="24"/>
  <c r="U980" i="24"/>
  <c r="U978" i="24"/>
  <c r="U976" i="24"/>
  <c r="U974" i="24"/>
  <c r="J972" i="24"/>
  <c r="J971" i="24"/>
  <c r="U966" i="24"/>
  <c r="L964" i="24"/>
  <c r="L960" i="24"/>
  <c r="L956" i="24"/>
  <c r="L952" i="24"/>
  <c r="L948" i="24"/>
  <c r="L944" i="24"/>
  <c r="L940" i="24"/>
  <c r="L936" i="24"/>
  <c r="L932" i="24"/>
  <c r="L928" i="24"/>
  <c r="L924" i="24"/>
  <c r="L920" i="24"/>
  <c r="L916" i="24"/>
  <c r="L912" i="24"/>
  <c r="L908" i="24"/>
  <c r="V903" i="24"/>
  <c r="J903" i="24"/>
  <c r="L902" i="24"/>
  <c r="L901" i="24"/>
  <c r="L900" i="24"/>
  <c r="U899" i="24"/>
  <c r="V899" i="24" s="1"/>
  <c r="V895" i="24"/>
  <c r="J895" i="24"/>
  <c r="L894" i="24"/>
  <c r="L893" i="24"/>
  <c r="L892" i="24"/>
  <c r="U891" i="24"/>
  <c r="V891" i="24" s="1"/>
  <c r="J887" i="24"/>
  <c r="L886" i="24"/>
  <c r="L885" i="24"/>
  <c r="L884" i="24"/>
  <c r="U883" i="24"/>
  <c r="V883" i="24" s="1"/>
  <c r="V879" i="24"/>
  <c r="J879" i="24"/>
  <c r="L878" i="24"/>
  <c r="L877" i="24"/>
  <c r="L876" i="24"/>
  <c r="U875" i="24"/>
  <c r="V875" i="24" s="1"/>
  <c r="V871" i="24"/>
  <c r="J871" i="24"/>
  <c r="L870" i="24"/>
  <c r="L869" i="24"/>
  <c r="L868" i="24"/>
  <c r="U867" i="24"/>
  <c r="V867" i="24" s="1"/>
  <c r="V863" i="24"/>
  <c r="J863" i="24"/>
  <c r="L862" i="24"/>
  <c r="L861" i="24"/>
  <c r="L860" i="24"/>
  <c r="U859" i="24"/>
  <c r="V859" i="24" s="1"/>
  <c r="J855" i="24"/>
  <c r="L854" i="24"/>
  <c r="L853" i="24"/>
  <c r="L852" i="24"/>
  <c r="U850" i="24"/>
  <c r="V850" i="24" s="1"/>
  <c r="U849" i="24"/>
  <c r="V849" i="24" s="1"/>
  <c r="U848" i="24"/>
  <c r="V848" i="24" s="1"/>
  <c r="U847" i="24"/>
  <c r="V847" i="24" s="1"/>
  <c r="U846" i="24"/>
  <c r="V846" i="24" s="1"/>
  <c r="U845" i="24"/>
  <c r="V845" i="24" s="1"/>
  <c r="U844" i="24"/>
  <c r="V844" i="24" s="1"/>
  <c r="U843" i="24"/>
  <c r="V843" i="24" s="1"/>
  <c r="U842" i="24"/>
  <c r="V842" i="24" s="1"/>
  <c r="U841" i="24"/>
  <c r="V841" i="24" s="1"/>
  <c r="U840" i="24"/>
  <c r="V840" i="24" s="1"/>
  <c r="U839" i="24"/>
  <c r="V839" i="24" s="1"/>
  <c r="U838" i="24"/>
  <c r="V838" i="24" s="1"/>
  <c r="U837" i="24"/>
  <c r="V837" i="24" s="1"/>
  <c r="U836" i="24"/>
  <c r="V836" i="24" s="1"/>
  <c r="U835" i="24"/>
  <c r="V835" i="24" s="1"/>
  <c r="U834" i="24"/>
  <c r="V834" i="24" s="1"/>
  <c r="U833" i="24"/>
  <c r="V833" i="24" s="1"/>
  <c r="U832" i="24"/>
  <c r="V832" i="24" s="1"/>
  <c r="U831" i="24"/>
  <c r="V831" i="24" s="1"/>
  <c r="U830" i="24"/>
  <c r="V830" i="24" s="1"/>
  <c r="U829" i="24"/>
  <c r="V829" i="24" s="1"/>
  <c r="U828" i="24"/>
  <c r="V828" i="24" s="1"/>
  <c r="X826" i="24"/>
  <c r="V826" i="24"/>
  <c r="X822" i="24"/>
  <c r="V822" i="24"/>
  <c r="V814" i="24"/>
  <c r="J814" i="24"/>
  <c r="L814" i="24"/>
  <c r="X813" i="24"/>
  <c r="V809" i="24"/>
  <c r="L807" i="24"/>
  <c r="L789" i="24"/>
  <c r="J789" i="24"/>
  <c r="L785" i="24"/>
  <c r="J785" i="24"/>
  <c r="L781" i="24"/>
  <c r="J781" i="24"/>
  <c r="L777" i="24"/>
  <c r="J777" i="24"/>
  <c r="L773" i="24"/>
  <c r="J773" i="24"/>
  <c r="L769" i="24"/>
  <c r="J769" i="24"/>
  <c r="L765" i="24"/>
  <c r="J765" i="24"/>
  <c r="L761" i="24"/>
  <c r="J761" i="24"/>
  <c r="L757" i="24"/>
  <c r="J757" i="24"/>
  <c r="L753" i="24"/>
  <c r="J753" i="24"/>
  <c r="L749" i="24"/>
  <c r="J749" i="24"/>
  <c r="L745" i="24"/>
  <c r="J745" i="24"/>
  <c r="V621" i="24"/>
  <c r="X621" i="24"/>
  <c r="J537" i="24"/>
  <c r="L537" i="24"/>
  <c r="L536" i="24"/>
  <c r="J536" i="24"/>
  <c r="J521" i="24"/>
  <c r="L521" i="24"/>
  <c r="L520" i="24"/>
  <c r="J520" i="24"/>
  <c r="J505" i="24"/>
  <c r="L505" i="24"/>
  <c r="L504" i="24"/>
  <c r="J504" i="24"/>
  <c r="J489" i="24"/>
  <c r="L489" i="24"/>
  <c r="L488" i="24"/>
  <c r="J488" i="24"/>
  <c r="J473" i="24"/>
  <c r="L473" i="24"/>
  <c r="L472" i="24"/>
  <c r="J472" i="24"/>
  <c r="Z422" i="24"/>
  <c r="X422" i="24"/>
  <c r="L420" i="24"/>
  <c r="X418" i="24"/>
  <c r="X397" i="24"/>
  <c r="Z397" i="24"/>
  <c r="Z358" i="24"/>
  <c r="X358" i="24"/>
  <c r="L358" i="24"/>
  <c r="J358" i="24"/>
  <c r="X324" i="24"/>
  <c r="V324" i="24"/>
  <c r="Z314" i="24"/>
  <c r="L300" i="24"/>
  <c r="J300" i="24"/>
  <c r="J277" i="24"/>
  <c r="L277" i="24"/>
  <c r="Z258" i="24"/>
  <c r="J245" i="24"/>
  <c r="L245" i="24"/>
  <c r="V227" i="24"/>
  <c r="Z227" i="24"/>
  <c r="X227" i="24"/>
  <c r="Z210" i="24"/>
  <c r="V803" i="24"/>
  <c r="U802" i="24"/>
  <c r="V799" i="24"/>
  <c r="U798" i="24"/>
  <c r="V795" i="24"/>
  <c r="U794" i="24"/>
  <c r="V791" i="24"/>
  <c r="J744" i="24"/>
  <c r="J741" i="24"/>
  <c r="J736" i="24"/>
  <c r="J733" i="24"/>
  <c r="J728" i="24"/>
  <c r="J725" i="24"/>
  <c r="J720" i="24"/>
  <c r="U636" i="24"/>
  <c r="J634" i="24"/>
  <c r="U632" i="24"/>
  <c r="J630" i="24"/>
  <c r="L566" i="24"/>
  <c r="J566" i="24"/>
  <c r="L562" i="24"/>
  <c r="J562" i="24"/>
  <c r="L558" i="24"/>
  <c r="J558" i="24"/>
  <c r="J555" i="24"/>
  <c r="L555" i="24"/>
  <c r="L542" i="24"/>
  <c r="J542" i="24"/>
  <c r="L534" i="24"/>
  <c r="J534" i="24"/>
  <c r="L526" i="24"/>
  <c r="J526" i="24"/>
  <c r="L518" i="24"/>
  <c r="J518" i="24"/>
  <c r="L510" i="24"/>
  <c r="J510" i="24"/>
  <c r="L502" i="24"/>
  <c r="J502" i="24"/>
  <c r="L494" i="24"/>
  <c r="J494" i="24"/>
  <c r="L486" i="24"/>
  <c r="J486" i="24"/>
  <c r="L478" i="24"/>
  <c r="J478" i="24"/>
  <c r="L470" i="24"/>
  <c r="J470" i="24"/>
  <c r="X449" i="24"/>
  <c r="Z449" i="24"/>
  <c r="V448" i="24"/>
  <c r="V445" i="24"/>
  <c r="Z438" i="24"/>
  <c r="X438" i="24"/>
  <c r="L436" i="24"/>
  <c r="X434" i="24"/>
  <c r="J424" i="24"/>
  <c r="L424" i="24"/>
  <c r="J423" i="24"/>
  <c r="X413" i="24"/>
  <c r="Z413" i="24"/>
  <c r="Z406" i="24"/>
  <c r="X406" i="24"/>
  <c r="L404" i="24"/>
  <c r="X402" i="24"/>
  <c r="J392" i="24"/>
  <c r="L392" i="24"/>
  <c r="V391" i="24"/>
  <c r="J391" i="24"/>
  <c r="Z384" i="24"/>
  <c r="X381" i="24"/>
  <c r="Z381" i="24"/>
  <c r="Z374" i="24"/>
  <c r="X374" i="24"/>
  <c r="Z372" i="24"/>
  <c r="L372" i="24"/>
  <c r="X370" i="24"/>
  <c r="J360" i="24"/>
  <c r="L360" i="24"/>
  <c r="J348" i="24"/>
  <c r="L348" i="24"/>
  <c r="V347" i="24"/>
  <c r="J347" i="24"/>
  <c r="X333" i="24"/>
  <c r="J333" i="24"/>
  <c r="X328" i="24"/>
  <c r="V328" i="24"/>
  <c r="V295" i="24"/>
  <c r="Z295" i="24"/>
  <c r="Z292" i="24"/>
  <c r="X292" i="24"/>
  <c r="J273" i="24"/>
  <c r="L273" i="24"/>
  <c r="V267" i="24"/>
  <c r="X267" i="24"/>
  <c r="Z267" i="24"/>
  <c r="V263" i="24"/>
  <c r="Z263" i="24"/>
  <c r="Z260" i="24"/>
  <c r="X260" i="24"/>
  <c r="J241" i="24"/>
  <c r="L241" i="24"/>
  <c r="V235" i="24"/>
  <c r="X235" i="24"/>
  <c r="Z235" i="24"/>
  <c r="V231" i="24"/>
  <c r="Z231" i="24"/>
  <c r="J217" i="24"/>
  <c r="L217" i="24"/>
  <c r="L211" i="24"/>
  <c r="J211" i="24"/>
  <c r="Z192" i="24"/>
  <c r="X192" i="24"/>
  <c r="Z190" i="24"/>
  <c r="L190" i="24"/>
  <c r="L189" i="24"/>
  <c r="X188" i="24"/>
  <c r="Z170" i="24"/>
  <c r="V167" i="24"/>
  <c r="X167" i="24"/>
  <c r="Z167" i="24"/>
  <c r="U854" i="24"/>
  <c r="V854" i="24" s="1"/>
  <c r="U853" i="24"/>
  <c r="V853" i="24" s="1"/>
  <c r="U852" i="24"/>
  <c r="V852" i="24" s="1"/>
  <c r="J850" i="24"/>
  <c r="J849" i="24"/>
  <c r="J848" i="24"/>
  <c r="J847" i="24"/>
  <c r="J846" i="24"/>
  <c r="J845" i="24"/>
  <c r="J844" i="24"/>
  <c r="J843" i="24"/>
  <c r="J842" i="24"/>
  <c r="J841" i="24"/>
  <c r="J840" i="24"/>
  <c r="J839" i="24"/>
  <c r="J838" i="24"/>
  <c r="J837" i="24"/>
  <c r="J836" i="24"/>
  <c r="J835" i="24"/>
  <c r="J834" i="24"/>
  <c r="J833" i="24"/>
  <c r="J832" i="24"/>
  <c r="J831" i="24"/>
  <c r="J830" i="24"/>
  <c r="J829" i="24"/>
  <c r="J828" i="24"/>
  <c r="J826" i="24"/>
  <c r="J824" i="24"/>
  <c r="J822" i="24"/>
  <c r="J820" i="24"/>
  <c r="J817" i="24"/>
  <c r="J813" i="24"/>
  <c r="J809" i="24"/>
  <c r="J805" i="24"/>
  <c r="J804" i="24"/>
  <c r="J800" i="24"/>
  <c r="J796" i="24"/>
  <c r="J792" i="24"/>
  <c r="J743" i="24"/>
  <c r="J738" i="24"/>
  <c r="J735" i="24"/>
  <c r="J730" i="24"/>
  <c r="J727" i="24"/>
  <c r="J722" i="24"/>
  <c r="J719" i="24"/>
  <c r="J717" i="24"/>
  <c r="J715" i="24"/>
  <c r="J713" i="24"/>
  <c r="J711" i="24"/>
  <c r="J709" i="24"/>
  <c r="J707" i="24"/>
  <c r="J705" i="24"/>
  <c r="J703" i="24"/>
  <c r="J701" i="24"/>
  <c r="J699" i="24"/>
  <c r="J626" i="24"/>
  <c r="J609" i="24"/>
  <c r="J603" i="24"/>
  <c r="J602" i="24"/>
  <c r="J601" i="24"/>
  <c r="J600" i="24"/>
  <c r="J599" i="24"/>
  <c r="J598" i="24"/>
  <c r="J597" i="24"/>
  <c r="J596" i="24"/>
  <c r="J595" i="24"/>
  <c r="J594" i="24"/>
  <c r="J593" i="24"/>
  <c r="V574" i="24"/>
  <c r="V573" i="24"/>
  <c r="V572" i="24"/>
  <c r="V571" i="24"/>
  <c r="V570" i="24"/>
  <c r="V569" i="24"/>
  <c r="V568" i="24"/>
  <c r="V567" i="24"/>
  <c r="L563" i="24"/>
  <c r="J563" i="24"/>
  <c r="L559" i="24"/>
  <c r="J559" i="24"/>
  <c r="J553" i="24"/>
  <c r="X465" i="24"/>
  <c r="V465" i="24"/>
  <c r="L434" i="24"/>
  <c r="J434" i="24"/>
  <c r="X416" i="24"/>
  <c r="V416" i="24"/>
  <c r="L402" i="24"/>
  <c r="J402" i="24"/>
  <c r="X384" i="24"/>
  <c r="V384" i="24"/>
  <c r="L370" i="24"/>
  <c r="J370" i="24"/>
  <c r="J361" i="24"/>
  <c r="X357" i="24"/>
  <c r="Z357" i="24"/>
  <c r="J349" i="24"/>
  <c r="Z337" i="24"/>
  <c r="X337" i="24"/>
  <c r="Z330" i="24"/>
  <c r="X330" i="24"/>
  <c r="L330" i="24"/>
  <c r="J330" i="24"/>
  <c r="J274" i="24"/>
  <c r="L274" i="24"/>
  <c r="J242" i="24"/>
  <c r="L242" i="24"/>
  <c r="Z224" i="24"/>
  <c r="X224" i="24"/>
  <c r="J214" i="24"/>
  <c r="L214" i="24"/>
  <c r="V195" i="24"/>
  <c r="Z195" i="24"/>
  <c r="X195" i="24"/>
  <c r="J193" i="24"/>
  <c r="L193" i="24"/>
  <c r="V566" i="24"/>
  <c r="V565" i="24"/>
  <c r="V564" i="24"/>
  <c r="V563" i="24"/>
  <c r="V562" i="24"/>
  <c r="V561" i="24"/>
  <c r="V560" i="24"/>
  <c r="V559" i="24"/>
  <c r="V558" i="24"/>
  <c r="J557" i="24"/>
  <c r="J549" i="24"/>
  <c r="J541" i="24"/>
  <c r="J533" i="24"/>
  <c r="J525" i="24"/>
  <c r="J517" i="24"/>
  <c r="J509" i="24"/>
  <c r="J501" i="24"/>
  <c r="J493" i="24"/>
  <c r="J485" i="24"/>
  <c r="J477" i="24"/>
  <c r="J469" i="24"/>
  <c r="J468" i="24"/>
  <c r="V467" i="24"/>
  <c r="J465" i="24"/>
  <c r="J464" i="24"/>
  <c r="V463" i="24"/>
  <c r="J461" i="24"/>
  <c r="J460" i="24"/>
  <c r="V459" i="24"/>
  <c r="J457" i="24"/>
  <c r="X442" i="24"/>
  <c r="V441" i="24"/>
  <c r="J435" i="24"/>
  <c r="J432" i="24"/>
  <c r="X426" i="24"/>
  <c r="V425" i="24"/>
  <c r="J419" i="24"/>
  <c r="J416" i="24"/>
  <c r="X410" i="24"/>
  <c r="V409" i="24"/>
  <c r="J403" i="24"/>
  <c r="J400" i="24"/>
  <c r="X394" i="24"/>
  <c r="V393" i="24"/>
  <c r="J387" i="24"/>
  <c r="J385" i="24"/>
  <c r="J384" i="24"/>
  <c r="V383" i="24"/>
  <c r="Z380" i="24"/>
  <c r="X378" i="24"/>
  <c r="V377" i="24"/>
  <c r="J371" i="24"/>
  <c r="J369" i="24"/>
  <c r="J368" i="24"/>
  <c r="V367" i="24"/>
  <c r="Z364" i="24"/>
  <c r="X362" i="24"/>
  <c r="V361" i="24"/>
  <c r="X356" i="24"/>
  <c r="V356" i="24"/>
  <c r="X353" i="24"/>
  <c r="J353" i="24"/>
  <c r="V341" i="24"/>
  <c r="Z340" i="24"/>
  <c r="L326" i="24"/>
  <c r="J326" i="24"/>
  <c r="X317" i="24"/>
  <c r="J317" i="24"/>
  <c r="L315" i="24"/>
  <c r="J315" i="24"/>
  <c r="J313" i="24"/>
  <c r="L313" i="24"/>
  <c r="L310" i="24"/>
  <c r="J261" i="24"/>
  <c r="L261" i="24"/>
  <c r="J247" i="24"/>
  <c r="V199" i="24"/>
  <c r="X199" i="24"/>
  <c r="Z199" i="24"/>
  <c r="Z160" i="24"/>
  <c r="X160" i="24"/>
  <c r="Z158" i="24"/>
  <c r="L158" i="24"/>
  <c r="L157" i="24"/>
  <c r="X156" i="24"/>
  <c r="L132" i="24"/>
  <c r="J539" i="24"/>
  <c r="J531" i="24"/>
  <c r="J523" i="24"/>
  <c r="J515" i="24"/>
  <c r="J507" i="24"/>
  <c r="J499" i="24"/>
  <c r="J491" i="24"/>
  <c r="J483" i="24"/>
  <c r="J475" i="24"/>
  <c r="V454" i="24"/>
  <c r="J452" i="24"/>
  <c r="J448" i="24"/>
  <c r="J428" i="24"/>
  <c r="J412" i="24"/>
  <c r="J396" i="24"/>
  <c r="Z392" i="24"/>
  <c r="J381" i="24"/>
  <c r="J380" i="24"/>
  <c r="V379" i="24"/>
  <c r="Z376" i="24"/>
  <c r="J365" i="24"/>
  <c r="J364" i="24"/>
  <c r="V363" i="24"/>
  <c r="Z360" i="24"/>
  <c r="Z350" i="24"/>
  <c r="X350" i="24"/>
  <c r="Z348" i="24"/>
  <c r="X340" i="24"/>
  <c r="V340" i="24"/>
  <c r="J337" i="24"/>
  <c r="J332" i="24"/>
  <c r="L332" i="24"/>
  <c r="V331" i="24"/>
  <c r="Z324" i="24"/>
  <c r="X321" i="24"/>
  <c r="Z321" i="24"/>
  <c r="J294" i="24"/>
  <c r="L294" i="24"/>
  <c r="X283" i="24"/>
  <c r="Z283" i="24"/>
  <c r="V279" i="24"/>
  <c r="Z279" i="24"/>
  <c r="Z276" i="24"/>
  <c r="X276" i="24"/>
  <c r="Z274" i="24"/>
  <c r="J262" i="24"/>
  <c r="L262" i="24"/>
  <c r="V261" i="24"/>
  <c r="Z254" i="24"/>
  <c r="V251" i="24"/>
  <c r="X251" i="24"/>
  <c r="Z251" i="24"/>
  <c r="V247" i="24"/>
  <c r="Z247" i="24"/>
  <c r="Z244" i="24"/>
  <c r="X244" i="24"/>
  <c r="Z242" i="24"/>
  <c r="J230" i="24"/>
  <c r="L230" i="24"/>
  <c r="J227" i="24"/>
  <c r="X202" i="24"/>
  <c r="V202" i="24"/>
  <c r="J178" i="24"/>
  <c r="L178" i="24"/>
  <c r="V177" i="24"/>
  <c r="V163" i="24"/>
  <c r="Z163" i="24"/>
  <c r="X163" i="24"/>
  <c r="J161" i="24"/>
  <c r="L161" i="24"/>
  <c r="V130" i="24"/>
  <c r="X130" i="24"/>
  <c r="Z130" i="24"/>
  <c r="V126" i="24"/>
  <c r="Z126" i="24"/>
  <c r="Z123" i="24"/>
  <c r="X123" i="24"/>
  <c r="J359" i="24"/>
  <c r="J357" i="24"/>
  <c r="J356" i="24"/>
  <c r="V355" i="24"/>
  <c r="Z352" i="24"/>
  <c r="V349" i="24"/>
  <c r="J343" i="24"/>
  <c r="J341" i="24"/>
  <c r="J340" i="24"/>
  <c r="V339" i="24"/>
  <c r="Z336" i="24"/>
  <c r="X334" i="24"/>
  <c r="V333" i="24"/>
  <c r="J327" i="24"/>
  <c r="J325" i="24"/>
  <c r="J324" i="24"/>
  <c r="V323" i="24"/>
  <c r="Z320" i="24"/>
  <c r="X318" i="24"/>
  <c r="V317" i="24"/>
  <c r="V315" i="24"/>
  <c r="J312" i="24"/>
  <c r="V311" i="24"/>
  <c r="V310" i="24"/>
  <c r="Z306" i="24"/>
  <c r="J306" i="24"/>
  <c r="J305" i="24"/>
  <c r="J302" i="24"/>
  <c r="J297" i="24"/>
  <c r="X296" i="24"/>
  <c r="V291" i="24"/>
  <c r="J286" i="24"/>
  <c r="J285" i="24"/>
  <c r="X280" i="24"/>
  <c r="V275" i="24"/>
  <c r="J271" i="24"/>
  <c r="J270" i="24"/>
  <c r="V269" i="24"/>
  <c r="J269" i="24"/>
  <c r="Z266" i="24"/>
  <c r="X264" i="24"/>
  <c r="V259" i="24"/>
  <c r="J255" i="24"/>
  <c r="J254" i="24"/>
  <c r="V253" i="24"/>
  <c r="J253" i="24"/>
  <c r="Z250" i="24"/>
  <c r="X248" i="24"/>
  <c r="V243" i="24"/>
  <c r="J239" i="24"/>
  <c r="J238" i="24"/>
  <c r="V237" i="24"/>
  <c r="J237" i="24"/>
  <c r="Z234" i="24"/>
  <c r="X232" i="24"/>
  <c r="J225" i="24"/>
  <c r="L225" i="24"/>
  <c r="X223" i="24"/>
  <c r="J223" i="24"/>
  <c r="J222" i="24"/>
  <c r="L221" i="24"/>
  <c r="V218" i="24"/>
  <c r="V214" i="24"/>
  <c r="Z208" i="24"/>
  <c r="X208" i="24"/>
  <c r="L206" i="24"/>
  <c r="L205" i="24"/>
  <c r="X204" i="24"/>
  <c r="J194" i="24"/>
  <c r="L194" i="24"/>
  <c r="V193" i="24"/>
  <c r="Z186" i="24"/>
  <c r="X183" i="24"/>
  <c r="Z183" i="24"/>
  <c r="V179" i="24"/>
  <c r="Z179" i="24"/>
  <c r="Z176" i="24"/>
  <c r="X176" i="24"/>
  <c r="Z174" i="24"/>
  <c r="L174" i="24"/>
  <c r="L173" i="24"/>
  <c r="X172" i="24"/>
  <c r="J162" i="24"/>
  <c r="L162" i="24"/>
  <c r="V161" i="24"/>
  <c r="Z154" i="24"/>
  <c r="J149" i="24"/>
  <c r="L149" i="24"/>
  <c r="J137" i="24"/>
  <c r="L137" i="24"/>
  <c r="L136" i="24"/>
  <c r="J124" i="24"/>
  <c r="L124" i="24"/>
  <c r="J336" i="24"/>
  <c r="V335" i="24"/>
  <c r="Z332" i="24"/>
  <c r="J321" i="24"/>
  <c r="J320" i="24"/>
  <c r="V319" i="24"/>
  <c r="Z316" i="24"/>
  <c r="V303" i="24"/>
  <c r="Z298" i="24"/>
  <c r="J298" i="24"/>
  <c r="J282" i="24"/>
  <c r="V271" i="24"/>
  <c r="J267" i="24"/>
  <c r="J266" i="24"/>
  <c r="V265" i="24"/>
  <c r="J265" i="24"/>
  <c r="Z262" i="24"/>
  <c r="V255" i="24"/>
  <c r="J251" i="24"/>
  <c r="J250" i="24"/>
  <c r="V249" i="24"/>
  <c r="J249" i="24"/>
  <c r="Z246" i="24"/>
  <c r="V239" i="24"/>
  <c r="J235" i="24"/>
  <c r="J234" i="24"/>
  <c r="V233" i="24"/>
  <c r="J233" i="24"/>
  <c r="Z230" i="24"/>
  <c r="J226" i="24"/>
  <c r="L226" i="24"/>
  <c r="V225" i="24"/>
  <c r="L219" i="24"/>
  <c r="J219" i="24"/>
  <c r="V215" i="24"/>
  <c r="Z215" i="24"/>
  <c r="J209" i="24"/>
  <c r="L209" i="24"/>
  <c r="L204" i="24"/>
  <c r="J204" i="24"/>
  <c r="J195" i="24"/>
  <c r="X186" i="24"/>
  <c r="V186" i="24"/>
  <c r="J177" i="24"/>
  <c r="L177" i="24"/>
  <c r="J163" i="24"/>
  <c r="X150" i="24"/>
  <c r="Z150" i="24"/>
  <c r="L134" i="24"/>
  <c r="J134" i="24"/>
  <c r="J125" i="24"/>
  <c r="L125" i="24"/>
  <c r="V229" i="24"/>
  <c r="J229" i="24"/>
  <c r="Z226" i="24"/>
  <c r="J218" i="24"/>
  <c r="J202" i="24"/>
  <c r="X196" i="24"/>
  <c r="V191" i="24"/>
  <c r="J187" i="24"/>
  <c r="J186" i="24"/>
  <c r="V185" i="24"/>
  <c r="J185" i="24"/>
  <c r="Z182" i="24"/>
  <c r="X180" i="24"/>
  <c r="V175" i="24"/>
  <c r="J171" i="24"/>
  <c r="J170" i="24"/>
  <c r="V169" i="24"/>
  <c r="J169" i="24"/>
  <c r="Z166" i="24"/>
  <c r="X164" i="24"/>
  <c r="V159" i="24"/>
  <c r="J155" i="24"/>
  <c r="J154" i="24"/>
  <c r="J153" i="24"/>
  <c r="V146" i="24"/>
  <c r="V145" i="24"/>
  <c r="J144" i="24"/>
  <c r="Z141" i="24"/>
  <c r="V140" i="24"/>
  <c r="J140" i="24"/>
  <c r="J133" i="24"/>
  <c r="X127" i="24"/>
  <c r="V118" i="24"/>
  <c r="X118" i="24"/>
  <c r="J112" i="24"/>
  <c r="L112" i="24"/>
  <c r="Z109" i="24"/>
  <c r="J105" i="24"/>
  <c r="L105" i="24"/>
  <c r="V94" i="24"/>
  <c r="X94" i="24"/>
  <c r="Z94" i="24"/>
  <c r="J88" i="24"/>
  <c r="L88" i="24"/>
  <c r="Z85" i="24"/>
  <c r="V67" i="24"/>
  <c r="X67" i="24"/>
  <c r="Z67" i="24"/>
  <c r="V62" i="24"/>
  <c r="X61" i="24"/>
  <c r="Z61" i="24"/>
  <c r="J47" i="24"/>
  <c r="V24" i="24"/>
  <c r="J11" i="24"/>
  <c r="V203" i="24"/>
  <c r="J198" i="24"/>
  <c r="J197" i="24"/>
  <c r="Z194" i="24"/>
  <c r="V187" i="24"/>
  <c r="J183" i="24"/>
  <c r="J182" i="24"/>
  <c r="V181" i="24"/>
  <c r="J181" i="24"/>
  <c r="Z178" i="24"/>
  <c r="V171" i="24"/>
  <c r="J167" i="24"/>
  <c r="J166" i="24"/>
  <c r="V165" i="24"/>
  <c r="J165" i="24"/>
  <c r="Z162" i="24"/>
  <c r="V155" i="24"/>
  <c r="J152" i="24"/>
  <c r="V148" i="24"/>
  <c r="J148" i="24"/>
  <c r="J141" i="24"/>
  <c r="J129" i="24"/>
  <c r="J128" i="24"/>
  <c r="J113" i="24"/>
  <c r="L113" i="24"/>
  <c r="V109" i="24"/>
  <c r="J95" i="24"/>
  <c r="J89" i="24"/>
  <c r="L89" i="24"/>
  <c r="X74" i="24"/>
  <c r="Z74" i="24"/>
  <c r="J68" i="24"/>
  <c r="Z64" i="24"/>
  <c r="X64" i="24"/>
  <c r="V43" i="24"/>
  <c r="V37" i="24"/>
  <c r="X36" i="24"/>
  <c r="Z36" i="24"/>
  <c r="V36" i="24"/>
  <c r="V19" i="24"/>
  <c r="X19" i="24"/>
  <c r="V9" i="24"/>
  <c r="J117" i="24"/>
  <c r="Z113" i="24"/>
  <c r="V106" i="24"/>
  <c r="X102" i="24"/>
  <c r="J102" i="24"/>
  <c r="J101" i="24"/>
  <c r="V100" i="24"/>
  <c r="J100" i="24"/>
  <c r="Z97" i="24"/>
  <c r="L97" i="24"/>
  <c r="L96" i="24"/>
  <c r="X95" i="24"/>
  <c r="V90" i="24"/>
  <c r="X86" i="24"/>
  <c r="J86" i="24"/>
  <c r="J85" i="24"/>
  <c r="V84" i="24"/>
  <c r="J84" i="24"/>
  <c r="Z81" i="24"/>
  <c r="L81" i="24"/>
  <c r="L80" i="24"/>
  <c r="X79" i="24"/>
  <c r="Z78" i="24"/>
  <c r="Z77" i="24"/>
  <c r="L77" i="24"/>
  <c r="V74" i="24"/>
  <c r="X71" i="24"/>
  <c r="J70" i="24"/>
  <c r="Z69" i="24"/>
  <c r="X68" i="24"/>
  <c r="X62" i="24"/>
  <c r="J58" i="24"/>
  <c r="J57" i="24"/>
  <c r="X55" i="24"/>
  <c r="J54" i="24"/>
  <c r="J53" i="24"/>
  <c r="Z52" i="24"/>
  <c r="L49" i="24"/>
  <c r="L48" i="24"/>
  <c r="X47" i="24"/>
  <c r="Z45" i="24"/>
  <c r="Z44" i="24"/>
  <c r="L44" i="24"/>
  <c r="J41" i="24"/>
  <c r="J39" i="24"/>
  <c r="X34" i="24"/>
  <c r="Z33" i="24"/>
  <c r="L32" i="24"/>
  <c r="Z29" i="24"/>
  <c r="L29" i="24"/>
  <c r="J17" i="24"/>
  <c r="V15" i="24"/>
  <c r="L13" i="24"/>
  <c r="L12" i="24"/>
  <c r="X11" i="24"/>
  <c r="Z93" i="24"/>
  <c r="Z37" i="24"/>
  <c r="V114" i="24"/>
  <c r="J110" i="24"/>
  <c r="J109" i="24"/>
  <c r="V108" i="24"/>
  <c r="J108" i="24"/>
  <c r="Z106" i="24"/>
  <c r="Z105" i="24"/>
  <c r="V98" i="24"/>
  <c r="J94" i="24"/>
  <c r="J93" i="24"/>
  <c r="V92" i="24"/>
  <c r="J92" i="24"/>
  <c r="Z90" i="24"/>
  <c r="Z89" i="24"/>
  <c r="V82" i="24"/>
  <c r="J74" i="24"/>
  <c r="J72" i="24"/>
  <c r="V69" i="24"/>
  <c r="Z62" i="24"/>
  <c r="V58" i="24"/>
  <c r="V52" i="24"/>
  <c r="V50" i="24"/>
  <c r="J37" i="24"/>
  <c r="V26" i="24"/>
  <c r="J24" i="24"/>
  <c r="V23" i="24"/>
  <c r="V14" i="24"/>
  <c r="J10" i="24"/>
  <c r="J9" i="24"/>
  <c r="J8" i="24"/>
  <c r="L1312" i="24"/>
  <c r="J1312" i="24"/>
  <c r="L1304" i="24"/>
  <c r="J1304" i="24"/>
  <c r="L1288" i="24"/>
  <c r="J1288" i="24"/>
  <c r="L1284" i="24"/>
  <c r="J1284" i="24"/>
  <c r="L1272" i="24"/>
  <c r="J1272" i="24"/>
  <c r="L1252" i="24"/>
  <c r="J1252" i="24"/>
  <c r="L1248" i="24"/>
  <c r="J1248" i="24"/>
  <c r="L1240" i="24"/>
  <c r="J1240" i="24"/>
  <c r="L1236" i="24"/>
  <c r="J1236" i="24"/>
  <c r="L1228" i="24"/>
  <c r="J1228" i="24"/>
  <c r="L1224" i="24"/>
  <c r="J1224" i="24"/>
  <c r="L1220" i="24"/>
  <c r="J1220" i="24"/>
  <c r="L1216" i="24"/>
  <c r="J1216" i="24"/>
  <c r="L1212" i="24"/>
  <c r="J1212" i="24"/>
  <c r="L1208" i="24"/>
  <c r="J1208" i="24"/>
  <c r="L1204" i="24"/>
  <c r="J1204" i="24"/>
  <c r="L1196" i="24"/>
  <c r="J1196" i="24"/>
  <c r="L1184" i="24"/>
  <c r="J1184" i="24"/>
  <c r="J1335" i="24"/>
  <c r="J1334" i="24"/>
  <c r="H1333" i="24"/>
  <c r="L1332" i="24"/>
  <c r="J1327" i="24"/>
  <c r="J1326" i="24"/>
  <c r="H1325" i="24"/>
  <c r="L1324" i="24"/>
  <c r="J1319" i="24"/>
  <c r="J1318" i="24"/>
  <c r="J1317" i="24"/>
  <c r="L1317" i="24"/>
  <c r="J1313" i="24"/>
  <c r="L1313" i="24"/>
  <c r="J1309" i="24"/>
  <c r="L1309" i="24"/>
  <c r="J1305" i="24"/>
  <c r="L1305" i="24"/>
  <c r="J1301" i="24"/>
  <c r="L1301" i="24"/>
  <c r="J1297" i="24"/>
  <c r="L1297" i="24"/>
  <c r="J1293" i="24"/>
  <c r="L1293" i="24"/>
  <c r="J1289" i="24"/>
  <c r="L1289" i="24"/>
  <c r="J1285" i="24"/>
  <c r="L1285" i="24"/>
  <c r="J1281" i="24"/>
  <c r="L1281" i="24"/>
  <c r="J1277" i="24"/>
  <c r="L1277" i="24"/>
  <c r="J1273" i="24"/>
  <c r="L1273" i="24"/>
  <c r="J1269" i="24"/>
  <c r="L1269" i="24"/>
  <c r="J1265" i="24"/>
  <c r="L1265" i="24"/>
  <c r="J1261" i="24"/>
  <c r="L1261" i="24"/>
  <c r="J1257" i="24"/>
  <c r="L1257" i="24"/>
  <c r="J1253" i="24"/>
  <c r="L1253" i="24"/>
  <c r="J1249" i="24"/>
  <c r="L1249" i="24"/>
  <c r="J1245" i="24"/>
  <c r="L1245" i="24"/>
  <c r="J1241" i="24"/>
  <c r="L1241" i="24"/>
  <c r="J1237" i="24"/>
  <c r="L1237" i="24"/>
  <c r="J1233" i="24"/>
  <c r="L1233" i="24"/>
  <c r="J1229" i="24"/>
  <c r="L1229" i="24"/>
  <c r="J1225" i="24"/>
  <c r="L1225" i="24"/>
  <c r="J1221" i="24"/>
  <c r="J1217" i="24"/>
  <c r="J1213" i="24"/>
  <c r="J1209" i="24"/>
  <c r="J1205" i="24"/>
  <c r="J1201" i="24"/>
  <c r="J1197" i="24"/>
  <c r="J1193" i="24"/>
  <c r="J1189" i="24"/>
  <c r="J1185" i="24"/>
  <c r="H1377" i="24"/>
  <c r="L1375" i="24"/>
  <c r="L1373" i="24"/>
  <c r="L1371" i="24"/>
  <c r="L1369" i="24"/>
  <c r="L1367" i="24"/>
  <c r="H1361" i="24"/>
  <c r="H1355" i="24"/>
  <c r="L1353" i="24"/>
  <c r="L1351" i="24"/>
  <c r="L1349" i="24"/>
  <c r="H1345" i="24"/>
  <c r="L1314" i="24"/>
  <c r="J1314" i="24"/>
  <c r="H1310" i="24"/>
  <c r="H1306" i="24"/>
  <c r="H1302" i="24"/>
  <c r="L1298" i="24"/>
  <c r="J1298" i="24"/>
  <c r="L1294" i="24"/>
  <c r="J1294" i="24"/>
  <c r="H1290" i="24"/>
  <c r="L1286" i="24"/>
  <c r="J1286" i="24"/>
  <c r="H1282" i="24"/>
  <c r="H1278" i="24"/>
  <c r="L1274" i="24"/>
  <c r="J1274" i="24"/>
  <c r="H1270" i="24"/>
  <c r="L1266" i="24"/>
  <c r="J1266" i="24"/>
  <c r="H1262" i="24"/>
  <c r="L1258" i="24"/>
  <c r="J1258" i="24"/>
  <c r="L1254" i="24"/>
  <c r="J1254" i="24"/>
  <c r="H1250" i="24"/>
  <c r="L1246" i="24"/>
  <c r="J1246" i="24"/>
  <c r="H1242" i="24"/>
  <c r="L1238" i="24"/>
  <c r="J1238" i="24"/>
  <c r="H1238" i="24"/>
  <c r="L1234" i="24"/>
  <c r="J1234" i="24"/>
  <c r="L1230" i="24"/>
  <c r="J1230" i="24"/>
  <c r="H1230" i="24"/>
  <c r="L1226" i="24"/>
  <c r="J1226" i="24"/>
  <c r="H1226" i="24"/>
  <c r="L1222" i="24"/>
  <c r="J1222" i="24"/>
  <c r="H1222" i="24"/>
  <c r="L1218" i="24"/>
  <c r="J1218" i="24"/>
  <c r="H1218" i="24"/>
  <c r="L1214" i="24"/>
  <c r="J1214" i="24"/>
  <c r="H1214" i="24"/>
  <c r="L1210" i="24"/>
  <c r="J1210" i="24"/>
  <c r="H1210" i="24"/>
  <c r="L1206" i="24"/>
  <c r="J1206" i="24"/>
  <c r="H1206" i="24"/>
  <c r="L1202" i="24"/>
  <c r="J1202" i="24"/>
  <c r="H1202" i="24"/>
  <c r="L1198" i="24"/>
  <c r="J1198" i="24"/>
  <c r="H1198" i="24"/>
  <c r="L1194" i="24"/>
  <c r="J1194" i="24"/>
  <c r="H1194" i="24"/>
  <c r="L1190" i="24"/>
  <c r="J1190" i="24"/>
  <c r="H1190" i="24"/>
  <c r="L1186" i="24"/>
  <c r="J1186" i="24"/>
  <c r="H1186" i="24"/>
  <c r="L1182" i="24"/>
  <c r="J1182" i="24"/>
  <c r="H1182" i="24"/>
  <c r="L1365" i="24"/>
  <c r="L1363" i="24"/>
  <c r="L1359" i="24"/>
  <c r="L1357" i="24"/>
  <c r="L1347" i="24"/>
  <c r="L1343" i="24"/>
  <c r="L1341" i="24"/>
  <c r="H1314" i="24"/>
  <c r="L1310" i="24"/>
  <c r="J1310" i="24"/>
  <c r="L1306" i="24"/>
  <c r="J1306" i="24"/>
  <c r="L1302" i="24"/>
  <c r="J1302" i="24"/>
  <c r="H1298" i="24"/>
  <c r="H1294" i="24"/>
  <c r="L1290" i="24"/>
  <c r="J1290" i="24"/>
  <c r="H1286" i="24"/>
  <c r="L1282" i="24"/>
  <c r="J1282" i="24"/>
  <c r="L1278" i="24"/>
  <c r="J1278" i="24"/>
  <c r="H1274" i="24"/>
  <c r="L1270" i="24"/>
  <c r="J1270" i="24"/>
  <c r="H1266" i="24"/>
  <c r="L1262" i="24"/>
  <c r="J1262" i="24"/>
  <c r="H1258" i="24"/>
  <c r="H1254" i="24"/>
  <c r="L1250" i="24"/>
  <c r="J1250" i="24"/>
  <c r="H1246" i="24"/>
  <c r="L1242" i="24"/>
  <c r="J1242" i="24"/>
  <c r="H1234" i="24"/>
  <c r="J1339" i="24"/>
  <c r="J1338" i="24"/>
  <c r="H1337" i="24"/>
  <c r="L1336" i="24"/>
  <c r="J1331" i="24"/>
  <c r="J1330" i="24"/>
  <c r="H1329" i="24"/>
  <c r="L1328" i="24"/>
  <c r="J1323" i="24"/>
  <c r="J1322" i="24"/>
  <c r="H1321" i="24"/>
  <c r="L1320" i="24"/>
  <c r="J1315" i="24"/>
  <c r="L1315" i="24"/>
  <c r="J1311" i="24"/>
  <c r="L1311" i="24"/>
  <c r="J1307" i="24"/>
  <c r="L1307" i="24"/>
  <c r="J1303" i="24"/>
  <c r="L1303" i="24"/>
  <c r="J1299" i="24"/>
  <c r="L1299" i="24"/>
  <c r="J1295" i="24"/>
  <c r="L1295" i="24"/>
  <c r="J1291" i="24"/>
  <c r="L1291" i="24"/>
  <c r="J1287" i="24"/>
  <c r="L1287" i="24"/>
  <c r="J1283" i="24"/>
  <c r="L1283" i="24"/>
  <c r="J1279" i="24"/>
  <c r="L1279" i="24"/>
  <c r="J1275" i="24"/>
  <c r="L1275" i="24"/>
  <c r="J1271" i="24"/>
  <c r="L1271" i="24"/>
  <c r="J1267" i="24"/>
  <c r="L1267" i="24"/>
  <c r="J1263" i="24"/>
  <c r="L1263" i="24"/>
  <c r="J1259" i="24"/>
  <c r="L1259" i="24"/>
  <c r="J1255" i="24"/>
  <c r="L1255" i="24"/>
  <c r="J1251" i="24"/>
  <c r="L1251" i="24"/>
  <c r="J1247" i="24"/>
  <c r="L1247" i="24"/>
  <c r="J1243" i="24"/>
  <c r="L1243" i="24"/>
  <c r="J1239" i="24"/>
  <c r="L1239" i="24"/>
  <c r="J1235" i="24"/>
  <c r="L1235" i="24"/>
  <c r="J1231" i="24"/>
  <c r="L1231" i="24"/>
  <c r="J1227" i="24"/>
  <c r="L1227" i="24"/>
  <c r="J1223" i="24"/>
  <c r="L1223" i="24"/>
  <c r="J1219" i="24"/>
  <c r="J1215" i="24"/>
  <c r="J1211" i="24"/>
  <c r="J1207" i="24"/>
  <c r="J1203" i="24"/>
  <c r="J1199" i="24"/>
  <c r="J1195" i="24"/>
  <c r="J1191" i="24"/>
  <c r="J1187" i="24"/>
  <c r="J1183" i="24"/>
  <c r="L1316" i="24"/>
  <c r="J1316" i="24"/>
  <c r="L1308" i="24"/>
  <c r="J1308" i="24"/>
  <c r="L1300" i="24"/>
  <c r="J1300" i="24"/>
  <c r="L1296" i="24"/>
  <c r="J1296" i="24"/>
  <c r="L1292" i="24"/>
  <c r="J1292" i="24"/>
  <c r="L1280" i="24"/>
  <c r="J1280" i="24"/>
  <c r="L1276" i="24"/>
  <c r="J1276" i="24"/>
  <c r="L1268" i="24"/>
  <c r="J1268" i="24"/>
  <c r="L1264" i="24"/>
  <c r="J1264" i="24"/>
  <c r="L1260" i="24"/>
  <c r="J1260" i="24"/>
  <c r="L1256" i="24"/>
  <c r="J1256" i="24"/>
  <c r="L1244" i="24"/>
  <c r="J1244" i="24"/>
  <c r="L1232" i="24"/>
  <c r="J1232" i="24"/>
  <c r="L1200" i="24"/>
  <c r="J1200" i="24"/>
  <c r="L1192" i="24"/>
  <c r="J1192" i="24"/>
  <c r="L1188" i="24"/>
  <c r="J1188" i="24"/>
  <c r="V801" i="24"/>
  <c r="X801" i="24"/>
  <c r="V797" i="24"/>
  <c r="X797" i="24"/>
  <c r="V793" i="24"/>
  <c r="X793" i="24"/>
  <c r="X739" i="24"/>
  <c r="V739" i="24"/>
  <c r="X731" i="24"/>
  <c r="V731" i="24"/>
  <c r="X723" i="24"/>
  <c r="V723" i="24"/>
  <c r="L1221" i="24"/>
  <c r="L1219" i="24"/>
  <c r="L1217" i="24"/>
  <c r="L1215" i="24"/>
  <c r="L1213" i="24"/>
  <c r="L1211" i="24"/>
  <c r="L1209" i="24"/>
  <c r="L1207" i="24"/>
  <c r="L1205" i="24"/>
  <c r="L1203" i="24"/>
  <c r="L1201" i="24"/>
  <c r="L1199" i="24"/>
  <c r="L1197" i="24"/>
  <c r="L1195" i="24"/>
  <c r="L1193" i="24"/>
  <c r="L1191" i="24"/>
  <c r="L1189" i="24"/>
  <c r="L1187" i="24"/>
  <c r="L1185" i="24"/>
  <c r="L1183" i="24"/>
  <c r="L1181" i="24"/>
  <c r="J1180" i="24"/>
  <c r="L1179" i="24"/>
  <c r="J1178" i="24"/>
  <c r="L1177" i="24"/>
  <c r="J1176" i="24"/>
  <c r="L1175" i="24"/>
  <c r="J1174" i="24"/>
  <c r="L1173" i="24"/>
  <c r="J1172" i="24"/>
  <c r="L1171" i="24"/>
  <c r="J1170" i="24"/>
  <c r="L1169" i="24"/>
  <c r="J1168" i="24"/>
  <c r="L1167" i="24"/>
  <c r="J1166" i="24"/>
  <c r="L1165" i="24"/>
  <c r="J1164" i="24"/>
  <c r="L1163" i="24"/>
  <c r="J1162" i="24"/>
  <c r="L1161" i="24"/>
  <c r="J1160" i="24"/>
  <c r="L1159" i="24"/>
  <c r="J1158" i="24"/>
  <c r="L1157" i="24"/>
  <c r="J1156" i="24"/>
  <c r="L1155" i="24"/>
  <c r="J1154" i="24"/>
  <c r="L1153" i="24"/>
  <c r="J1152" i="24"/>
  <c r="L1151" i="24"/>
  <c r="J1150" i="24"/>
  <c r="L1149" i="24"/>
  <c r="J1148" i="24"/>
  <c r="L1147" i="24"/>
  <c r="J1146" i="24"/>
  <c r="L1145" i="24"/>
  <c r="J1144" i="24"/>
  <c r="L1143" i="24"/>
  <c r="J1142" i="24"/>
  <c r="L1141" i="24"/>
  <c r="J1140" i="24"/>
  <c r="L1139" i="24"/>
  <c r="J1138" i="24"/>
  <c r="L1137" i="24"/>
  <c r="J1136" i="24"/>
  <c r="L1135" i="24"/>
  <c r="J1134" i="24"/>
  <c r="L1133" i="24"/>
  <c r="J1132" i="24"/>
  <c r="L1131" i="24"/>
  <c r="J1130" i="24"/>
  <c r="L1129" i="24"/>
  <c r="J1128" i="24"/>
  <c r="L1127" i="24"/>
  <c r="J1126" i="24"/>
  <c r="L1125" i="24"/>
  <c r="J1124" i="24"/>
  <c r="L1123" i="24"/>
  <c r="J1122" i="24"/>
  <c r="L1121" i="24"/>
  <c r="J1120" i="24"/>
  <c r="L1119" i="24"/>
  <c r="J1118" i="24"/>
  <c r="L1117" i="24"/>
  <c r="J1116" i="24"/>
  <c r="L1115" i="24"/>
  <c r="J1114" i="24"/>
  <c r="L1113" i="24"/>
  <c r="J1112" i="24"/>
  <c r="L1111" i="24"/>
  <c r="J1110" i="24"/>
  <c r="L1109" i="24"/>
  <c r="J1108" i="24"/>
  <c r="L1107" i="24"/>
  <c r="J1106" i="24"/>
  <c r="L1105" i="24"/>
  <c r="J1104" i="24"/>
  <c r="L1103" i="24"/>
  <c r="J1102" i="24"/>
  <c r="L1101" i="24"/>
  <c r="J1100" i="24"/>
  <c r="L1099" i="24"/>
  <c r="J1098" i="24"/>
  <c r="L1097" i="24"/>
  <c r="J1096" i="24"/>
  <c r="L1095" i="24"/>
  <c r="J1094" i="24"/>
  <c r="L1093" i="24"/>
  <c r="J1092" i="24"/>
  <c r="L1091" i="24"/>
  <c r="J1090" i="24"/>
  <c r="L1089" i="24"/>
  <c r="J1088" i="24"/>
  <c r="L1087" i="24"/>
  <c r="J1086" i="24"/>
  <c r="L1085" i="24"/>
  <c r="J1084" i="24"/>
  <c r="L1083" i="24"/>
  <c r="J1082" i="24"/>
  <c r="L1081" i="24"/>
  <c r="J1080" i="24"/>
  <c r="L1079" i="24"/>
  <c r="J1078" i="24"/>
  <c r="L1077" i="24"/>
  <c r="J1076" i="24"/>
  <c r="L1075" i="24"/>
  <c r="J1074" i="24"/>
  <c r="L1073" i="24"/>
  <c r="J1072" i="24"/>
  <c r="L1071" i="24"/>
  <c r="J1070" i="24"/>
  <c r="L1069" i="24"/>
  <c r="J1068" i="24"/>
  <c r="L1067" i="24"/>
  <c r="J1066" i="24"/>
  <c r="L1065" i="24"/>
  <c r="J1064" i="24"/>
  <c r="L1063" i="24"/>
  <c r="J1062" i="24"/>
  <c r="L1061" i="24"/>
  <c r="J1060" i="24"/>
  <c r="L1059" i="24"/>
  <c r="J1058" i="24"/>
  <c r="L1057" i="24"/>
  <c r="J1056" i="24"/>
  <c r="L1055" i="24"/>
  <c r="J1054" i="24"/>
  <c r="L1053" i="24"/>
  <c r="J1052" i="24"/>
  <c r="L1051" i="24"/>
  <c r="J1050" i="24"/>
  <c r="L1049" i="24"/>
  <c r="J1048" i="24"/>
  <c r="L1047" i="24"/>
  <c r="J1046" i="24"/>
  <c r="L1045" i="24"/>
  <c r="J1044" i="24"/>
  <c r="L1043" i="24"/>
  <c r="J1042" i="24"/>
  <c r="L1041" i="24"/>
  <c r="J1040" i="24"/>
  <c r="L1039" i="24"/>
  <c r="J1038" i="24"/>
  <c r="L1037" i="24"/>
  <c r="J1036" i="24"/>
  <c r="L1035" i="24"/>
  <c r="J1034" i="24"/>
  <c r="L1033" i="24"/>
  <c r="J1032" i="24"/>
  <c r="L1031" i="24"/>
  <c r="J1030" i="24"/>
  <c r="L1029" i="24"/>
  <c r="J1028" i="24"/>
  <c r="L1027" i="24"/>
  <c r="J1026" i="24"/>
  <c r="L1025" i="24"/>
  <c r="J1024" i="24"/>
  <c r="L1023" i="24"/>
  <c r="J1022" i="24"/>
  <c r="L1021" i="24"/>
  <c r="J1020" i="24"/>
  <c r="L1019" i="24"/>
  <c r="J1018" i="24"/>
  <c r="L1017" i="24"/>
  <c r="J1016" i="24"/>
  <c r="L1015" i="24"/>
  <c r="J1014" i="24"/>
  <c r="L1013" i="24"/>
  <c r="J1012" i="24"/>
  <c r="L1011" i="24"/>
  <c r="J1010" i="24"/>
  <c r="L1009" i="24"/>
  <c r="V1008" i="24"/>
  <c r="L1008" i="24"/>
  <c r="V1007" i="24"/>
  <c r="L1007" i="24"/>
  <c r="V1006" i="24"/>
  <c r="L1006" i="24"/>
  <c r="V1005" i="24"/>
  <c r="L1005" i="24"/>
  <c r="V1004" i="24"/>
  <c r="L1004" i="24"/>
  <c r="V1003" i="24"/>
  <c r="L1003" i="24"/>
  <c r="V1002" i="24"/>
  <c r="L1002" i="24"/>
  <c r="V1001" i="24"/>
  <c r="L1001" i="24"/>
  <c r="V1000" i="24"/>
  <c r="L1000" i="24"/>
  <c r="V999" i="24"/>
  <c r="L999" i="24"/>
  <c r="V998" i="24"/>
  <c r="L998" i="24"/>
  <c r="V997" i="24"/>
  <c r="L997" i="24"/>
  <c r="V996" i="24"/>
  <c r="L996" i="24"/>
  <c r="V995" i="24"/>
  <c r="L995" i="24"/>
  <c r="V994" i="24"/>
  <c r="L994" i="24"/>
  <c r="V993" i="24"/>
  <c r="L993" i="24"/>
  <c r="V992" i="24"/>
  <c r="L992" i="24"/>
  <c r="V991" i="24"/>
  <c r="L991" i="24"/>
  <c r="V990" i="24"/>
  <c r="L990" i="24"/>
  <c r="V989" i="24"/>
  <c r="L989" i="24"/>
  <c r="V988" i="24"/>
  <c r="L988" i="24"/>
  <c r="V987" i="24"/>
  <c r="L987" i="24"/>
  <c r="V986" i="24"/>
  <c r="L986" i="24"/>
  <c r="V985" i="24"/>
  <c r="L985" i="24"/>
  <c r="V984" i="24"/>
  <c r="L984" i="24"/>
  <c r="V983" i="24"/>
  <c r="L983" i="24"/>
  <c r="V982" i="24"/>
  <c r="L982" i="24"/>
  <c r="V981" i="24"/>
  <c r="L981" i="24"/>
  <c r="V980" i="24"/>
  <c r="L980" i="24"/>
  <c r="V979" i="24"/>
  <c r="L979" i="24"/>
  <c r="V978" i="24"/>
  <c r="L978" i="24"/>
  <c r="V977" i="24"/>
  <c r="L977" i="24"/>
  <c r="V976" i="24"/>
  <c r="L976" i="24"/>
  <c r="V975" i="24"/>
  <c r="L975" i="24"/>
  <c r="V974" i="24"/>
  <c r="L974" i="24"/>
  <c r="V972" i="24"/>
  <c r="L972" i="24"/>
  <c r="V970" i="24"/>
  <c r="L970" i="24"/>
  <c r="V968" i="24"/>
  <c r="L968" i="24"/>
  <c r="V966" i="24"/>
  <c r="L966" i="24"/>
  <c r="V964" i="24"/>
  <c r="V961" i="24"/>
  <c r="J961" i="24"/>
  <c r="W960" i="24"/>
  <c r="V957" i="24"/>
  <c r="J957" i="24"/>
  <c r="W956" i="24"/>
  <c r="V953" i="24"/>
  <c r="J953" i="24"/>
  <c r="W952" i="24"/>
  <c r="V949" i="24"/>
  <c r="J949" i="24"/>
  <c r="W948" i="24"/>
  <c r="V945" i="24"/>
  <c r="J945" i="24"/>
  <c r="W944" i="24"/>
  <c r="V941" i="24"/>
  <c r="J941" i="24"/>
  <c r="W940" i="24"/>
  <c r="V937" i="24"/>
  <c r="J937" i="24"/>
  <c r="W936" i="24"/>
  <c r="V933" i="24"/>
  <c r="J933" i="24"/>
  <c r="W932" i="24"/>
  <c r="V929" i="24"/>
  <c r="J929" i="24"/>
  <c r="W928" i="24"/>
  <c r="V925" i="24"/>
  <c r="J925" i="24"/>
  <c r="W924" i="24"/>
  <c r="V921" i="24"/>
  <c r="J921" i="24"/>
  <c r="W920" i="24"/>
  <c r="V917" i="24"/>
  <c r="J917" i="24"/>
  <c r="W916" i="24"/>
  <c r="V913" i="24"/>
  <c r="J913" i="24"/>
  <c r="W912" i="24"/>
  <c r="V909" i="24"/>
  <c r="J909" i="24"/>
  <c r="W908" i="24"/>
  <c r="V905" i="24"/>
  <c r="X741" i="24"/>
  <c r="V741" i="24"/>
  <c r="X733" i="24"/>
  <c r="V733" i="24"/>
  <c r="X725" i="24"/>
  <c r="V725" i="24"/>
  <c r="V804" i="24"/>
  <c r="X804" i="24"/>
  <c r="V800" i="24"/>
  <c r="X800" i="24"/>
  <c r="V796" i="24"/>
  <c r="X796" i="24"/>
  <c r="V792" i="24"/>
  <c r="X792" i="24"/>
  <c r="X743" i="24"/>
  <c r="V743" i="24"/>
  <c r="X735" i="24"/>
  <c r="V735" i="24"/>
  <c r="X727" i="24"/>
  <c r="V727" i="24"/>
  <c r="X719" i="24"/>
  <c r="V719" i="24"/>
  <c r="V973" i="24"/>
  <c r="L973" i="24"/>
  <c r="V971" i="24"/>
  <c r="L971" i="24"/>
  <c r="V969" i="24"/>
  <c r="L969" i="24"/>
  <c r="V967" i="24"/>
  <c r="L967" i="24"/>
  <c r="V965" i="24"/>
  <c r="L965" i="24"/>
  <c r="V963" i="24"/>
  <c r="J963" i="24"/>
  <c r="W962" i="24"/>
  <c r="V959" i="24"/>
  <c r="J959" i="24"/>
  <c r="W958" i="24"/>
  <c r="V955" i="24"/>
  <c r="J955" i="24"/>
  <c r="W954" i="24"/>
  <c r="V951" i="24"/>
  <c r="J951" i="24"/>
  <c r="W950" i="24"/>
  <c r="V947" i="24"/>
  <c r="J947" i="24"/>
  <c r="W946" i="24"/>
  <c r="V943" i="24"/>
  <c r="J943" i="24"/>
  <c r="W942" i="24"/>
  <c r="V939" i="24"/>
  <c r="J939" i="24"/>
  <c r="W938" i="24"/>
  <c r="V935" i="24"/>
  <c r="J935" i="24"/>
  <c r="W934" i="24"/>
  <c r="V931" i="24"/>
  <c r="J931" i="24"/>
  <c r="W930" i="24"/>
  <c r="V927" i="24"/>
  <c r="J927" i="24"/>
  <c r="W926" i="24"/>
  <c r="V923" i="24"/>
  <c r="J923" i="24"/>
  <c r="W922" i="24"/>
  <c r="V919" i="24"/>
  <c r="J919" i="24"/>
  <c r="W918" i="24"/>
  <c r="V915" i="24"/>
  <c r="J915" i="24"/>
  <c r="W914" i="24"/>
  <c r="V911" i="24"/>
  <c r="J911" i="24"/>
  <c r="W910" i="24"/>
  <c r="V907" i="24"/>
  <c r="J907" i="24"/>
  <c r="W906" i="24"/>
  <c r="X737" i="24"/>
  <c r="V737" i="24"/>
  <c r="X729" i="24"/>
  <c r="V729" i="24"/>
  <c r="X721" i="24"/>
  <c r="V721" i="24"/>
  <c r="H804" i="24"/>
  <c r="X803" i="24"/>
  <c r="J801" i="24"/>
  <c r="H800" i="24"/>
  <c r="X799" i="24"/>
  <c r="J797" i="24"/>
  <c r="H796" i="24"/>
  <c r="X795" i="24"/>
  <c r="J793" i="24"/>
  <c r="H792" i="24"/>
  <c r="X791" i="24"/>
  <c r="H744" i="24"/>
  <c r="H742" i="24"/>
  <c r="H740" i="24"/>
  <c r="H738" i="24"/>
  <c r="H736" i="24"/>
  <c r="H734" i="24"/>
  <c r="H732" i="24"/>
  <c r="H730" i="24"/>
  <c r="H728" i="24"/>
  <c r="H726" i="24"/>
  <c r="H724" i="24"/>
  <c r="H722" i="24"/>
  <c r="H720" i="24"/>
  <c r="H718" i="24"/>
  <c r="X717" i="24"/>
  <c r="V717" i="24"/>
  <c r="V635" i="24"/>
  <c r="X635" i="24"/>
  <c r="V631" i="24"/>
  <c r="X631" i="24"/>
  <c r="V634" i="24"/>
  <c r="X634" i="24"/>
  <c r="V630" i="24"/>
  <c r="X630" i="24"/>
  <c r="J803" i="24"/>
  <c r="W802" i="24"/>
  <c r="H802" i="24"/>
  <c r="J799" i="24"/>
  <c r="W798" i="24"/>
  <c r="H798" i="24"/>
  <c r="J795" i="24"/>
  <c r="W794" i="24"/>
  <c r="H794" i="24"/>
  <c r="J791" i="24"/>
  <c r="X742" i="24"/>
  <c r="V742" i="24"/>
  <c r="X740" i="24"/>
  <c r="V740" i="24"/>
  <c r="X738" i="24"/>
  <c r="V738" i="24"/>
  <c r="X736" i="24"/>
  <c r="V736" i="24"/>
  <c r="X734" i="24"/>
  <c r="V734" i="24"/>
  <c r="X732" i="24"/>
  <c r="V732" i="24"/>
  <c r="X730" i="24"/>
  <c r="V730" i="24"/>
  <c r="X728" i="24"/>
  <c r="V728" i="24"/>
  <c r="X726" i="24"/>
  <c r="V726" i="24"/>
  <c r="H725" i="24"/>
  <c r="X724" i="24"/>
  <c r="V724" i="24"/>
  <c r="H723" i="24"/>
  <c r="X722" i="24"/>
  <c r="V722" i="24"/>
  <c r="H721" i="24"/>
  <c r="X720" i="24"/>
  <c r="V720" i="24"/>
  <c r="H719" i="24"/>
  <c r="X718" i="24"/>
  <c r="V718" i="24"/>
  <c r="V697" i="24"/>
  <c r="V696" i="24"/>
  <c r="V695" i="24"/>
  <c r="V694" i="24"/>
  <c r="V693" i="24"/>
  <c r="V692" i="24"/>
  <c r="V691" i="24"/>
  <c r="V690" i="24"/>
  <c r="V689" i="24"/>
  <c r="V688" i="24"/>
  <c r="V687" i="24"/>
  <c r="V686" i="24"/>
  <c r="V685" i="24"/>
  <c r="V684" i="24"/>
  <c r="V683" i="24"/>
  <c r="V682" i="24"/>
  <c r="V681" i="24"/>
  <c r="V680" i="24"/>
  <c r="V679" i="24"/>
  <c r="V678" i="24"/>
  <c r="V677" i="24"/>
  <c r="V676" i="24"/>
  <c r="V675" i="24"/>
  <c r="V674" i="24"/>
  <c r="V673" i="24"/>
  <c r="V672" i="24"/>
  <c r="V671" i="24"/>
  <c r="V670" i="24"/>
  <c r="V669" i="24"/>
  <c r="V668" i="24"/>
  <c r="V667" i="24"/>
  <c r="V666" i="24"/>
  <c r="V665" i="24"/>
  <c r="V664" i="24"/>
  <c r="V663" i="24"/>
  <c r="V662" i="24"/>
  <c r="V661" i="24"/>
  <c r="V660" i="24"/>
  <c r="V659" i="24"/>
  <c r="V658" i="24"/>
  <c r="V657" i="24"/>
  <c r="V656" i="24"/>
  <c r="V655" i="24"/>
  <c r="V654" i="24"/>
  <c r="V653" i="24"/>
  <c r="V652" i="24"/>
  <c r="V651" i="24"/>
  <c r="V650" i="24"/>
  <c r="V649" i="24"/>
  <c r="V648" i="24"/>
  <c r="V647" i="24"/>
  <c r="V646" i="24"/>
  <c r="V645" i="24"/>
  <c r="V644" i="24"/>
  <c r="V643" i="24"/>
  <c r="V642" i="24"/>
  <c r="V641" i="24"/>
  <c r="V640" i="24"/>
  <c r="V639" i="24"/>
  <c r="V638" i="24"/>
  <c r="V637" i="24"/>
  <c r="J802" i="24"/>
  <c r="H801" i="24"/>
  <c r="J798" i="24"/>
  <c r="H797" i="24"/>
  <c r="J794" i="24"/>
  <c r="H793" i="24"/>
  <c r="J636" i="24"/>
  <c r="H635" i="24"/>
  <c r="J632" i="24"/>
  <c r="H631" i="24"/>
  <c r="J628" i="24"/>
  <c r="V627" i="24"/>
  <c r="H627" i="24"/>
  <c r="J624" i="24"/>
  <c r="L623" i="24"/>
  <c r="J623" i="24"/>
  <c r="L622" i="24"/>
  <c r="J622" i="24"/>
  <c r="L621" i="24"/>
  <c r="J621" i="24"/>
  <c r="L620" i="24"/>
  <c r="J620" i="24"/>
  <c r="L619" i="24"/>
  <c r="J619" i="24"/>
  <c r="L618" i="24"/>
  <c r="J618" i="24"/>
  <c r="L617" i="24"/>
  <c r="J617" i="24"/>
  <c r="L616" i="24"/>
  <c r="J616" i="24"/>
  <c r="L615" i="24"/>
  <c r="J615" i="24"/>
  <c r="L614" i="24"/>
  <c r="J614" i="24"/>
  <c r="L613" i="24"/>
  <c r="J613" i="24"/>
  <c r="L612" i="24"/>
  <c r="J612" i="24"/>
  <c r="V606" i="24"/>
  <c r="X606" i="24"/>
  <c r="V604" i="24"/>
  <c r="X604" i="24"/>
  <c r="L604" i="24"/>
  <c r="J604" i="24"/>
  <c r="V716" i="24"/>
  <c r="V715" i="24"/>
  <c r="V714" i="24"/>
  <c r="V713" i="24"/>
  <c r="V712" i="24"/>
  <c r="V711" i="24"/>
  <c r="V710" i="24"/>
  <c r="V709" i="24"/>
  <c r="V708" i="24"/>
  <c r="V707" i="24"/>
  <c r="V706" i="24"/>
  <c r="V705" i="24"/>
  <c r="V704" i="24"/>
  <c r="V703" i="24"/>
  <c r="V702" i="24"/>
  <c r="V701" i="24"/>
  <c r="V700" i="24"/>
  <c r="V699" i="24"/>
  <c r="V698" i="24"/>
  <c r="J635" i="24"/>
  <c r="H634" i="24"/>
  <c r="J631" i="24"/>
  <c r="H630" i="24"/>
  <c r="J627" i="24"/>
  <c r="V626" i="24"/>
  <c r="H626" i="24"/>
  <c r="V611" i="24"/>
  <c r="H637" i="24"/>
  <c r="V633" i="24"/>
  <c r="H633" i="24"/>
  <c r="V629" i="24"/>
  <c r="H629" i="24"/>
  <c r="X628" i="24"/>
  <c r="V625" i="24"/>
  <c r="V610" i="24"/>
  <c r="X610" i="24"/>
  <c r="V608" i="24"/>
  <c r="X608" i="24"/>
  <c r="L608" i="24"/>
  <c r="J608" i="24"/>
  <c r="U607" i="24"/>
  <c r="V607" i="24" s="1"/>
  <c r="V636" i="24"/>
  <c r="V632" i="24"/>
  <c r="H611" i="24"/>
  <c r="H607" i="24"/>
  <c r="J611" i="24"/>
  <c r="H610" i="24"/>
  <c r="J607" i="24"/>
  <c r="H606" i="24"/>
  <c r="U603" i="24"/>
  <c r="V603" i="24" s="1"/>
  <c r="U602" i="24"/>
  <c r="V602" i="24" s="1"/>
  <c r="U601" i="24"/>
  <c r="V601" i="24" s="1"/>
  <c r="U600" i="24"/>
  <c r="V600" i="24" s="1"/>
  <c r="U599" i="24"/>
  <c r="V599" i="24" s="1"/>
  <c r="U598" i="24"/>
  <c r="V598" i="24" s="1"/>
  <c r="U597" i="24"/>
  <c r="V597" i="24" s="1"/>
  <c r="U596" i="24"/>
  <c r="V596" i="24" s="1"/>
  <c r="U595" i="24"/>
  <c r="V595" i="24" s="1"/>
  <c r="U594" i="24"/>
  <c r="V594" i="24" s="1"/>
  <c r="U593" i="24"/>
  <c r="V593" i="24" s="1"/>
  <c r="U592" i="24"/>
  <c r="V592" i="24" s="1"/>
  <c r="U591" i="24"/>
  <c r="V591" i="24" s="1"/>
  <c r="U590" i="24"/>
  <c r="V590" i="24" s="1"/>
  <c r="U589" i="24"/>
  <c r="V589" i="24" s="1"/>
  <c r="U588" i="24"/>
  <c r="V588" i="24" s="1"/>
  <c r="U587" i="24"/>
  <c r="V587" i="24" s="1"/>
  <c r="U586" i="24"/>
  <c r="V586" i="24" s="1"/>
  <c r="U585" i="24"/>
  <c r="V585" i="24" s="1"/>
  <c r="U584" i="24"/>
  <c r="V584" i="24" s="1"/>
  <c r="U583" i="24"/>
  <c r="V583" i="24" s="1"/>
  <c r="U582" i="24"/>
  <c r="V582" i="24" s="1"/>
  <c r="U581" i="24"/>
  <c r="V581" i="24" s="1"/>
  <c r="U580" i="24"/>
  <c r="V580" i="24" s="1"/>
  <c r="U579" i="24"/>
  <c r="V579" i="24" s="1"/>
  <c r="U578" i="24"/>
  <c r="V578" i="24" s="1"/>
  <c r="U577" i="24"/>
  <c r="V577" i="24" s="1"/>
  <c r="U576" i="24"/>
  <c r="V576" i="24" s="1"/>
  <c r="U575" i="24"/>
  <c r="V575" i="24" s="1"/>
  <c r="V609" i="24"/>
  <c r="H609" i="24"/>
  <c r="V605" i="24"/>
  <c r="H605" i="24"/>
  <c r="V468" i="24"/>
  <c r="L468" i="24"/>
  <c r="X466" i="24"/>
  <c r="J466" i="24"/>
  <c r="Z465" i="24"/>
  <c r="V464" i="24"/>
  <c r="L464" i="24"/>
  <c r="X462" i="24"/>
  <c r="J462" i="24"/>
  <c r="Z461" i="24"/>
  <c r="V460" i="24"/>
  <c r="L460" i="24"/>
  <c r="X458" i="24"/>
  <c r="J458" i="24"/>
  <c r="Z457" i="24"/>
  <c r="V456" i="24"/>
  <c r="J454" i="24"/>
  <c r="X451" i="24"/>
  <c r="Z451" i="24"/>
  <c r="T451" i="24"/>
  <c r="H449" i="24"/>
  <c r="Z446" i="24"/>
  <c r="V446" i="24"/>
  <c r="X443" i="24"/>
  <c r="Z443" i="24"/>
  <c r="T443" i="24"/>
  <c r="J433" i="24"/>
  <c r="L433" i="24"/>
  <c r="V431" i="24"/>
  <c r="X431" i="24"/>
  <c r="Z431" i="24"/>
  <c r="H429" i="24"/>
  <c r="Z428" i="24"/>
  <c r="T428" i="24"/>
  <c r="T427" i="24"/>
  <c r="J417" i="24"/>
  <c r="L417" i="24"/>
  <c r="V415" i="24"/>
  <c r="X415" i="24"/>
  <c r="Z415" i="24"/>
  <c r="H413" i="24"/>
  <c r="Z412" i="24"/>
  <c r="T412" i="24"/>
  <c r="T411" i="24"/>
  <c r="J401" i="24"/>
  <c r="L401" i="24"/>
  <c r="V399" i="24"/>
  <c r="X399" i="24"/>
  <c r="Z399" i="24"/>
  <c r="H397" i="24"/>
  <c r="Z396" i="24"/>
  <c r="T396" i="24"/>
  <c r="T395" i="24"/>
  <c r="Z468" i="24"/>
  <c r="Z464" i="24"/>
  <c r="Z460" i="24"/>
  <c r="Z456" i="24"/>
  <c r="J456" i="24"/>
  <c r="Z454" i="24"/>
  <c r="V451" i="24"/>
  <c r="J449" i="24"/>
  <c r="T448" i="24"/>
  <c r="L448" i="24"/>
  <c r="V443" i="24"/>
  <c r="H441" i="24"/>
  <c r="Z440" i="24"/>
  <c r="T440" i="24"/>
  <c r="T439" i="24"/>
  <c r="J429" i="24"/>
  <c r="L429" i="24"/>
  <c r="V427" i="24"/>
  <c r="X427" i="24"/>
  <c r="Z427" i="24"/>
  <c r="H425" i="24"/>
  <c r="Z424" i="24"/>
  <c r="T424" i="24"/>
  <c r="T423" i="24"/>
  <c r="J413" i="24"/>
  <c r="L413" i="24"/>
  <c r="V411" i="24"/>
  <c r="X411" i="24"/>
  <c r="Z411" i="24"/>
  <c r="H409" i="24"/>
  <c r="Z408" i="24"/>
  <c r="T408" i="24"/>
  <c r="T407" i="24"/>
  <c r="J397" i="24"/>
  <c r="L397" i="24"/>
  <c r="V395" i="24"/>
  <c r="X395" i="24"/>
  <c r="Z395" i="24"/>
  <c r="Z455" i="24"/>
  <c r="X454" i="24"/>
  <c r="Z452" i="24"/>
  <c r="Z450" i="24"/>
  <c r="V450" i="24"/>
  <c r="H450" i="24"/>
  <c r="X447" i="24"/>
  <c r="Z447" i="24"/>
  <c r="Z444" i="24"/>
  <c r="J441" i="24"/>
  <c r="L441" i="24"/>
  <c r="V439" i="24"/>
  <c r="X439" i="24"/>
  <c r="Z439" i="24"/>
  <c r="Z436" i="24"/>
  <c r="T436" i="24"/>
  <c r="J425" i="24"/>
  <c r="L425" i="24"/>
  <c r="V423" i="24"/>
  <c r="X423" i="24"/>
  <c r="Z423" i="24"/>
  <c r="Z420" i="24"/>
  <c r="T420" i="24"/>
  <c r="J409" i="24"/>
  <c r="L409" i="24"/>
  <c r="V407" i="24"/>
  <c r="X407" i="24"/>
  <c r="Z407" i="24"/>
  <c r="Z404" i="24"/>
  <c r="T404" i="24"/>
  <c r="J393" i="24"/>
  <c r="L393" i="24"/>
  <c r="J437" i="24"/>
  <c r="L437" i="24"/>
  <c r="V435" i="24"/>
  <c r="X435" i="24"/>
  <c r="Z435" i="24"/>
  <c r="Z432" i="24"/>
  <c r="T432" i="24"/>
  <c r="J421" i="24"/>
  <c r="L421" i="24"/>
  <c r="V419" i="24"/>
  <c r="X419" i="24"/>
  <c r="Z419" i="24"/>
  <c r="Z416" i="24"/>
  <c r="T416" i="24"/>
  <c r="J405" i="24"/>
  <c r="L405" i="24"/>
  <c r="V403" i="24"/>
  <c r="X403" i="24"/>
  <c r="Z403" i="24"/>
  <c r="Z400" i="24"/>
  <c r="T400" i="24"/>
  <c r="V442" i="24"/>
  <c r="V438" i="24"/>
  <c r="V434" i="24"/>
  <c r="V430" i="24"/>
  <c r="V426" i="24"/>
  <c r="V422" i="24"/>
  <c r="V418" i="24"/>
  <c r="V414" i="24"/>
  <c r="V410" i="24"/>
  <c r="V406" i="24"/>
  <c r="V402" i="24"/>
  <c r="V398" i="24"/>
  <c r="V394" i="24"/>
  <c r="T392" i="24"/>
  <c r="Z391" i="24"/>
  <c r="V390" i="24"/>
  <c r="T388" i="24"/>
  <c r="Z387" i="24"/>
  <c r="V386" i="24"/>
  <c r="T384" i="24"/>
  <c r="Z383" i="24"/>
  <c r="V382" i="24"/>
  <c r="T380" i="24"/>
  <c r="Z379" i="24"/>
  <c r="V378" i="24"/>
  <c r="T376" i="24"/>
  <c r="Z375" i="24"/>
  <c r="V374" i="24"/>
  <c r="T372" i="24"/>
  <c r="Z371" i="24"/>
  <c r="V370" i="24"/>
  <c r="T368" i="24"/>
  <c r="Z367" i="24"/>
  <c r="V366" i="24"/>
  <c r="T364" i="24"/>
  <c r="Z363" i="24"/>
  <c r="V362" i="24"/>
  <c r="T360" i="24"/>
  <c r="Z359" i="24"/>
  <c r="V358" i="24"/>
  <c r="T356" i="24"/>
  <c r="Z355" i="24"/>
  <c r="V354" i="24"/>
  <c r="T352" i="24"/>
  <c r="Z351" i="24"/>
  <c r="V350" i="24"/>
  <c r="T348" i="24"/>
  <c r="Z347" i="24"/>
  <c r="V346" i="24"/>
  <c r="T344" i="24"/>
  <c r="Z343" i="24"/>
  <c r="V342" i="24"/>
  <c r="T340" i="24"/>
  <c r="Z339" i="24"/>
  <c r="V338" i="24"/>
  <c r="T336" i="24"/>
  <c r="Z335" i="24"/>
  <c r="V334" i="24"/>
  <c r="T332" i="24"/>
  <c r="Z331" i="24"/>
  <c r="V330" i="24"/>
  <c r="T328" i="24"/>
  <c r="Z327" i="24"/>
  <c r="V326" i="24"/>
  <c r="T324" i="24"/>
  <c r="Z323" i="24"/>
  <c r="V322" i="24"/>
  <c r="T320" i="24"/>
  <c r="Z319" i="24"/>
  <c r="V318" i="24"/>
  <c r="T316" i="24"/>
  <c r="H315" i="24"/>
  <c r="Z312" i="24"/>
  <c r="V312" i="24"/>
  <c r="H312" i="24"/>
  <c r="L312" i="24"/>
  <c r="X309" i="24"/>
  <c r="Z309" i="24"/>
  <c r="T309" i="24"/>
  <c r="H307" i="24"/>
  <c r="Z304" i="24"/>
  <c r="V304" i="24"/>
  <c r="H304" i="24"/>
  <c r="X301" i="24"/>
  <c r="Z301" i="24"/>
  <c r="T301" i="24"/>
  <c r="V299" i="24"/>
  <c r="H299" i="24"/>
  <c r="H296" i="24"/>
  <c r="L296" i="24"/>
  <c r="H295" i="24"/>
  <c r="Z294" i="24"/>
  <c r="T294" i="24"/>
  <c r="X294" i="24"/>
  <c r="T293" i="24"/>
  <c r="V287" i="24"/>
  <c r="J283" i="24"/>
  <c r="L283" i="24"/>
  <c r="V281" i="24"/>
  <c r="X281" i="24"/>
  <c r="Z281" i="24"/>
  <c r="J281" i="24"/>
  <c r="H280" i="24"/>
  <c r="L280" i="24"/>
  <c r="H279" i="24"/>
  <c r="Z278" i="24"/>
  <c r="T278" i="24"/>
  <c r="X278" i="24"/>
  <c r="X391" i="24"/>
  <c r="L389" i="24"/>
  <c r="X387" i="24"/>
  <c r="L385" i="24"/>
  <c r="X383" i="24"/>
  <c r="L381" i="24"/>
  <c r="X379" i="24"/>
  <c r="L377" i="24"/>
  <c r="X375" i="24"/>
  <c r="L373" i="24"/>
  <c r="X371" i="24"/>
  <c r="L369" i="24"/>
  <c r="X367" i="24"/>
  <c r="L365" i="24"/>
  <c r="X363" i="24"/>
  <c r="L361" i="24"/>
  <c r="X359" i="24"/>
  <c r="L357" i="24"/>
  <c r="X355" i="24"/>
  <c r="L353" i="24"/>
  <c r="X351" i="24"/>
  <c r="L349" i="24"/>
  <c r="X347" i="24"/>
  <c r="L345" i="24"/>
  <c r="X343" i="24"/>
  <c r="L341" i="24"/>
  <c r="X339" i="24"/>
  <c r="L337" i="24"/>
  <c r="X335" i="24"/>
  <c r="L333" i="24"/>
  <c r="X331" i="24"/>
  <c r="L329" i="24"/>
  <c r="X327" i="24"/>
  <c r="L325" i="24"/>
  <c r="X323" i="24"/>
  <c r="L321" i="24"/>
  <c r="X319" i="24"/>
  <c r="L317" i="24"/>
  <c r="T314" i="24"/>
  <c r="X314" i="24"/>
  <c r="L314" i="24"/>
  <c r="J309" i="24"/>
  <c r="T306" i="24"/>
  <c r="L306" i="24"/>
  <c r="J301" i="24"/>
  <c r="T298" i="24"/>
  <c r="L298" i="24"/>
  <c r="J295" i="24"/>
  <c r="L295" i="24"/>
  <c r="V293" i="24"/>
  <c r="X293" i="24"/>
  <c r="Z293" i="24"/>
  <c r="J293" i="24"/>
  <c r="H292" i="24"/>
  <c r="L292" i="24"/>
  <c r="Z290" i="24"/>
  <c r="T290" i="24"/>
  <c r="X290" i="24"/>
  <c r="V283" i="24"/>
  <c r="J279" i="24"/>
  <c r="L279" i="24"/>
  <c r="H316" i="24"/>
  <c r="L316" i="24"/>
  <c r="X313" i="24"/>
  <c r="Z313" i="24"/>
  <c r="Z308" i="24"/>
  <c r="V308" i="24"/>
  <c r="H308" i="24"/>
  <c r="L308" i="24"/>
  <c r="X305" i="24"/>
  <c r="Z305" i="24"/>
  <c r="Z300" i="24"/>
  <c r="V300" i="24"/>
  <c r="X297" i="24"/>
  <c r="Z297" i="24"/>
  <c r="J291" i="24"/>
  <c r="L291" i="24"/>
  <c r="V289" i="24"/>
  <c r="X289" i="24"/>
  <c r="Z289" i="24"/>
  <c r="H288" i="24"/>
  <c r="L288" i="24"/>
  <c r="Z286" i="24"/>
  <c r="T286" i="24"/>
  <c r="X286" i="24"/>
  <c r="V313" i="24"/>
  <c r="J311" i="24"/>
  <c r="T310" i="24"/>
  <c r="X310" i="24"/>
  <c r="V305" i="24"/>
  <c r="J303" i="24"/>
  <c r="T302" i="24"/>
  <c r="X302" i="24"/>
  <c r="V297" i="24"/>
  <c r="J287" i="24"/>
  <c r="L287" i="24"/>
  <c r="V285" i="24"/>
  <c r="X285" i="24"/>
  <c r="Z285" i="24"/>
  <c r="H284" i="24"/>
  <c r="L284" i="24"/>
  <c r="H283" i="24"/>
  <c r="Z282" i="24"/>
  <c r="T282" i="24"/>
  <c r="X282" i="24"/>
  <c r="T281" i="24"/>
  <c r="V296" i="24"/>
  <c r="V292" i="24"/>
  <c r="V288" i="24"/>
  <c r="V284" i="24"/>
  <c r="V280" i="24"/>
  <c r="Z277" i="24"/>
  <c r="V276" i="24"/>
  <c r="L276" i="24"/>
  <c r="X274" i="24"/>
  <c r="T274" i="24"/>
  <c r="Z273" i="24"/>
  <c r="V272" i="24"/>
  <c r="L272" i="24"/>
  <c r="X270" i="24"/>
  <c r="T270" i="24"/>
  <c r="Z269" i="24"/>
  <c r="V268" i="24"/>
  <c r="L268" i="24"/>
  <c r="X266" i="24"/>
  <c r="T266" i="24"/>
  <c r="Z265" i="24"/>
  <c r="V264" i="24"/>
  <c r="L264" i="24"/>
  <c r="X262" i="24"/>
  <c r="T262" i="24"/>
  <c r="Z261" i="24"/>
  <c r="V260" i="24"/>
  <c r="L260" i="24"/>
  <c r="X258" i="24"/>
  <c r="T258" i="24"/>
  <c r="Z257" i="24"/>
  <c r="V256" i="24"/>
  <c r="L256" i="24"/>
  <c r="X254" i="24"/>
  <c r="T254" i="24"/>
  <c r="Z253" i="24"/>
  <c r="V252" i="24"/>
  <c r="L252" i="24"/>
  <c r="X250" i="24"/>
  <c r="T250" i="24"/>
  <c r="Z249" i="24"/>
  <c r="V248" i="24"/>
  <c r="L248" i="24"/>
  <c r="X246" i="24"/>
  <c r="T246" i="24"/>
  <c r="Z245" i="24"/>
  <c r="V244" i="24"/>
  <c r="L244" i="24"/>
  <c r="X242" i="24"/>
  <c r="T242" i="24"/>
  <c r="Z241" i="24"/>
  <c r="V240" i="24"/>
  <c r="L240" i="24"/>
  <c r="X238" i="24"/>
  <c r="T238" i="24"/>
  <c r="Z237" i="24"/>
  <c r="V236" i="24"/>
  <c r="L236" i="24"/>
  <c r="X234" i="24"/>
  <c r="T234" i="24"/>
  <c r="Z233" i="24"/>
  <c r="V232" i="24"/>
  <c r="L232" i="24"/>
  <c r="X230" i="24"/>
  <c r="T230" i="24"/>
  <c r="Z229" i="24"/>
  <c r="V228" i="24"/>
  <c r="L228" i="24"/>
  <c r="X226" i="24"/>
  <c r="T226" i="24"/>
  <c r="Z225" i="24"/>
  <c r="V224" i="24"/>
  <c r="L224" i="24"/>
  <c r="J215" i="24"/>
  <c r="T214" i="24"/>
  <c r="X214" i="24"/>
  <c r="J207" i="24"/>
  <c r="L207" i="24"/>
  <c r="V205" i="24"/>
  <c r="X205" i="24"/>
  <c r="Z205" i="24"/>
  <c r="H203" i="24"/>
  <c r="Z202" i="24"/>
  <c r="T202" i="24"/>
  <c r="T201" i="24"/>
  <c r="X277" i="24"/>
  <c r="L275" i="24"/>
  <c r="X273" i="24"/>
  <c r="L271" i="24"/>
  <c r="X269" i="24"/>
  <c r="L267" i="24"/>
  <c r="X265" i="24"/>
  <c r="L263" i="24"/>
  <c r="X261" i="24"/>
  <c r="L259" i="24"/>
  <c r="X257" i="24"/>
  <c r="L255" i="24"/>
  <c r="X253" i="24"/>
  <c r="L251" i="24"/>
  <c r="X249" i="24"/>
  <c r="L247" i="24"/>
  <c r="X245" i="24"/>
  <c r="L243" i="24"/>
  <c r="X241" i="24"/>
  <c r="L239" i="24"/>
  <c r="X237" i="24"/>
  <c r="L235" i="24"/>
  <c r="X233" i="24"/>
  <c r="L231" i="24"/>
  <c r="X229" i="24"/>
  <c r="L227" i="24"/>
  <c r="X225" i="24"/>
  <c r="L223" i="24"/>
  <c r="X221" i="24"/>
  <c r="Z221" i="24"/>
  <c r="T221" i="24"/>
  <c r="V219" i="24"/>
  <c r="H219" i="24"/>
  <c r="Z216" i="24"/>
  <c r="V216" i="24"/>
  <c r="H216" i="24"/>
  <c r="L216" i="24"/>
  <c r="X213" i="24"/>
  <c r="Z213" i="24"/>
  <c r="T213" i="24"/>
  <c r="V211" i="24"/>
  <c r="H211" i="24"/>
  <c r="J203" i="24"/>
  <c r="L203" i="24"/>
  <c r="V201" i="24"/>
  <c r="X201" i="24"/>
  <c r="Z201" i="24"/>
  <c r="J201" i="24"/>
  <c r="H199" i="24"/>
  <c r="Z198" i="24"/>
  <c r="T198" i="24"/>
  <c r="T197" i="24"/>
  <c r="T218" i="24"/>
  <c r="X218" i="24"/>
  <c r="T210" i="24"/>
  <c r="X210" i="24"/>
  <c r="J199" i="24"/>
  <c r="L199" i="24"/>
  <c r="V197" i="24"/>
  <c r="X197" i="24"/>
  <c r="Z197" i="24"/>
  <c r="Z220" i="24"/>
  <c r="V220" i="24"/>
  <c r="H220" i="24"/>
  <c r="L220" i="24"/>
  <c r="X217" i="24"/>
  <c r="Z217" i="24"/>
  <c r="T217" i="24"/>
  <c r="H215" i="24"/>
  <c r="Z212" i="24"/>
  <c r="V212" i="24"/>
  <c r="H212" i="24"/>
  <c r="L212" i="24"/>
  <c r="V209" i="24"/>
  <c r="X209" i="24"/>
  <c r="Z209" i="24"/>
  <c r="H208" i="24"/>
  <c r="L208" i="24"/>
  <c r="H207" i="24"/>
  <c r="Z206" i="24"/>
  <c r="T206" i="24"/>
  <c r="T205" i="24"/>
  <c r="V208" i="24"/>
  <c r="V204" i="24"/>
  <c r="V200" i="24"/>
  <c r="V196" i="24"/>
  <c r="T194" i="24"/>
  <c r="Z193" i="24"/>
  <c r="V192" i="24"/>
  <c r="L192" i="24"/>
  <c r="X190" i="24"/>
  <c r="T190" i="24"/>
  <c r="Z189" i="24"/>
  <c r="V188" i="24"/>
  <c r="L188" i="24"/>
  <c r="T186" i="24"/>
  <c r="Z185" i="24"/>
  <c r="V184" i="24"/>
  <c r="T182" i="24"/>
  <c r="Z181" i="24"/>
  <c r="V180" i="24"/>
  <c r="L180" i="24"/>
  <c r="T178" i="24"/>
  <c r="Z177" i="24"/>
  <c r="V176" i="24"/>
  <c r="L176" i="24"/>
  <c r="X174" i="24"/>
  <c r="T174" i="24"/>
  <c r="Z173" i="24"/>
  <c r="V172" i="24"/>
  <c r="L172" i="24"/>
  <c r="X170" i="24"/>
  <c r="T170" i="24"/>
  <c r="Z169" i="24"/>
  <c r="V168" i="24"/>
  <c r="L168" i="24"/>
  <c r="X166" i="24"/>
  <c r="T166" i="24"/>
  <c r="Z165" i="24"/>
  <c r="V164" i="24"/>
  <c r="L164" i="24"/>
  <c r="X162" i="24"/>
  <c r="T162" i="24"/>
  <c r="Z161" i="24"/>
  <c r="V160" i="24"/>
  <c r="L160" i="24"/>
  <c r="X158" i="24"/>
  <c r="T158" i="24"/>
  <c r="Z157" i="24"/>
  <c r="V156" i="24"/>
  <c r="L156" i="24"/>
  <c r="X154" i="24"/>
  <c r="T154" i="24"/>
  <c r="J146" i="24"/>
  <c r="J138" i="24"/>
  <c r="T137" i="24"/>
  <c r="X137" i="24"/>
  <c r="J122" i="24"/>
  <c r="L122" i="24"/>
  <c r="V120" i="24"/>
  <c r="X120" i="24"/>
  <c r="Z120" i="24"/>
  <c r="H119" i="24"/>
  <c r="L119" i="24"/>
  <c r="H118" i="24"/>
  <c r="Z117" i="24"/>
  <c r="T117" i="24"/>
  <c r="X117" i="24"/>
  <c r="T116" i="24"/>
  <c r="L195" i="24"/>
  <c r="X193" i="24"/>
  <c r="L191" i="24"/>
  <c r="X189" i="24"/>
  <c r="L187" i="24"/>
  <c r="X185" i="24"/>
  <c r="L183" i="24"/>
  <c r="X181" i="24"/>
  <c r="L179" i="24"/>
  <c r="X177" i="24"/>
  <c r="L175" i="24"/>
  <c r="X173" i="24"/>
  <c r="L171" i="24"/>
  <c r="X169" i="24"/>
  <c r="L167" i="24"/>
  <c r="X165" i="24"/>
  <c r="L163" i="24"/>
  <c r="X161" i="24"/>
  <c r="L159" i="24"/>
  <c r="X157" i="24"/>
  <c r="L155" i="24"/>
  <c r="X152" i="24"/>
  <c r="Z152" i="24"/>
  <c r="T152" i="24"/>
  <c r="H150" i="24"/>
  <c r="Z149" i="24"/>
  <c r="Z147" i="24"/>
  <c r="V147" i="24"/>
  <c r="H147" i="24"/>
  <c r="X144" i="24"/>
  <c r="Z144" i="24"/>
  <c r="T144" i="24"/>
  <c r="V142" i="24"/>
  <c r="H142" i="24"/>
  <c r="Z139" i="24"/>
  <c r="V139" i="24"/>
  <c r="H139" i="24"/>
  <c r="L139" i="24"/>
  <c r="X136" i="24"/>
  <c r="Z136" i="24"/>
  <c r="T136" i="24"/>
  <c r="V134" i="24"/>
  <c r="H134" i="24"/>
  <c r="Z131" i="24"/>
  <c r="V131" i="24"/>
  <c r="H131" i="24"/>
  <c r="L131" i="24"/>
  <c r="H130" i="24"/>
  <c r="Z129" i="24"/>
  <c r="T129" i="24"/>
  <c r="X129" i="24"/>
  <c r="T128" i="24"/>
  <c r="V122" i="24"/>
  <c r="J118" i="24"/>
  <c r="L118" i="24"/>
  <c r="V116" i="24"/>
  <c r="X116" i="24"/>
  <c r="Z116" i="24"/>
  <c r="J116" i="24"/>
  <c r="H115" i="24"/>
  <c r="L115" i="24"/>
  <c r="T141" i="24"/>
  <c r="X141" i="24"/>
  <c r="T133" i="24"/>
  <c r="X133" i="24"/>
  <c r="J130" i="24"/>
  <c r="L130" i="24"/>
  <c r="V128" i="24"/>
  <c r="X128" i="24"/>
  <c r="Z128" i="24"/>
  <c r="H127" i="24"/>
  <c r="L127" i="24"/>
  <c r="Z125" i="24"/>
  <c r="T125" i="24"/>
  <c r="X125" i="24"/>
  <c r="H154" i="24"/>
  <c r="Z151" i="24"/>
  <c r="V151" i="24"/>
  <c r="X148" i="24"/>
  <c r="Z148" i="24"/>
  <c r="T148" i="24"/>
  <c r="H146" i="24"/>
  <c r="Z143" i="24"/>
  <c r="V143" i="24"/>
  <c r="H143" i="24"/>
  <c r="L143" i="24"/>
  <c r="X140" i="24"/>
  <c r="Z140" i="24"/>
  <c r="T140" i="24"/>
  <c r="H138" i="24"/>
  <c r="Z135" i="24"/>
  <c r="V135" i="24"/>
  <c r="H135" i="24"/>
  <c r="L135" i="24"/>
  <c r="X132" i="24"/>
  <c r="Z132" i="24"/>
  <c r="T132" i="24"/>
  <c r="J126" i="24"/>
  <c r="L126" i="24"/>
  <c r="V124" i="24"/>
  <c r="X124" i="24"/>
  <c r="Z124" i="24"/>
  <c r="H123" i="24"/>
  <c r="L123" i="24"/>
  <c r="H122" i="24"/>
  <c r="Z121" i="24"/>
  <c r="T121" i="24"/>
  <c r="X121" i="24"/>
  <c r="T120" i="24"/>
  <c r="V127" i="24"/>
  <c r="V123" i="24"/>
  <c r="V119" i="24"/>
  <c r="V115" i="24"/>
  <c r="X113" i="24"/>
  <c r="T113" i="24"/>
  <c r="Z112" i="24"/>
  <c r="V111" i="24"/>
  <c r="L111" i="24"/>
  <c r="X109" i="24"/>
  <c r="T109" i="24"/>
  <c r="Z108" i="24"/>
  <c r="V107" i="24"/>
  <c r="L107" i="24"/>
  <c r="X105" i="24"/>
  <c r="T105" i="24"/>
  <c r="Z104" i="24"/>
  <c r="V103" i="24"/>
  <c r="L103" i="24"/>
  <c r="X101" i="24"/>
  <c r="T101" i="24"/>
  <c r="Z100" i="24"/>
  <c r="V99" i="24"/>
  <c r="L99" i="24"/>
  <c r="X97" i="24"/>
  <c r="T97" i="24"/>
  <c r="Z96" i="24"/>
  <c r="V95" i="24"/>
  <c r="L95" i="24"/>
  <c r="X93" i="24"/>
  <c r="T93" i="24"/>
  <c r="Z92" i="24"/>
  <c r="V91" i="24"/>
  <c r="L91" i="24"/>
  <c r="X89" i="24"/>
  <c r="T89" i="24"/>
  <c r="Z88" i="24"/>
  <c r="V87" i="24"/>
  <c r="L87" i="24"/>
  <c r="X85" i="24"/>
  <c r="T85" i="24"/>
  <c r="Z84" i="24"/>
  <c r="V83" i="24"/>
  <c r="L83" i="24"/>
  <c r="X81" i="24"/>
  <c r="T81" i="24"/>
  <c r="Z80" i="24"/>
  <c r="V79" i="24"/>
  <c r="L78" i="24"/>
  <c r="V77" i="24"/>
  <c r="X76" i="24"/>
  <c r="Z75" i="24"/>
  <c r="T73" i="24"/>
  <c r="J71" i="24"/>
  <c r="X70" i="24"/>
  <c r="T70" i="24"/>
  <c r="V68" i="24"/>
  <c r="L68" i="24"/>
  <c r="H67" i="24"/>
  <c r="Z66" i="24"/>
  <c r="L62" i="24"/>
  <c r="V61" i="24"/>
  <c r="X60" i="24"/>
  <c r="Z59" i="24"/>
  <c r="Z56" i="24"/>
  <c r="V56" i="24"/>
  <c r="H56" i="24"/>
  <c r="L56" i="24"/>
  <c r="T53" i="24"/>
  <c r="X53" i="24"/>
  <c r="X48" i="24"/>
  <c r="Z48" i="24"/>
  <c r="L114" i="24"/>
  <c r="X112" i="24"/>
  <c r="L110" i="24"/>
  <c r="X108" i="24"/>
  <c r="L106" i="24"/>
  <c r="X104" i="24"/>
  <c r="L102" i="24"/>
  <c r="X100" i="24"/>
  <c r="L98" i="24"/>
  <c r="X96" i="24"/>
  <c r="L94" i="24"/>
  <c r="X92" i="24"/>
  <c r="L90" i="24"/>
  <c r="X88" i="24"/>
  <c r="L86" i="24"/>
  <c r="X84" i="24"/>
  <c r="L82" i="24"/>
  <c r="X80" i="24"/>
  <c r="H79" i="24"/>
  <c r="Z76" i="24"/>
  <c r="X75" i="24"/>
  <c r="L74" i="24"/>
  <c r="V73" i="24"/>
  <c r="J73" i="24"/>
  <c r="X72" i="24"/>
  <c r="Z71" i="24"/>
  <c r="T69" i="24"/>
  <c r="L69" i="24"/>
  <c r="J67" i="24"/>
  <c r="X66" i="24"/>
  <c r="Z65" i="24"/>
  <c r="V64" i="24"/>
  <c r="L64" i="24"/>
  <c r="V63" i="24"/>
  <c r="H63" i="24"/>
  <c r="Z60" i="24"/>
  <c r="X59" i="24"/>
  <c r="L58" i="24"/>
  <c r="V48" i="24"/>
  <c r="H48" i="24"/>
  <c r="H47" i="24"/>
  <c r="L47" i="24"/>
  <c r="H45" i="24"/>
  <c r="L45" i="24"/>
  <c r="X57" i="24"/>
  <c r="Z57" i="24"/>
  <c r="J52" i="24"/>
  <c r="L52" i="24"/>
  <c r="Z51" i="24"/>
  <c r="V51" i="24"/>
  <c r="H51" i="24"/>
  <c r="L51" i="24"/>
  <c r="T77" i="24"/>
  <c r="J75" i="24"/>
  <c r="V72" i="24"/>
  <c r="H71" i="24"/>
  <c r="V65" i="24"/>
  <c r="T61" i="24"/>
  <c r="J59" i="24"/>
  <c r="V57" i="24"/>
  <c r="J55" i="24"/>
  <c r="T54" i="24"/>
  <c r="X54" i="24"/>
  <c r="H54" i="24"/>
  <c r="T49" i="24"/>
  <c r="X49" i="24"/>
  <c r="Z49" i="24"/>
  <c r="H50" i="24"/>
  <c r="V44" i="24"/>
  <c r="X43" i="24"/>
  <c r="Z42" i="24"/>
  <c r="T40" i="24"/>
  <c r="J38" i="24"/>
  <c r="X37" i="24"/>
  <c r="T37" i="24"/>
  <c r="V35" i="24"/>
  <c r="L35" i="24"/>
  <c r="H34" i="24"/>
  <c r="V31" i="24"/>
  <c r="Z31" i="24"/>
  <c r="H31" i="24"/>
  <c r="L31" i="24"/>
  <c r="Z28" i="24"/>
  <c r="X28" i="24"/>
  <c r="T28" i="24"/>
  <c r="H26" i="24"/>
  <c r="J22" i="24"/>
  <c r="L22" i="24"/>
  <c r="Z20" i="24"/>
  <c r="V20" i="24"/>
  <c r="X20" i="24"/>
  <c r="H19" i="24"/>
  <c r="L19" i="24"/>
  <c r="H18" i="24"/>
  <c r="T17" i="24"/>
  <c r="X17" i="24"/>
  <c r="Z17" i="24"/>
  <c r="T16" i="24"/>
  <c r="T52" i="24"/>
  <c r="J50" i="24"/>
  <c r="V47" i="24"/>
  <c r="V46" i="24"/>
  <c r="H46" i="24"/>
  <c r="Z43" i="24"/>
  <c r="L41" i="24"/>
  <c r="V40" i="24"/>
  <c r="J40" i="24"/>
  <c r="X39" i="24"/>
  <c r="Z38" i="24"/>
  <c r="T36" i="24"/>
  <c r="L36" i="24"/>
  <c r="J34" i="24"/>
  <c r="T33" i="24"/>
  <c r="X33" i="24"/>
  <c r="L33" i="24"/>
  <c r="V28" i="24"/>
  <c r="J28" i="24"/>
  <c r="J26" i="24"/>
  <c r="T25" i="24"/>
  <c r="X25" i="24"/>
  <c r="L25" i="24"/>
  <c r="V22" i="24"/>
  <c r="J18" i="24"/>
  <c r="L18" i="24"/>
  <c r="Z16" i="24"/>
  <c r="V16" i="24"/>
  <c r="X16" i="24"/>
  <c r="J16" i="24"/>
  <c r="H15" i="24"/>
  <c r="L15" i="24"/>
  <c r="H14" i="24"/>
  <c r="T13" i="24"/>
  <c r="X13" i="24"/>
  <c r="Z13" i="24"/>
  <c r="V42" i="24"/>
  <c r="H42" i="24"/>
  <c r="Z32" i="24"/>
  <c r="X32" i="24"/>
  <c r="V30" i="24"/>
  <c r="V27" i="24"/>
  <c r="Z27" i="24"/>
  <c r="H27" i="24"/>
  <c r="L27" i="24"/>
  <c r="Z24" i="24"/>
  <c r="X24" i="24"/>
  <c r="V18" i="24"/>
  <c r="J14" i="24"/>
  <c r="L14" i="24"/>
  <c r="Q6" i="24"/>
  <c r="T44" i="24"/>
  <c r="V39" i="24"/>
  <c r="H38" i="24"/>
  <c r="V32" i="24"/>
  <c r="T29" i="24"/>
  <c r="X29" i="24"/>
  <c r="H23" i="24"/>
  <c r="L23" i="24"/>
  <c r="T21" i="24"/>
  <c r="X21" i="24"/>
  <c r="Z21" i="24"/>
  <c r="U6" i="24"/>
  <c r="F6" i="24"/>
  <c r="Z23" i="24"/>
  <c r="Z19" i="24"/>
  <c r="Z15" i="24"/>
  <c r="X12" i="24"/>
  <c r="Z11" i="24"/>
  <c r="L10" i="24"/>
  <c r="X8" i="24"/>
  <c r="T8" i="24"/>
  <c r="K6" i="24"/>
  <c r="W6" i="24"/>
  <c r="R6" i="24"/>
  <c r="J6" i="24"/>
  <c r="E6" i="24"/>
  <c r="V12" i="24"/>
  <c r="Z9" i="24"/>
  <c r="V8" i="24"/>
  <c r="V6" i="24" s="1"/>
  <c r="H8" i="24"/>
  <c r="I6" i="24"/>
  <c r="L11" i="24"/>
  <c r="X9" i="24"/>
  <c r="X6" i="24" s="1"/>
  <c r="L6" i="24" l="1"/>
  <c r="H6" i="24" s="1"/>
  <c r="V794" i="24"/>
  <c r="X794" i="24"/>
  <c r="X910" i="24"/>
  <c r="V910" i="24"/>
  <c r="X926" i="24"/>
  <c r="V926" i="24"/>
  <c r="X942" i="24"/>
  <c r="V942" i="24"/>
  <c r="X958" i="24"/>
  <c r="V958" i="24"/>
  <c r="X920" i="24"/>
  <c r="V920" i="24"/>
  <c r="X936" i="24"/>
  <c r="V936" i="24"/>
  <c r="X952" i="24"/>
  <c r="V952" i="24"/>
  <c r="T6" i="24"/>
  <c r="X906" i="24"/>
  <c r="V906" i="24"/>
  <c r="X922" i="24"/>
  <c r="V922" i="24"/>
  <c r="X938" i="24"/>
  <c r="V938" i="24"/>
  <c r="X954" i="24"/>
  <c r="V954" i="24"/>
  <c r="X916" i="24"/>
  <c r="V916" i="24"/>
  <c r="X932" i="24"/>
  <c r="V932" i="24"/>
  <c r="X948" i="24"/>
  <c r="V948" i="24"/>
  <c r="V802" i="24"/>
  <c r="X802" i="24"/>
  <c r="X918" i="24"/>
  <c r="V918" i="24"/>
  <c r="X934" i="24"/>
  <c r="V934" i="24"/>
  <c r="X950" i="24"/>
  <c r="V950" i="24"/>
  <c r="X912" i="24"/>
  <c r="V912" i="24"/>
  <c r="X928" i="24"/>
  <c r="V928" i="24"/>
  <c r="X944" i="24"/>
  <c r="V944" i="24"/>
  <c r="X960" i="24"/>
  <c r="V960" i="24"/>
  <c r="V798" i="24"/>
  <c r="X798" i="24"/>
  <c r="X914" i="24"/>
  <c r="V914" i="24"/>
  <c r="X930" i="24"/>
  <c r="V930" i="24"/>
  <c r="X946" i="24"/>
  <c r="V946" i="24"/>
  <c r="X962" i="24"/>
  <c r="V962" i="24"/>
  <c r="X908" i="24"/>
  <c r="V908" i="24"/>
  <c r="X924" i="24"/>
  <c r="V924" i="24"/>
  <c r="X940" i="24"/>
  <c r="V940" i="24"/>
  <c r="X956" i="24"/>
  <c r="V956" i="24"/>
  <c r="D38" i="25" l="1"/>
  <c r="D36" i="25"/>
  <c r="D39" i="25"/>
  <c r="D37" i="25"/>
  <c r="F39" i="25"/>
  <c r="F37" i="25"/>
  <c r="E39" i="25"/>
  <c r="E37" i="25"/>
  <c r="E38" i="25" l="1"/>
  <c r="E36" i="25"/>
  <c r="F38" i="25"/>
  <c r="F36" i="25"/>
  <c r="B38" i="2"/>
  <c r="B37" i="2"/>
  <c r="B36" i="2"/>
  <c r="B35" i="2"/>
  <c r="H44" i="12"/>
  <c r="L44" i="12" s="1"/>
  <c r="F44" i="12"/>
  <c r="L43" i="12"/>
  <c r="K43" i="12"/>
  <c r="D39" i="12"/>
  <c r="D34" i="12"/>
  <c r="F63" i="5"/>
  <c r="G52" i="13"/>
  <c r="H59" i="5"/>
  <c r="J46" i="2"/>
  <c r="J42" i="2"/>
  <c r="J41" i="2"/>
  <c r="J40" i="2"/>
  <c r="J39" i="2"/>
  <c r="J38" i="2"/>
  <c r="J37" i="2"/>
  <c r="J36" i="2"/>
  <c r="J35" i="2"/>
  <c r="G35" i="2"/>
  <c r="E35" i="2"/>
  <c r="J34" i="2"/>
  <c r="G34" i="2"/>
  <c r="E34" i="2"/>
  <c r="J33" i="2"/>
  <c r="G33" i="2"/>
  <c r="E33" i="2"/>
  <c r="J32" i="2"/>
  <c r="G32" i="2"/>
  <c r="E32" i="2"/>
  <c r="J31" i="2"/>
  <c r="G31" i="2"/>
  <c r="E31" i="2"/>
  <c r="J30" i="2"/>
  <c r="G30" i="2"/>
  <c r="E30" i="2"/>
  <c r="J29" i="2"/>
  <c r="E29" i="2"/>
  <c r="J28" i="2"/>
  <c r="E28" i="2"/>
  <c r="J27" i="2"/>
  <c r="E27" i="2"/>
  <c r="J26" i="2"/>
  <c r="E26" i="2"/>
  <c r="J25" i="2"/>
  <c r="E25" i="2"/>
  <c r="J24" i="2"/>
  <c r="G24" i="2"/>
  <c r="E24" i="2"/>
  <c r="J23" i="2"/>
  <c r="G23" i="2"/>
  <c r="J22" i="2"/>
  <c r="G22" i="2"/>
  <c r="J21" i="2"/>
  <c r="G21" i="2"/>
  <c r="E21" i="2"/>
  <c r="J20" i="2"/>
  <c r="G20" i="2"/>
  <c r="E20" i="2"/>
  <c r="J19" i="2"/>
  <c r="E19" i="2"/>
  <c r="J18" i="2"/>
  <c r="E18" i="2"/>
  <c r="J17" i="2"/>
  <c r="G17" i="2"/>
  <c r="E17" i="2"/>
  <c r="G16" i="2"/>
  <c r="E16" i="2"/>
  <c r="G15" i="2"/>
  <c r="E15" i="2"/>
  <c r="G14" i="2"/>
  <c r="E14" i="2"/>
  <c r="J13" i="2"/>
  <c r="G13" i="2"/>
  <c r="E13" i="2"/>
  <c r="J12" i="2"/>
  <c r="G12" i="2"/>
  <c r="E12" i="2"/>
  <c r="J11" i="2"/>
  <c r="G11" i="2"/>
  <c r="E11" i="2"/>
  <c r="J10" i="2"/>
  <c r="O10" i="2" s="1"/>
  <c r="G10" i="2"/>
  <c r="E10" i="2"/>
  <c r="J9" i="2"/>
  <c r="G9" i="2"/>
  <c r="E9" i="2"/>
  <c r="J8" i="2"/>
  <c r="G8" i="2"/>
  <c r="E8" i="2"/>
  <c r="K36" i="2" l="1"/>
  <c r="K18" i="2"/>
  <c r="K32" i="2" l="1"/>
  <c r="K38" i="2"/>
  <c r="K40" i="2"/>
  <c r="K9" i="2"/>
  <c r="K13" i="2"/>
  <c r="K10" i="2" l="1"/>
  <c r="K39" i="2"/>
  <c r="K11" i="2"/>
  <c r="K37" i="2"/>
  <c r="K8" i="2"/>
  <c r="N27" i="2"/>
  <c r="N12" i="2"/>
  <c r="N18" i="2"/>
  <c r="N10" i="2"/>
  <c r="N36" i="2"/>
  <c r="K25" i="2" l="1"/>
  <c r="K23" i="2"/>
  <c r="K31" i="2"/>
  <c r="K27" i="2"/>
  <c r="K42" i="2"/>
  <c r="N37" i="2" l="1"/>
  <c r="N38" i="2"/>
  <c r="K17" i="2"/>
  <c r="K19" i="2"/>
  <c r="K29" i="2"/>
  <c r="K21" i="2"/>
  <c r="K24" i="2"/>
  <c r="K33" i="2"/>
  <c r="K28" i="2"/>
  <c r="K22" i="2"/>
  <c r="K26" i="2"/>
  <c r="N40" i="2" l="1"/>
  <c r="K12" i="2"/>
  <c r="N32" i="2"/>
  <c r="K41" i="2" l="1"/>
  <c r="K20" i="2"/>
  <c r="K30" i="2"/>
  <c r="K34" i="2"/>
  <c r="N13" i="2"/>
  <c r="N9" i="2" l="1"/>
  <c r="N11" i="2"/>
  <c r="N35" i="2" l="1"/>
  <c r="N41" i="2" l="1"/>
  <c r="N23" i="2"/>
  <c r="N25" i="2"/>
  <c r="N30" i="2" l="1"/>
  <c r="N24" i="2"/>
  <c r="N28" i="2"/>
  <c r="N33" i="2"/>
  <c r="N21" i="2"/>
  <c r="N31" i="2"/>
  <c r="N29" i="2"/>
  <c r="N34" i="2"/>
  <c r="N22" i="2"/>
  <c r="N17" i="2"/>
  <c r="N20" i="2"/>
  <c r="N26" i="2"/>
  <c r="N19" i="2"/>
  <c r="N8" i="2" l="1"/>
  <c r="N39" i="2" l="1"/>
  <c r="L9" i="5" l="1"/>
  <c r="I59" i="5" l="1"/>
  <c r="L59" i="5" s="1"/>
  <c r="B11" i="2" l="1"/>
  <c r="R58" i="5"/>
  <c r="R57" i="5"/>
  <c r="AN1008" i="2" l="1"/>
  <c r="AO1008" i="2" s="1"/>
  <c r="AM1008" i="2"/>
  <c r="AQ1008" i="2" s="1"/>
  <c r="AE1008" i="2"/>
  <c r="AB1008" i="2"/>
  <c r="AA1008" i="2"/>
  <c r="AN1007" i="2"/>
  <c r="AO1007" i="2" s="1"/>
  <c r="AM1007" i="2"/>
  <c r="AQ1007" i="2" s="1"/>
  <c r="AB1007" i="2"/>
  <c r="AA1007" i="2"/>
  <c r="AN1006" i="2"/>
  <c r="AO1006" i="2" s="1"/>
  <c r="AM1006" i="2"/>
  <c r="AQ1006" i="2" s="1"/>
  <c r="AE1006" i="2"/>
  <c r="AB1006" i="2"/>
  <c r="AA1006" i="2"/>
  <c r="AN1005" i="2"/>
  <c r="AO1005" i="2" s="1"/>
  <c r="AM1005" i="2"/>
  <c r="AQ1005" i="2" s="1"/>
  <c r="AB1005" i="2"/>
  <c r="AA1005" i="2"/>
  <c r="AN1004" i="2"/>
  <c r="AO1004" i="2" s="1"/>
  <c r="AM1004" i="2"/>
  <c r="AQ1004" i="2" s="1"/>
  <c r="AE1004" i="2"/>
  <c r="AB1004" i="2"/>
  <c r="AA1004" i="2"/>
  <c r="AN1003" i="2"/>
  <c r="AO1003" i="2" s="1"/>
  <c r="AM1003" i="2"/>
  <c r="AQ1003" i="2" s="1"/>
  <c r="AE1003" i="2"/>
  <c r="AB1003" i="2"/>
  <c r="AA1003" i="2"/>
  <c r="AQ1002" i="2"/>
  <c r="AN1002" i="2"/>
  <c r="AM1002" i="2"/>
  <c r="AE1002" i="2"/>
  <c r="AB1002" i="2"/>
  <c r="AA1002" i="2"/>
  <c r="AQ1001" i="2"/>
  <c r="AN1001" i="2"/>
  <c r="AM1001" i="2"/>
  <c r="AE1001" i="2"/>
  <c r="AB1001" i="2"/>
  <c r="AA1001" i="2"/>
  <c r="AQ1000" i="2"/>
  <c r="AN1000" i="2"/>
  <c r="AM1000" i="2"/>
  <c r="AE1000" i="2"/>
  <c r="AB1000" i="2"/>
  <c r="AA1000" i="2"/>
  <c r="AQ999" i="2"/>
  <c r="AN999" i="2"/>
  <c r="AM999" i="2"/>
  <c r="AE999" i="2"/>
  <c r="AB999" i="2"/>
  <c r="AA999" i="2"/>
  <c r="AQ998" i="2"/>
  <c r="AN998" i="2"/>
  <c r="AM998" i="2"/>
  <c r="AB998" i="2"/>
  <c r="AA998" i="2"/>
  <c r="AE998" i="2" s="1"/>
  <c r="AN997" i="2"/>
  <c r="AM997" i="2"/>
  <c r="AQ997" i="2" s="1"/>
  <c r="AB997" i="2"/>
  <c r="AA997" i="2"/>
  <c r="AE997" i="2" s="1"/>
  <c r="AN996" i="2"/>
  <c r="AM996" i="2"/>
  <c r="AQ996" i="2" s="1"/>
  <c r="AB996" i="2"/>
  <c r="AA996" i="2"/>
  <c r="AE996" i="2" s="1"/>
  <c r="AN995" i="2"/>
  <c r="AM995" i="2"/>
  <c r="AQ995" i="2" s="1"/>
  <c r="AB995" i="2"/>
  <c r="AA995" i="2"/>
  <c r="AE995" i="2" s="1"/>
  <c r="AN994" i="2"/>
  <c r="AM994" i="2"/>
  <c r="AQ994" i="2" s="1"/>
  <c r="AB994" i="2"/>
  <c r="AA994" i="2"/>
  <c r="AE994" i="2" s="1"/>
  <c r="AN993" i="2"/>
  <c r="AM993" i="2"/>
  <c r="AQ993" i="2" s="1"/>
  <c r="AB993" i="2"/>
  <c r="AA993" i="2"/>
  <c r="AE993" i="2" s="1"/>
  <c r="AN992" i="2"/>
  <c r="AM992" i="2"/>
  <c r="AQ992" i="2" s="1"/>
  <c r="AB992" i="2"/>
  <c r="AA992" i="2"/>
  <c r="AE992" i="2" s="1"/>
  <c r="AN991" i="2"/>
  <c r="AM991" i="2"/>
  <c r="AQ991" i="2" s="1"/>
  <c r="AB991" i="2"/>
  <c r="AA991" i="2"/>
  <c r="AE991" i="2" s="1"/>
  <c r="AN990" i="2"/>
  <c r="AM990" i="2"/>
  <c r="AQ990" i="2" s="1"/>
  <c r="AB990" i="2"/>
  <c r="AA990" i="2"/>
  <c r="AE990" i="2" s="1"/>
  <c r="AN989" i="2"/>
  <c r="AM989" i="2"/>
  <c r="AQ989" i="2" s="1"/>
  <c r="AB989" i="2"/>
  <c r="AA989" i="2"/>
  <c r="AE989" i="2" s="1"/>
  <c r="AN988" i="2"/>
  <c r="AM988" i="2"/>
  <c r="AQ988" i="2" s="1"/>
  <c r="AB988" i="2"/>
  <c r="AA988" i="2"/>
  <c r="AE988" i="2" s="1"/>
  <c r="AN987" i="2"/>
  <c r="AM987" i="2"/>
  <c r="AQ987" i="2" s="1"/>
  <c r="AB987" i="2"/>
  <c r="AA987" i="2"/>
  <c r="AN986" i="2"/>
  <c r="AM986" i="2"/>
  <c r="AB986" i="2"/>
  <c r="AA986" i="2"/>
  <c r="AN985" i="2"/>
  <c r="AM985" i="2"/>
  <c r="AB985" i="2"/>
  <c r="AA985" i="2"/>
  <c r="AN984" i="2"/>
  <c r="AM984" i="2"/>
  <c r="AB984" i="2"/>
  <c r="AA984" i="2"/>
  <c r="AN983" i="2"/>
  <c r="AM983" i="2"/>
  <c r="AB983" i="2"/>
  <c r="AA983" i="2"/>
  <c r="AN982" i="2"/>
  <c r="AM982" i="2"/>
  <c r="AB982" i="2"/>
  <c r="AA982" i="2"/>
  <c r="AN981" i="2"/>
  <c r="AM981" i="2"/>
  <c r="AB981" i="2"/>
  <c r="AA981" i="2"/>
  <c r="AN980" i="2"/>
  <c r="AM980" i="2"/>
  <c r="AB980" i="2"/>
  <c r="AA980" i="2"/>
  <c r="AN979" i="2"/>
  <c r="AM979" i="2"/>
  <c r="AB979" i="2"/>
  <c r="AA979" i="2"/>
  <c r="AN978" i="2"/>
  <c r="AM978" i="2"/>
  <c r="AB978" i="2"/>
  <c r="AA978" i="2"/>
  <c r="AN977" i="2"/>
  <c r="AM977" i="2"/>
  <c r="AB977" i="2"/>
  <c r="AA977" i="2"/>
  <c r="AN976" i="2"/>
  <c r="AM976" i="2"/>
  <c r="AB976" i="2"/>
  <c r="AA976" i="2"/>
  <c r="AN975" i="2"/>
  <c r="AM975" i="2"/>
  <c r="AB975" i="2"/>
  <c r="AA975" i="2"/>
  <c r="AN974" i="2"/>
  <c r="AM974" i="2"/>
  <c r="AB974" i="2"/>
  <c r="AA974" i="2"/>
  <c r="AN973" i="2"/>
  <c r="AM973" i="2"/>
  <c r="AB973" i="2"/>
  <c r="AA973" i="2"/>
  <c r="AN972" i="2"/>
  <c r="AO972" i="2" s="1"/>
  <c r="AM972" i="2"/>
  <c r="AQ972" i="2" s="1"/>
  <c r="AB972" i="2"/>
  <c r="AC972" i="2" s="1"/>
  <c r="AA972" i="2"/>
  <c r="AE972" i="2" s="1"/>
  <c r="AQ971" i="2"/>
  <c r="AN971" i="2"/>
  <c r="AO971" i="2" s="1"/>
  <c r="AM971" i="2"/>
  <c r="AB971" i="2"/>
  <c r="AA971" i="2"/>
  <c r="AN970" i="2"/>
  <c r="AM970" i="2"/>
  <c r="AQ970" i="2" s="1"/>
  <c r="AR970" i="2" s="1"/>
  <c r="AB970" i="2"/>
  <c r="AC970" i="2" s="1"/>
  <c r="AA970" i="2"/>
  <c r="AE970" i="2" s="1"/>
  <c r="AQ969" i="2"/>
  <c r="AN969" i="2"/>
  <c r="AO969" i="2" s="1"/>
  <c r="AM969" i="2"/>
  <c r="AE969" i="2"/>
  <c r="AF969" i="2" s="1"/>
  <c r="AB969" i="2"/>
  <c r="AA969" i="2"/>
  <c r="AN968" i="2"/>
  <c r="AO968" i="2" s="1"/>
  <c r="AM968" i="2"/>
  <c r="AQ968" i="2" s="1"/>
  <c r="AR968" i="2" s="1"/>
  <c r="AB968" i="2"/>
  <c r="AC968" i="2" s="1"/>
  <c r="AA968" i="2"/>
  <c r="AE968" i="2" s="1"/>
  <c r="AQ967" i="2"/>
  <c r="AN967" i="2"/>
  <c r="AO967" i="2" s="1"/>
  <c r="AM967" i="2"/>
  <c r="AB967" i="2"/>
  <c r="AA967" i="2"/>
  <c r="AN966" i="2"/>
  <c r="AM966" i="2"/>
  <c r="AQ966" i="2" s="1"/>
  <c r="AR966" i="2" s="1"/>
  <c r="AB966" i="2"/>
  <c r="AC966" i="2" s="1"/>
  <c r="AA966" i="2"/>
  <c r="AE966" i="2" s="1"/>
  <c r="AF966" i="2" s="1"/>
  <c r="AQ965" i="2"/>
  <c r="AR965" i="2" s="1"/>
  <c r="AN965" i="2"/>
  <c r="AM965" i="2"/>
  <c r="AB965" i="2"/>
  <c r="AC965" i="2" s="1"/>
  <c r="AA965" i="2"/>
  <c r="AE965" i="2" s="1"/>
  <c r="AF965" i="2" s="1"/>
  <c r="AQ964" i="2"/>
  <c r="AR964" i="2" s="1"/>
  <c r="AN964" i="2"/>
  <c r="AM964" i="2"/>
  <c r="AB964" i="2"/>
  <c r="AC964" i="2" s="1"/>
  <c r="AA964" i="2"/>
  <c r="AE964" i="2" s="1"/>
  <c r="AF964" i="2" s="1"/>
  <c r="AQ963" i="2"/>
  <c r="AR963" i="2" s="1"/>
  <c r="AN963" i="2"/>
  <c r="AM963" i="2"/>
  <c r="AB963" i="2"/>
  <c r="AC963" i="2" s="1"/>
  <c r="AA963" i="2"/>
  <c r="AE963" i="2" s="1"/>
  <c r="AF963" i="2" s="1"/>
  <c r="AQ962" i="2"/>
  <c r="AR962" i="2" s="1"/>
  <c r="AN962" i="2"/>
  <c r="AM962" i="2"/>
  <c r="AB962" i="2"/>
  <c r="AC962" i="2" s="1"/>
  <c r="AA962" i="2"/>
  <c r="AE962" i="2" s="1"/>
  <c r="AF962" i="2" s="1"/>
  <c r="AQ961" i="2"/>
  <c r="AR961" i="2" s="1"/>
  <c r="AN961" i="2"/>
  <c r="AM961" i="2"/>
  <c r="AB961" i="2"/>
  <c r="AC961" i="2" s="1"/>
  <c r="AA961" i="2"/>
  <c r="AE961" i="2" s="1"/>
  <c r="AF961" i="2" s="1"/>
  <c r="AQ960" i="2"/>
  <c r="AR960" i="2" s="1"/>
  <c r="AN960" i="2"/>
  <c r="AM960" i="2"/>
  <c r="AB960" i="2"/>
  <c r="AC960" i="2" s="1"/>
  <c r="AA960" i="2"/>
  <c r="AE960" i="2" s="1"/>
  <c r="AF960" i="2" s="1"/>
  <c r="AQ959" i="2"/>
  <c r="AR959" i="2" s="1"/>
  <c r="AN959" i="2"/>
  <c r="AM959" i="2"/>
  <c r="AB959" i="2"/>
  <c r="AC959" i="2" s="1"/>
  <c r="AA959" i="2"/>
  <c r="AE959" i="2" s="1"/>
  <c r="AF959" i="2" s="1"/>
  <c r="AQ958" i="2"/>
  <c r="AR958" i="2" s="1"/>
  <c r="AN958" i="2"/>
  <c r="AM958" i="2"/>
  <c r="AB958" i="2"/>
  <c r="AC958" i="2" s="1"/>
  <c r="AA958" i="2"/>
  <c r="AE958" i="2" s="1"/>
  <c r="AF958" i="2" s="1"/>
  <c r="AN957" i="2"/>
  <c r="AM957" i="2"/>
  <c r="AQ957" i="2" s="1"/>
  <c r="AR957" i="2" s="1"/>
  <c r="AB957" i="2"/>
  <c r="AC957" i="2" s="1"/>
  <c r="AA957" i="2"/>
  <c r="AE957" i="2" s="1"/>
  <c r="AF957" i="2" s="1"/>
  <c r="AN956" i="2"/>
  <c r="AM956" i="2"/>
  <c r="AQ956" i="2" s="1"/>
  <c r="AB956" i="2"/>
  <c r="AC956" i="2" s="1"/>
  <c r="AA956" i="2"/>
  <c r="AE956" i="2" s="1"/>
  <c r="AF956" i="2" s="1"/>
  <c r="AQ955" i="2"/>
  <c r="AR955" i="2" s="1"/>
  <c r="AN955" i="2"/>
  <c r="AO955" i="2" s="1"/>
  <c r="AM955" i="2"/>
  <c r="AB955" i="2"/>
  <c r="AC955" i="2" s="1"/>
  <c r="AA955" i="2"/>
  <c r="AE955" i="2" s="1"/>
  <c r="AF955" i="2" s="1"/>
  <c r="AN954" i="2"/>
  <c r="AM954" i="2"/>
  <c r="AQ954" i="2" s="1"/>
  <c r="AR954" i="2" s="1"/>
  <c r="AB954" i="2"/>
  <c r="AC954" i="2" s="1"/>
  <c r="AA954" i="2"/>
  <c r="AE954" i="2" s="1"/>
  <c r="AF954" i="2" s="1"/>
  <c r="AQ953" i="2"/>
  <c r="AN953" i="2"/>
  <c r="AO953" i="2" s="1"/>
  <c r="AM953" i="2"/>
  <c r="AB953" i="2"/>
  <c r="AC953" i="2" s="1"/>
  <c r="AA953" i="2"/>
  <c r="AE953" i="2" s="1"/>
  <c r="AF953" i="2" s="1"/>
  <c r="AN952" i="2"/>
  <c r="AM952" i="2"/>
  <c r="AQ952" i="2" s="1"/>
  <c r="AR952" i="2" s="1"/>
  <c r="AB952" i="2"/>
  <c r="AC952" i="2" s="1"/>
  <c r="AA952" i="2"/>
  <c r="AE952" i="2" s="1"/>
  <c r="AF952" i="2" s="1"/>
  <c r="AQ951" i="2"/>
  <c r="AN951" i="2"/>
  <c r="AO951" i="2" s="1"/>
  <c r="AM951" i="2"/>
  <c r="AB951" i="2"/>
  <c r="AC951" i="2" s="1"/>
  <c r="AA951" i="2"/>
  <c r="AE951" i="2" s="1"/>
  <c r="AF951" i="2" s="1"/>
  <c r="AN950" i="2"/>
  <c r="AM950" i="2"/>
  <c r="AQ950" i="2" s="1"/>
  <c r="AB950" i="2"/>
  <c r="AC950" i="2" s="1"/>
  <c r="AA950" i="2"/>
  <c r="AE950" i="2" s="1"/>
  <c r="AF950" i="2" s="1"/>
  <c r="AQ949" i="2"/>
  <c r="AN949" i="2"/>
  <c r="AO949" i="2" s="1"/>
  <c r="AM949" i="2"/>
  <c r="AB949" i="2"/>
  <c r="AC949" i="2" s="1"/>
  <c r="AA949" i="2"/>
  <c r="AE949" i="2" s="1"/>
  <c r="AN948" i="2"/>
  <c r="AM948" i="2"/>
  <c r="AQ948" i="2" s="1"/>
  <c r="AB948" i="2"/>
  <c r="AC948" i="2" s="1"/>
  <c r="AA948" i="2"/>
  <c r="AE948" i="2" s="1"/>
  <c r="AF948" i="2" s="1"/>
  <c r="AQ947" i="2"/>
  <c r="AN947" i="2"/>
  <c r="AO947" i="2" s="1"/>
  <c r="AM947" i="2"/>
  <c r="AB947" i="2"/>
  <c r="AC947" i="2" s="1"/>
  <c r="AA947" i="2"/>
  <c r="AE947" i="2" s="1"/>
  <c r="AF947" i="2" s="1"/>
  <c r="AN946" i="2"/>
  <c r="AM946" i="2"/>
  <c r="AQ946" i="2" s="1"/>
  <c r="AR946" i="2" s="1"/>
  <c r="AB946" i="2"/>
  <c r="AC946" i="2" s="1"/>
  <c r="AA946" i="2"/>
  <c r="AE946" i="2" s="1"/>
  <c r="AF946" i="2" s="1"/>
  <c r="AQ945" i="2"/>
  <c r="AR945" i="2" s="1"/>
  <c r="AN945" i="2"/>
  <c r="AO945" i="2" s="1"/>
  <c r="AM945" i="2"/>
  <c r="AB945" i="2"/>
  <c r="AC945" i="2" s="1"/>
  <c r="AA945" i="2"/>
  <c r="AE945" i="2" s="1"/>
  <c r="AN944" i="2"/>
  <c r="AM944" i="2"/>
  <c r="AQ944" i="2" s="1"/>
  <c r="AR944" i="2" s="1"/>
  <c r="AB944" i="2"/>
  <c r="AC944" i="2" s="1"/>
  <c r="AA944" i="2"/>
  <c r="AE944" i="2" s="1"/>
  <c r="AF944" i="2" s="1"/>
  <c r="AQ943" i="2"/>
  <c r="AR943" i="2" s="1"/>
  <c r="AN943" i="2"/>
  <c r="AO943" i="2" s="1"/>
  <c r="AM943" i="2"/>
  <c r="AB943" i="2"/>
  <c r="AC943" i="2" s="1"/>
  <c r="AA943" i="2"/>
  <c r="AE943" i="2" s="1"/>
  <c r="AF943" i="2" s="1"/>
  <c r="AN942" i="2"/>
  <c r="AM942" i="2"/>
  <c r="AQ942" i="2" s="1"/>
  <c r="AB942" i="2"/>
  <c r="AC942" i="2" s="1"/>
  <c r="AA942" i="2"/>
  <c r="AE942" i="2" s="1"/>
  <c r="AF942" i="2" s="1"/>
  <c r="AQ941" i="2"/>
  <c r="AR941" i="2" s="1"/>
  <c r="AN941" i="2"/>
  <c r="AO941" i="2" s="1"/>
  <c r="AM941" i="2"/>
  <c r="AB941" i="2"/>
  <c r="AC941" i="2" s="1"/>
  <c r="AA941" i="2"/>
  <c r="AE941" i="2" s="1"/>
  <c r="AF941" i="2" s="1"/>
  <c r="AN940" i="2"/>
  <c r="AM940" i="2"/>
  <c r="AQ940" i="2" s="1"/>
  <c r="AB940" i="2"/>
  <c r="AC940" i="2" s="1"/>
  <c r="AA940" i="2"/>
  <c r="AE940" i="2" s="1"/>
  <c r="AF940" i="2" s="1"/>
  <c r="AQ939" i="2"/>
  <c r="AR939" i="2" s="1"/>
  <c r="AN939" i="2"/>
  <c r="AO939" i="2" s="1"/>
  <c r="AM939" i="2"/>
  <c r="AB939" i="2"/>
  <c r="AC939" i="2" s="1"/>
  <c r="AA939" i="2"/>
  <c r="AE939" i="2" s="1"/>
  <c r="AF939" i="2" s="1"/>
  <c r="AN938" i="2"/>
  <c r="AM938" i="2"/>
  <c r="AQ938" i="2" s="1"/>
  <c r="AR938" i="2" s="1"/>
  <c r="AB938" i="2"/>
  <c r="AC938" i="2" s="1"/>
  <c r="AA938" i="2"/>
  <c r="AE938" i="2" s="1"/>
  <c r="AF938" i="2" s="1"/>
  <c r="AQ937" i="2"/>
  <c r="AR937" i="2" s="1"/>
  <c r="AN937" i="2"/>
  <c r="AO937" i="2" s="1"/>
  <c r="AM937" i="2"/>
  <c r="AB937" i="2"/>
  <c r="AC937" i="2" s="1"/>
  <c r="AA937" i="2"/>
  <c r="AE937" i="2" s="1"/>
  <c r="AF937" i="2" s="1"/>
  <c r="AN936" i="2"/>
  <c r="AM936" i="2"/>
  <c r="AQ936" i="2" s="1"/>
  <c r="AR936" i="2" s="1"/>
  <c r="AB936" i="2"/>
  <c r="AC936" i="2" s="1"/>
  <c r="AA936" i="2"/>
  <c r="AE936" i="2" s="1"/>
  <c r="AF936" i="2" s="1"/>
  <c r="AQ935" i="2"/>
  <c r="AN935" i="2"/>
  <c r="AO935" i="2" s="1"/>
  <c r="AM935" i="2"/>
  <c r="AB935" i="2"/>
  <c r="AC935" i="2" s="1"/>
  <c r="AA935" i="2"/>
  <c r="AE935" i="2" s="1"/>
  <c r="AN934" i="2"/>
  <c r="AM934" i="2"/>
  <c r="AQ934" i="2" s="1"/>
  <c r="AB934" i="2"/>
  <c r="AC934" i="2" s="1"/>
  <c r="AA934" i="2"/>
  <c r="AE934" i="2" s="1"/>
  <c r="AF934" i="2" s="1"/>
  <c r="AQ933" i="2"/>
  <c r="AN933" i="2"/>
  <c r="AO933" i="2" s="1"/>
  <c r="AM933" i="2"/>
  <c r="AB933" i="2"/>
  <c r="AC933" i="2" s="1"/>
  <c r="AA933" i="2"/>
  <c r="AE933" i="2" s="1"/>
  <c r="AF933" i="2" s="1"/>
  <c r="AN932" i="2"/>
  <c r="AO932" i="2" s="1"/>
  <c r="AM932" i="2"/>
  <c r="AQ932" i="2" s="1"/>
  <c r="AB932" i="2"/>
  <c r="AA932" i="2"/>
  <c r="AN931" i="2"/>
  <c r="AO931" i="2" s="1"/>
  <c r="AM931" i="2"/>
  <c r="AQ931" i="2" s="1"/>
  <c r="AR931" i="2" s="1"/>
  <c r="AB931" i="2"/>
  <c r="AA931" i="2"/>
  <c r="AN930" i="2"/>
  <c r="AO930" i="2" s="1"/>
  <c r="AM930" i="2"/>
  <c r="AQ930" i="2" s="1"/>
  <c r="AB930" i="2"/>
  <c r="AA930" i="2"/>
  <c r="AN929" i="2"/>
  <c r="AO929" i="2" s="1"/>
  <c r="AM929" i="2"/>
  <c r="AQ929" i="2" s="1"/>
  <c r="AR929" i="2" s="1"/>
  <c r="AB929" i="2"/>
  <c r="AA929" i="2"/>
  <c r="AN928" i="2"/>
  <c r="AO928" i="2" s="1"/>
  <c r="AM928" i="2"/>
  <c r="AQ928" i="2" s="1"/>
  <c r="AB928" i="2"/>
  <c r="AA928" i="2"/>
  <c r="AN927" i="2"/>
  <c r="AO927" i="2" s="1"/>
  <c r="AM927" i="2"/>
  <c r="AQ927" i="2" s="1"/>
  <c r="AR927" i="2" s="1"/>
  <c r="AB927" i="2"/>
  <c r="AA927" i="2"/>
  <c r="AN926" i="2"/>
  <c r="AO926" i="2" s="1"/>
  <c r="AM926" i="2"/>
  <c r="AQ926" i="2" s="1"/>
  <c r="AB926" i="2"/>
  <c r="AA926" i="2"/>
  <c r="AN925" i="2"/>
  <c r="AO925" i="2" s="1"/>
  <c r="AM925" i="2"/>
  <c r="AQ925" i="2" s="1"/>
  <c r="AR925" i="2" s="1"/>
  <c r="AB925" i="2"/>
  <c r="AA925" i="2"/>
  <c r="AN924" i="2"/>
  <c r="AO924" i="2" s="1"/>
  <c r="AM924" i="2"/>
  <c r="AQ924" i="2" s="1"/>
  <c r="AB924" i="2"/>
  <c r="AA924" i="2"/>
  <c r="AN923" i="2"/>
  <c r="AO923" i="2" s="1"/>
  <c r="AM923" i="2"/>
  <c r="AQ923" i="2" s="1"/>
  <c r="AR923" i="2" s="1"/>
  <c r="AB923" i="2"/>
  <c r="AA923" i="2"/>
  <c r="AN922" i="2"/>
  <c r="AO922" i="2" s="1"/>
  <c r="AM922" i="2"/>
  <c r="AQ922" i="2" s="1"/>
  <c r="AB922" i="2"/>
  <c r="AA922" i="2"/>
  <c r="AN921" i="2"/>
  <c r="AO921" i="2" s="1"/>
  <c r="AM921" i="2"/>
  <c r="AQ921" i="2" s="1"/>
  <c r="AR921" i="2" s="1"/>
  <c r="AB921" i="2"/>
  <c r="AA921" i="2"/>
  <c r="AN920" i="2"/>
  <c r="AO920" i="2" s="1"/>
  <c r="AM920" i="2"/>
  <c r="AQ920" i="2" s="1"/>
  <c r="AB920" i="2"/>
  <c r="AA920" i="2"/>
  <c r="AN919" i="2"/>
  <c r="AO919" i="2" s="1"/>
  <c r="AM919" i="2"/>
  <c r="AQ919" i="2" s="1"/>
  <c r="AR919" i="2" s="1"/>
  <c r="AE919" i="2"/>
  <c r="AB919" i="2"/>
  <c r="AA919" i="2"/>
  <c r="AN918" i="2"/>
  <c r="AO918" i="2" s="1"/>
  <c r="AM918" i="2"/>
  <c r="AQ918" i="2" s="1"/>
  <c r="AE918" i="2"/>
  <c r="AB918" i="2"/>
  <c r="AA918" i="2"/>
  <c r="AN917" i="2"/>
  <c r="AO917" i="2" s="1"/>
  <c r="AM917" i="2"/>
  <c r="AQ917" i="2" s="1"/>
  <c r="AE917" i="2"/>
  <c r="AB917" i="2"/>
  <c r="AA917" i="2"/>
  <c r="AN916" i="2"/>
  <c r="AO916" i="2" s="1"/>
  <c r="AM916" i="2"/>
  <c r="AQ916" i="2" s="1"/>
  <c r="AR916" i="2" s="1"/>
  <c r="AE916" i="2"/>
  <c r="AB916" i="2"/>
  <c r="AA916" i="2"/>
  <c r="AN915" i="2"/>
  <c r="AO915" i="2" s="1"/>
  <c r="AM915" i="2"/>
  <c r="AQ915" i="2" s="1"/>
  <c r="AR915" i="2" s="1"/>
  <c r="AE915" i="2"/>
  <c r="AB915" i="2"/>
  <c r="AA915" i="2"/>
  <c r="AN914" i="2"/>
  <c r="AO914" i="2" s="1"/>
  <c r="AM914" i="2"/>
  <c r="AQ914" i="2" s="1"/>
  <c r="AE914" i="2"/>
  <c r="AB914" i="2"/>
  <c r="AA914" i="2"/>
  <c r="AN913" i="2"/>
  <c r="AO913" i="2" s="1"/>
  <c r="AM913" i="2"/>
  <c r="AQ913" i="2" s="1"/>
  <c r="AR913" i="2" s="1"/>
  <c r="AE913" i="2"/>
  <c r="AB913" i="2"/>
  <c r="AA913" i="2"/>
  <c r="AN912" i="2"/>
  <c r="AO912" i="2" s="1"/>
  <c r="AM912" i="2"/>
  <c r="AQ912" i="2" s="1"/>
  <c r="AR912" i="2" s="1"/>
  <c r="AB912" i="2"/>
  <c r="AC912" i="2" s="1"/>
  <c r="AA912" i="2"/>
  <c r="AE912" i="2" s="1"/>
  <c r="AQ911" i="2"/>
  <c r="AN911" i="2"/>
  <c r="AO911" i="2" s="1"/>
  <c r="AM911" i="2"/>
  <c r="AB911" i="2"/>
  <c r="AA911" i="2"/>
  <c r="AN910" i="2"/>
  <c r="AO910" i="2" s="1"/>
  <c r="AM910" i="2"/>
  <c r="AQ910" i="2" s="1"/>
  <c r="AR910" i="2" s="1"/>
  <c r="AB910" i="2"/>
  <c r="AC910" i="2" s="1"/>
  <c r="AA910" i="2"/>
  <c r="AE910" i="2" s="1"/>
  <c r="AQ909" i="2"/>
  <c r="AN909" i="2"/>
  <c r="AO909" i="2" s="1"/>
  <c r="AM909" i="2"/>
  <c r="AB909" i="2"/>
  <c r="AA909" i="2"/>
  <c r="AN908" i="2"/>
  <c r="AM908" i="2"/>
  <c r="AQ908" i="2" s="1"/>
  <c r="AB908" i="2"/>
  <c r="AC908" i="2" s="1"/>
  <c r="AA908" i="2"/>
  <c r="AE908" i="2" s="1"/>
  <c r="AQ907" i="2"/>
  <c r="AN907" i="2"/>
  <c r="AO907" i="2" s="1"/>
  <c r="AM907" i="2"/>
  <c r="AB907" i="2"/>
  <c r="AA907" i="2"/>
  <c r="AN906" i="2"/>
  <c r="AM906" i="2"/>
  <c r="AQ906" i="2" s="1"/>
  <c r="AB906" i="2"/>
  <c r="AC906" i="2" s="1"/>
  <c r="AA906" i="2"/>
  <c r="AE906" i="2" s="1"/>
  <c r="AQ905" i="2"/>
  <c r="AN905" i="2"/>
  <c r="AO905" i="2" s="1"/>
  <c r="AM905" i="2"/>
  <c r="AB905" i="2"/>
  <c r="AA905" i="2"/>
  <c r="AN904" i="2"/>
  <c r="AO904" i="2" s="1"/>
  <c r="AM904" i="2"/>
  <c r="AQ904" i="2" s="1"/>
  <c r="AR904" i="2" s="1"/>
  <c r="AB904" i="2"/>
  <c r="AC904" i="2" s="1"/>
  <c r="AA904" i="2"/>
  <c r="AE904" i="2" s="1"/>
  <c r="AQ903" i="2"/>
  <c r="AN903" i="2"/>
  <c r="AO903" i="2" s="1"/>
  <c r="AM903" i="2"/>
  <c r="AB903" i="2"/>
  <c r="AA903" i="2"/>
  <c r="AN902" i="2"/>
  <c r="AO902" i="2" s="1"/>
  <c r="AM902" i="2"/>
  <c r="AQ902" i="2" s="1"/>
  <c r="AR902" i="2" s="1"/>
  <c r="AB902" i="2"/>
  <c r="AC902" i="2" s="1"/>
  <c r="AA902" i="2"/>
  <c r="AE902" i="2" s="1"/>
  <c r="AQ901" i="2"/>
  <c r="AN901" i="2"/>
  <c r="AO901" i="2" s="1"/>
  <c r="AM901" i="2"/>
  <c r="AB901" i="2"/>
  <c r="AA901" i="2"/>
  <c r="AN900" i="2"/>
  <c r="AM900" i="2"/>
  <c r="AQ900" i="2" s="1"/>
  <c r="AB900" i="2"/>
  <c r="AC900" i="2" s="1"/>
  <c r="AA900" i="2"/>
  <c r="AE900" i="2" s="1"/>
  <c r="AQ899" i="2"/>
  <c r="AN899" i="2"/>
  <c r="AO899" i="2" s="1"/>
  <c r="AM899" i="2"/>
  <c r="AB899" i="2"/>
  <c r="AA899" i="2"/>
  <c r="AN898" i="2"/>
  <c r="AM898" i="2"/>
  <c r="AQ898" i="2" s="1"/>
  <c r="AB898" i="2"/>
  <c r="AC898" i="2" s="1"/>
  <c r="AA898" i="2"/>
  <c r="AE898" i="2" s="1"/>
  <c r="AQ897" i="2"/>
  <c r="AN897" i="2"/>
  <c r="AO897" i="2" s="1"/>
  <c r="AM897" i="2"/>
  <c r="AB897" i="2"/>
  <c r="AA897" i="2"/>
  <c r="AN896" i="2"/>
  <c r="AO896" i="2" s="1"/>
  <c r="AM896" i="2"/>
  <c r="AQ896" i="2" s="1"/>
  <c r="AR896" i="2" s="1"/>
  <c r="AB896" i="2"/>
  <c r="AC896" i="2" s="1"/>
  <c r="AA896" i="2"/>
  <c r="AE896" i="2" s="1"/>
  <c r="AQ895" i="2"/>
  <c r="AN895" i="2"/>
  <c r="AO895" i="2" s="1"/>
  <c r="AM895" i="2"/>
  <c r="AB895" i="2"/>
  <c r="AA895" i="2"/>
  <c r="AN894" i="2"/>
  <c r="AO894" i="2" s="1"/>
  <c r="AM894" i="2"/>
  <c r="AQ894" i="2" s="1"/>
  <c r="AR894" i="2" s="1"/>
  <c r="AB894" i="2"/>
  <c r="AC894" i="2" s="1"/>
  <c r="AA894" i="2"/>
  <c r="AE894" i="2" s="1"/>
  <c r="AQ893" i="2"/>
  <c r="AN893" i="2"/>
  <c r="AO893" i="2" s="1"/>
  <c r="AM893" i="2"/>
  <c r="AB893" i="2"/>
  <c r="AA893" i="2"/>
  <c r="AN892" i="2"/>
  <c r="AM892" i="2"/>
  <c r="AQ892" i="2" s="1"/>
  <c r="AB892" i="2"/>
  <c r="AC892" i="2" s="1"/>
  <c r="AA892" i="2"/>
  <c r="AE892" i="2" s="1"/>
  <c r="AQ891" i="2"/>
  <c r="AN891" i="2"/>
  <c r="AO891" i="2" s="1"/>
  <c r="AM891" i="2"/>
  <c r="AB891" i="2"/>
  <c r="AA891" i="2"/>
  <c r="AN890" i="2"/>
  <c r="AM890" i="2"/>
  <c r="AQ890" i="2" s="1"/>
  <c r="AB890" i="2"/>
  <c r="AC890" i="2" s="1"/>
  <c r="AA890" i="2"/>
  <c r="AE890" i="2" s="1"/>
  <c r="AQ889" i="2"/>
  <c r="AN889" i="2"/>
  <c r="AO889" i="2" s="1"/>
  <c r="AM889" i="2"/>
  <c r="AB889" i="2"/>
  <c r="AA889" i="2"/>
  <c r="AN888" i="2"/>
  <c r="AO888" i="2" s="1"/>
  <c r="AM888" i="2"/>
  <c r="AQ888" i="2" s="1"/>
  <c r="AR888" i="2" s="1"/>
  <c r="AB888" i="2"/>
  <c r="AC888" i="2" s="1"/>
  <c r="AA888" i="2"/>
  <c r="AE888" i="2" s="1"/>
  <c r="AQ887" i="2"/>
  <c r="AN887" i="2"/>
  <c r="AO887" i="2" s="1"/>
  <c r="AM887" i="2"/>
  <c r="AB887" i="2"/>
  <c r="AA887" i="2"/>
  <c r="AN886" i="2"/>
  <c r="AM886" i="2"/>
  <c r="AQ886" i="2" s="1"/>
  <c r="AB886" i="2"/>
  <c r="AC886" i="2" s="1"/>
  <c r="AA886" i="2"/>
  <c r="AE886" i="2" s="1"/>
  <c r="AQ885" i="2"/>
  <c r="AN885" i="2"/>
  <c r="AO885" i="2" s="1"/>
  <c r="AM885" i="2"/>
  <c r="AE885" i="2"/>
  <c r="AF885" i="2" s="1"/>
  <c r="AB885" i="2"/>
  <c r="AA885" i="2"/>
  <c r="AN884" i="2"/>
  <c r="AO884" i="2" s="1"/>
  <c r="AM884" i="2"/>
  <c r="AQ884" i="2" s="1"/>
  <c r="AR884" i="2" s="1"/>
  <c r="AB884" i="2"/>
  <c r="AC884" i="2" s="1"/>
  <c r="AA884" i="2"/>
  <c r="AE884" i="2" s="1"/>
  <c r="AQ883" i="2"/>
  <c r="AN883" i="2"/>
  <c r="AO883" i="2" s="1"/>
  <c r="AM883" i="2"/>
  <c r="AB883" i="2"/>
  <c r="AA883" i="2"/>
  <c r="AN882" i="2"/>
  <c r="AM882" i="2"/>
  <c r="AQ882" i="2" s="1"/>
  <c r="AB882" i="2"/>
  <c r="AC882" i="2" s="1"/>
  <c r="AA882" i="2"/>
  <c r="AE882" i="2" s="1"/>
  <c r="AQ881" i="2"/>
  <c r="AR881" i="2" s="1"/>
  <c r="AN881" i="2"/>
  <c r="AM881" i="2"/>
  <c r="AB881" i="2"/>
  <c r="AC881" i="2" s="1"/>
  <c r="AA881" i="2"/>
  <c r="AE881" i="2" s="1"/>
  <c r="AF881" i="2" s="1"/>
  <c r="AQ880" i="2"/>
  <c r="AR880" i="2" s="1"/>
  <c r="AN880" i="2"/>
  <c r="AM880" i="2"/>
  <c r="AB880" i="2"/>
  <c r="AC880" i="2" s="1"/>
  <c r="AA880" i="2"/>
  <c r="AE880" i="2" s="1"/>
  <c r="AF880" i="2" s="1"/>
  <c r="AQ879" i="2"/>
  <c r="AR879" i="2" s="1"/>
  <c r="AN879" i="2"/>
  <c r="AM879" i="2"/>
  <c r="AB879" i="2"/>
  <c r="AC879" i="2" s="1"/>
  <c r="AA879" i="2"/>
  <c r="AE879" i="2" s="1"/>
  <c r="AF879" i="2" s="1"/>
  <c r="AQ878" i="2"/>
  <c r="AR878" i="2" s="1"/>
  <c r="AN878" i="2"/>
  <c r="AM878" i="2"/>
  <c r="AB878" i="2"/>
  <c r="AC878" i="2" s="1"/>
  <c r="AA878" i="2"/>
  <c r="AE878" i="2" s="1"/>
  <c r="AF878" i="2" s="1"/>
  <c r="AQ877" i="2"/>
  <c r="AR877" i="2" s="1"/>
  <c r="AN877" i="2"/>
  <c r="AM877" i="2"/>
  <c r="AB877" i="2"/>
  <c r="AC877" i="2" s="1"/>
  <c r="AA877" i="2"/>
  <c r="AE877" i="2" s="1"/>
  <c r="AF877" i="2" s="1"/>
  <c r="AQ876" i="2"/>
  <c r="AR876" i="2" s="1"/>
  <c r="AN876" i="2"/>
  <c r="AM876" i="2"/>
  <c r="AB876" i="2"/>
  <c r="AC876" i="2" s="1"/>
  <c r="AA876" i="2"/>
  <c r="AE876" i="2" s="1"/>
  <c r="AF876" i="2" s="1"/>
  <c r="AQ875" i="2"/>
  <c r="AR875" i="2" s="1"/>
  <c r="AN875" i="2"/>
  <c r="AM875" i="2"/>
  <c r="AB875" i="2"/>
  <c r="AC875" i="2" s="1"/>
  <c r="AA875" i="2"/>
  <c r="AE875" i="2" s="1"/>
  <c r="AF875" i="2" s="1"/>
  <c r="AQ874" i="2"/>
  <c r="AR874" i="2" s="1"/>
  <c r="AN874" i="2"/>
  <c r="AM874" i="2"/>
  <c r="AB874" i="2"/>
  <c r="AC874" i="2" s="1"/>
  <c r="AA874" i="2"/>
  <c r="AE874" i="2" s="1"/>
  <c r="AF874" i="2" s="1"/>
  <c r="AQ873" i="2"/>
  <c r="AR873" i="2" s="1"/>
  <c r="AN873" i="2"/>
  <c r="AM873" i="2"/>
  <c r="AB873" i="2"/>
  <c r="AC873" i="2" s="1"/>
  <c r="AA873" i="2"/>
  <c r="AE873" i="2" s="1"/>
  <c r="AF873" i="2" s="1"/>
  <c r="AQ872" i="2"/>
  <c r="AR872" i="2" s="1"/>
  <c r="AN872" i="2"/>
  <c r="AM872" i="2"/>
  <c r="AB872" i="2"/>
  <c r="AC872" i="2" s="1"/>
  <c r="AA872" i="2"/>
  <c r="AE872" i="2" s="1"/>
  <c r="AF872" i="2" s="1"/>
  <c r="AQ871" i="2"/>
  <c r="AR871" i="2" s="1"/>
  <c r="AN871" i="2"/>
  <c r="AM871" i="2"/>
  <c r="AB871" i="2"/>
  <c r="AC871" i="2" s="1"/>
  <c r="AA871" i="2"/>
  <c r="AE871" i="2" s="1"/>
  <c r="AF871" i="2" s="1"/>
  <c r="AQ870" i="2"/>
  <c r="AR870" i="2" s="1"/>
  <c r="AN870" i="2"/>
  <c r="AM870" i="2"/>
  <c r="AB870" i="2"/>
  <c r="AC870" i="2" s="1"/>
  <c r="AA870" i="2"/>
  <c r="AE870" i="2" s="1"/>
  <c r="AF870" i="2" s="1"/>
  <c r="AQ869" i="2"/>
  <c r="AR869" i="2" s="1"/>
  <c r="AN869" i="2"/>
  <c r="AM869" i="2"/>
  <c r="AB869" i="2"/>
  <c r="AC869" i="2" s="1"/>
  <c r="AA869" i="2"/>
  <c r="AE869" i="2" s="1"/>
  <c r="AF869" i="2" s="1"/>
  <c r="AQ868" i="2"/>
  <c r="AR868" i="2" s="1"/>
  <c r="AN868" i="2"/>
  <c r="AM868" i="2"/>
  <c r="AB868" i="2"/>
  <c r="AC868" i="2" s="1"/>
  <c r="AA868" i="2"/>
  <c r="AE868" i="2" s="1"/>
  <c r="AF868" i="2" s="1"/>
  <c r="AQ867" i="2"/>
  <c r="AR867" i="2" s="1"/>
  <c r="AN867" i="2"/>
  <c r="AM867" i="2"/>
  <c r="AB867" i="2"/>
  <c r="AC867" i="2" s="1"/>
  <c r="AA867" i="2"/>
  <c r="AE867" i="2" s="1"/>
  <c r="AF867" i="2" s="1"/>
  <c r="AQ866" i="2"/>
  <c r="AR866" i="2" s="1"/>
  <c r="AN866" i="2"/>
  <c r="AM866" i="2"/>
  <c r="AB866" i="2"/>
  <c r="AC866" i="2" s="1"/>
  <c r="AA866" i="2"/>
  <c r="AE866" i="2" s="1"/>
  <c r="AF866" i="2" s="1"/>
  <c r="AQ865" i="2"/>
  <c r="AR865" i="2" s="1"/>
  <c r="AN865" i="2"/>
  <c r="AM865" i="2"/>
  <c r="AB865" i="2"/>
  <c r="AC865" i="2" s="1"/>
  <c r="AA865" i="2"/>
  <c r="AE865" i="2" s="1"/>
  <c r="AF865" i="2" s="1"/>
  <c r="AQ864" i="2"/>
  <c r="AR864" i="2" s="1"/>
  <c r="AN864" i="2"/>
  <c r="AM864" i="2"/>
  <c r="AB864" i="2"/>
  <c r="AC864" i="2" s="1"/>
  <c r="AA864" i="2"/>
  <c r="AE864" i="2" s="1"/>
  <c r="AF864" i="2" s="1"/>
  <c r="AQ863" i="2"/>
  <c r="AR863" i="2" s="1"/>
  <c r="AN863" i="2"/>
  <c r="AM863" i="2"/>
  <c r="AB863" i="2"/>
  <c r="AC863" i="2" s="1"/>
  <c r="AA863" i="2"/>
  <c r="AE863" i="2" s="1"/>
  <c r="AF863" i="2" s="1"/>
  <c r="AQ862" i="2"/>
  <c r="AR862" i="2" s="1"/>
  <c r="AN862" i="2"/>
  <c r="AM862" i="2"/>
  <c r="AB862" i="2"/>
  <c r="AC862" i="2" s="1"/>
  <c r="AA862" i="2"/>
  <c r="AE862" i="2" s="1"/>
  <c r="AF862" i="2" s="1"/>
  <c r="AQ861" i="2"/>
  <c r="AR861" i="2" s="1"/>
  <c r="AN861" i="2"/>
  <c r="AM861" i="2"/>
  <c r="AB861" i="2"/>
  <c r="AC861" i="2" s="1"/>
  <c r="AA861" i="2"/>
  <c r="AE861" i="2" s="1"/>
  <c r="AF861" i="2" s="1"/>
  <c r="AN860" i="2"/>
  <c r="AM860" i="2"/>
  <c r="AB860" i="2"/>
  <c r="AA860" i="2"/>
  <c r="AE860" i="2" s="1"/>
  <c r="AN859" i="2"/>
  <c r="AO859" i="2" s="1"/>
  <c r="AM859" i="2"/>
  <c r="AQ859" i="2" s="1"/>
  <c r="AE859" i="2"/>
  <c r="AB859" i="2"/>
  <c r="AC859" i="2" s="1"/>
  <c r="AA859" i="2"/>
  <c r="AN858" i="2"/>
  <c r="AM858" i="2"/>
  <c r="AB858" i="2"/>
  <c r="AA858" i="2"/>
  <c r="AE858" i="2" s="1"/>
  <c r="AN857" i="2"/>
  <c r="AO857" i="2" s="1"/>
  <c r="AM857" i="2"/>
  <c r="AQ857" i="2" s="1"/>
  <c r="AE857" i="2"/>
  <c r="AB857" i="2"/>
  <c r="AC857" i="2" s="1"/>
  <c r="AA857" i="2"/>
  <c r="AN856" i="2"/>
  <c r="AM856" i="2"/>
  <c r="AB856" i="2"/>
  <c r="AC856" i="2" s="1"/>
  <c r="AA856" i="2"/>
  <c r="AE856" i="2" s="1"/>
  <c r="AF856" i="2" s="1"/>
  <c r="AN855" i="2"/>
  <c r="AO855" i="2" s="1"/>
  <c r="AM855" i="2"/>
  <c r="AQ855" i="2" s="1"/>
  <c r="AE855" i="2"/>
  <c r="AB855" i="2"/>
  <c r="AC855" i="2" s="1"/>
  <c r="AA855" i="2"/>
  <c r="AN854" i="2"/>
  <c r="AM854" i="2"/>
  <c r="AB854" i="2"/>
  <c r="AC854" i="2" s="1"/>
  <c r="AA854" i="2"/>
  <c r="AE854" i="2" s="1"/>
  <c r="AF854" i="2" s="1"/>
  <c r="AN853" i="2"/>
  <c r="AO853" i="2" s="1"/>
  <c r="AM853" i="2"/>
  <c r="AQ853" i="2" s="1"/>
  <c r="AE853" i="2"/>
  <c r="AB853" i="2"/>
  <c r="AC853" i="2" s="1"/>
  <c r="AA853" i="2"/>
  <c r="AN852" i="2"/>
  <c r="AM852" i="2"/>
  <c r="AB852" i="2"/>
  <c r="AA852" i="2"/>
  <c r="AE852" i="2" s="1"/>
  <c r="AN851" i="2"/>
  <c r="AO851" i="2" s="1"/>
  <c r="AM851" i="2"/>
  <c r="AQ851" i="2" s="1"/>
  <c r="AE851" i="2"/>
  <c r="AB851" i="2"/>
  <c r="AC851" i="2" s="1"/>
  <c r="AA851" i="2"/>
  <c r="AN850" i="2"/>
  <c r="AM850" i="2"/>
  <c r="AB850" i="2"/>
  <c r="AA850" i="2"/>
  <c r="AE850" i="2" s="1"/>
  <c r="AN849" i="2"/>
  <c r="AO849" i="2" s="1"/>
  <c r="AM849" i="2"/>
  <c r="AQ849" i="2" s="1"/>
  <c r="AE849" i="2"/>
  <c r="AB849" i="2"/>
  <c r="AC849" i="2" s="1"/>
  <c r="AA849" i="2"/>
  <c r="AN848" i="2"/>
  <c r="AM848" i="2"/>
  <c r="AB848" i="2"/>
  <c r="AC848" i="2" s="1"/>
  <c r="AA848" i="2"/>
  <c r="AE848" i="2" s="1"/>
  <c r="AF848" i="2" s="1"/>
  <c r="AN847" i="2"/>
  <c r="AO847" i="2" s="1"/>
  <c r="AM847" i="2"/>
  <c r="AQ847" i="2" s="1"/>
  <c r="AE847" i="2"/>
  <c r="AB847" i="2"/>
  <c r="AC847" i="2" s="1"/>
  <c r="AA847" i="2"/>
  <c r="AN846" i="2"/>
  <c r="AM846" i="2"/>
  <c r="AB846" i="2"/>
  <c r="AC846" i="2" s="1"/>
  <c r="AA846" i="2"/>
  <c r="AE846" i="2" s="1"/>
  <c r="AF846" i="2" s="1"/>
  <c r="AN845" i="2"/>
  <c r="AO845" i="2" s="1"/>
  <c r="AM845" i="2"/>
  <c r="AQ845" i="2" s="1"/>
  <c r="AE845" i="2"/>
  <c r="AB845" i="2"/>
  <c r="AC845" i="2" s="1"/>
  <c r="AA845" i="2"/>
  <c r="AN844" i="2"/>
  <c r="AM844" i="2"/>
  <c r="AB844" i="2"/>
  <c r="AA844" i="2"/>
  <c r="AE844" i="2" s="1"/>
  <c r="AN843" i="2"/>
  <c r="AO843" i="2" s="1"/>
  <c r="AM843" i="2"/>
  <c r="AQ843" i="2" s="1"/>
  <c r="AE843" i="2"/>
  <c r="AB843" i="2"/>
  <c r="AC843" i="2" s="1"/>
  <c r="AA843" i="2"/>
  <c r="AN842" i="2"/>
  <c r="AM842" i="2"/>
  <c r="AB842" i="2"/>
  <c r="AA842" i="2"/>
  <c r="AE842" i="2" s="1"/>
  <c r="AN841" i="2"/>
  <c r="AO841" i="2" s="1"/>
  <c r="AM841" i="2"/>
  <c r="AQ841" i="2" s="1"/>
  <c r="AE841" i="2"/>
  <c r="AB841" i="2"/>
  <c r="AC841" i="2" s="1"/>
  <c r="AA841" i="2"/>
  <c r="AN840" i="2"/>
  <c r="AM840" i="2"/>
  <c r="AB840" i="2"/>
  <c r="AC840" i="2" s="1"/>
  <c r="AA840" i="2"/>
  <c r="AE840" i="2" s="1"/>
  <c r="AF840" i="2" s="1"/>
  <c r="AN839" i="2"/>
  <c r="AO839" i="2" s="1"/>
  <c r="AM839" i="2"/>
  <c r="AQ839" i="2" s="1"/>
  <c r="AE839" i="2"/>
  <c r="AB839" i="2"/>
  <c r="AC839" i="2" s="1"/>
  <c r="AA839" i="2"/>
  <c r="AN838" i="2"/>
  <c r="AM838" i="2"/>
  <c r="AB838" i="2"/>
  <c r="AA838" i="2"/>
  <c r="AE838" i="2" s="1"/>
  <c r="AN837" i="2"/>
  <c r="AO837" i="2" s="1"/>
  <c r="AM837" i="2"/>
  <c r="AQ837" i="2" s="1"/>
  <c r="AE837" i="2"/>
  <c r="AB837" i="2"/>
  <c r="AC837" i="2" s="1"/>
  <c r="AA837" i="2"/>
  <c r="AQ836" i="2"/>
  <c r="AN836" i="2"/>
  <c r="AM836" i="2"/>
  <c r="AB836" i="2"/>
  <c r="AC836" i="2" s="1"/>
  <c r="AA836" i="2"/>
  <c r="AE836" i="2" s="1"/>
  <c r="AF836" i="2" s="1"/>
  <c r="AN835" i="2"/>
  <c r="AO835" i="2" s="1"/>
  <c r="AM835" i="2"/>
  <c r="AQ835" i="2" s="1"/>
  <c r="AE835" i="2"/>
  <c r="AB835" i="2"/>
  <c r="AC835" i="2" s="1"/>
  <c r="AA835" i="2"/>
  <c r="AN834" i="2"/>
  <c r="AM834" i="2"/>
  <c r="AB834" i="2"/>
  <c r="AA834" i="2"/>
  <c r="AE834" i="2" s="1"/>
  <c r="AN833" i="2"/>
  <c r="AO833" i="2" s="1"/>
  <c r="AM833" i="2"/>
  <c r="AQ833" i="2" s="1"/>
  <c r="AE833" i="2"/>
  <c r="AB833" i="2"/>
  <c r="AC833" i="2" s="1"/>
  <c r="AA833" i="2"/>
  <c r="AQ832" i="2"/>
  <c r="AN832" i="2"/>
  <c r="AM832" i="2"/>
  <c r="AB832" i="2"/>
  <c r="AC832" i="2" s="1"/>
  <c r="AA832" i="2"/>
  <c r="AE832" i="2" s="1"/>
  <c r="AF832" i="2" s="1"/>
  <c r="AN831" i="2"/>
  <c r="AO831" i="2" s="1"/>
  <c r="AM831" i="2"/>
  <c r="AQ831" i="2" s="1"/>
  <c r="AE831" i="2"/>
  <c r="AB831" i="2"/>
  <c r="AC831" i="2" s="1"/>
  <c r="AA831" i="2"/>
  <c r="AN830" i="2"/>
  <c r="AM830" i="2"/>
  <c r="AB830" i="2"/>
  <c r="AA830" i="2"/>
  <c r="AE830" i="2" s="1"/>
  <c r="AN829" i="2"/>
  <c r="AO829" i="2" s="1"/>
  <c r="AM829" i="2"/>
  <c r="AQ829" i="2" s="1"/>
  <c r="AR829" i="2" s="1"/>
  <c r="AB829" i="2"/>
  <c r="AA829" i="2"/>
  <c r="AE829" i="2" s="1"/>
  <c r="AN828" i="2"/>
  <c r="AO828" i="2" s="1"/>
  <c r="AM828" i="2"/>
  <c r="AQ828" i="2" s="1"/>
  <c r="AR828" i="2" s="1"/>
  <c r="AB828" i="2"/>
  <c r="AA828" i="2"/>
  <c r="AE828" i="2" s="1"/>
  <c r="AN827" i="2"/>
  <c r="AO827" i="2" s="1"/>
  <c r="AM827" i="2"/>
  <c r="AQ827" i="2" s="1"/>
  <c r="AR827" i="2" s="1"/>
  <c r="AB827" i="2"/>
  <c r="AA827" i="2"/>
  <c r="AE827" i="2" s="1"/>
  <c r="AF827" i="2" s="1"/>
  <c r="AN826" i="2"/>
  <c r="AO826" i="2" s="1"/>
  <c r="AM826" i="2"/>
  <c r="AQ826" i="2" s="1"/>
  <c r="AB826" i="2"/>
  <c r="AA826" i="2"/>
  <c r="AE826" i="2" s="1"/>
  <c r="AF826" i="2" s="1"/>
  <c r="AN825" i="2"/>
  <c r="AO825" i="2" s="1"/>
  <c r="AM825" i="2"/>
  <c r="AQ825" i="2" s="1"/>
  <c r="AR825" i="2" s="1"/>
  <c r="AB825" i="2"/>
  <c r="AA825" i="2"/>
  <c r="AE825" i="2" s="1"/>
  <c r="AN824" i="2"/>
  <c r="AO824" i="2" s="1"/>
  <c r="AM824" i="2"/>
  <c r="AQ824" i="2" s="1"/>
  <c r="AR824" i="2" s="1"/>
  <c r="AB824" i="2"/>
  <c r="AA824" i="2"/>
  <c r="AE824" i="2" s="1"/>
  <c r="AN823" i="2"/>
  <c r="AO823" i="2" s="1"/>
  <c r="AM823" i="2"/>
  <c r="AQ823" i="2" s="1"/>
  <c r="AR823" i="2" s="1"/>
  <c r="AB823" i="2"/>
  <c r="AA823" i="2"/>
  <c r="AE823" i="2" s="1"/>
  <c r="AF823" i="2" s="1"/>
  <c r="AN822" i="2"/>
  <c r="AO822" i="2" s="1"/>
  <c r="AM822" i="2"/>
  <c r="AQ822" i="2" s="1"/>
  <c r="AB822" i="2"/>
  <c r="AA822" i="2"/>
  <c r="AE822" i="2" s="1"/>
  <c r="AF822" i="2" s="1"/>
  <c r="AN821" i="2"/>
  <c r="AO821" i="2" s="1"/>
  <c r="AM821" i="2"/>
  <c r="AQ821" i="2" s="1"/>
  <c r="AR821" i="2" s="1"/>
  <c r="AB821" i="2"/>
  <c r="AA821" i="2"/>
  <c r="AE821" i="2" s="1"/>
  <c r="AN820" i="2"/>
  <c r="AO820" i="2" s="1"/>
  <c r="AM820" i="2"/>
  <c r="AQ820" i="2" s="1"/>
  <c r="AB820" i="2"/>
  <c r="AA820" i="2"/>
  <c r="AE820" i="2" s="1"/>
  <c r="AN819" i="2"/>
  <c r="AO819" i="2" s="1"/>
  <c r="AM819" i="2"/>
  <c r="AQ819" i="2" s="1"/>
  <c r="AR819" i="2" s="1"/>
  <c r="AB819" i="2"/>
  <c r="AA819" i="2"/>
  <c r="AE819" i="2" s="1"/>
  <c r="AF819" i="2" s="1"/>
  <c r="AN818" i="2"/>
  <c r="AO818" i="2" s="1"/>
  <c r="AM818" i="2"/>
  <c r="AQ818" i="2" s="1"/>
  <c r="AB818" i="2"/>
  <c r="AA818" i="2"/>
  <c r="AE818" i="2" s="1"/>
  <c r="AF818" i="2" s="1"/>
  <c r="AN817" i="2"/>
  <c r="AO817" i="2" s="1"/>
  <c r="AM817" i="2"/>
  <c r="AQ817" i="2" s="1"/>
  <c r="AR817" i="2" s="1"/>
  <c r="AB817" i="2"/>
  <c r="AA817" i="2"/>
  <c r="AE817" i="2" s="1"/>
  <c r="AN816" i="2"/>
  <c r="AO816" i="2" s="1"/>
  <c r="AM816" i="2"/>
  <c r="AQ816" i="2" s="1"/>
  <c r="AR816" i="2" s="1"/>
  <c r="AB816" i="2"/>
  <c r="AA816" i="2"/>
  <c r="AE816" i="2" s="1"/>
  <c r="AN815" i="2"/>
  <c r="AO815" i="2" s="1"/>
  <c r="AM815" i="2"/>
  <c r="AQ815" i="2" s="1"/>
  <c r="AB815" i="2"/>
  <c r="AA815" i="2"/>
  <c r="AE815" i="2" s="1"/>
  <c r="AF815" i="2" s="1"/>
  <c r="AN814" i="2"/>
  <c r="AO814" i="2" s="1"/>
  <c r="AM814" i="2"/>
  <c r="AQ814" i="2" s="1"/>
  <c r="AB814" i="2"/>
  <c r="AA814" i="2"/>
  <c r="AE814" i="2" s="1"/>
  <c r="AF814" i="2" s="1"/>
  <c r="AN813" i="2"/>
  <c r="AO813" i="2" s="1"/>
  <c r="AM813" i="2"/>
  <c r="AQ813" i="2" s="1"/>
  <c r="AR813" i="2" s="1"/>
  <c r="AB813" i="2"/>
  <c r="AA813" i="2"/>
  <c r="AE813" i="2" s="1"/>
  <c r="AN812" i="2"/>
  <c r="AM812" i="2"/>
  <c r="AB812" i="2"/>
  <c r="AC812" i="2" s="1"/>
  <c r="AA812" i="2"/>
  <c r="AE812" i="2" s="1"/>
  <c r="AN811" i="2"/>
  <c r="AO811" i="2" s="1"/>
  <c r="AM811" i="2"/>
  <c r="AQ811" i="2" s="1"/>
  <c r="AE811" i="2"/>
  <c r="AB811" i="2"/>
  <c r="AA811" i="2"/>
  <c r="AQ810" i="2"/>
  <c r="AN810" i="2"/>
  <c r="AM810" i="2"/>
  <c r="AB810" i="2"/>
  <c r="AC810" i="2" s="1"/>
  <c r="AA810" i="2"/>
  <c r="AE810" i="2" s="1"/>
  <c r="AN809" i="2"/>
  <c r="AO809" i="2" s="1"/>
  <c r="AM809" i="2"/>
  <c r="AQ809" i="2" s="1"/>
  <c r="AE809" i="2"/>
  <c r="AB809" i="2"/>
  <c r="AA809" i="2"/>
  <c r="AQ808" i="2"/>
  <c r="AN808" i="2"/>
  <c r="AM808" i="2"/>
  <c r="AB808" i="2"/>
  <c r="AC808" i="2" s="1"/>
  <c r="AA808" i="2"/>
  <c r="AE808" i="2" s="1"/>
  <c r="AN807" i="2"/>
  <c r="AO807" i="2" s="1"/>
  <c r="AM807" i="2"/>
  <c r="AQ807" i="2" s="1"/>
  <c r="AE807" i="2"/>
  <c r="AB807" i="2"/>
  <c r="AA807" i="2"/>
  <c r="AN806" i="2"/>
  <c r="AM806" i="2"/>
  <c r="AB806" i="2"/>
  <c r="AC806" i="2" s="1"/>
  <c r="AA806" i="2"/>
  <c r="AE806" i="2" s="1"/>
  <c r="AN805" i="2"/>
  <c r="AO805" i="2" s="1"/>
  <c r="AM805" i="2"/>
  <c r="AQ805" i="2" s="1"/>
  <c r="AE805" i="2"/>
  <c r="AB805" i="2"/>
  <c r="AA805" i="2"/>
  <c r="AN804" i="2"/>
  <c r="AM804" i="2"/>
  <c r="AB804" i="2"/>
  <c r="AC804" i="2" s="1"/>
  <c r="AA804" i="2"/>
  <c r="AE804" i="2" s="1"/>
  <c r="AN803" i="2"/>
  <c r="AO803" i="2" s="1"/>
  <c r="AM803" i="2"/>
  <c r="AQ803" i="2" s="1"/>
  <c r="AE803" i="2"/>
  <c r="AB803" i="2"/>
  <c r="AA803" i="2"/>
  <c r="AQ802" i="2"/>
  <c r="AN802" i="2"/>
  <c r="AM802" i="2"/>
  <c r="AB802" i="2"/>
  <c r="AC802" i="2" s="1"/>
  <c r="AA802" i="2"/>
  <c r="AE802" i="2" s="1"/>
  <c r="AN801" i="2"/>
  <c r="AO801" i="2" s="1"/>
  <c r="AM801" i="2"/>
  <c r="AQ801" i="2" s="1"/>
  <c r="AE801" i="2"/>
  <c r="AB801" i="2"/>
  <c r="AA801" i="2"/>
  <c r="AQ800" i="2"/>
  <c r="AN800" i="2"/>
  <c r="AM800" i="2"/>
  <c r="AB800" i="2"/>
  <c r="AC800" i="2" s="1"/>
  <c r="AA800" i="2"/>
  <c r="AE800" i="2" s="1"/>
  <c r="AN799" i="2"/>
  <c r="AO799" i="2" s="1"/>
  <c r="AM799" i="2"/>
  <c r="AQ799" i="2" s="1"/>
  <c r="AE799" i="2"/>
  <c r="AB799" i="2"/>
  <c r="AA799" i="2"/>
  <c r="AN798" i="2"/>
  <c r="AM798" i="2"/>
  <c r="AB798" i="2"/>
  <c r="AC798" i="2" s="1"/>
  <c r="AA798" i="2"/>
  <c r="AE798" i="2" s="1"/>
  <c r="AN797" i="2"/>
  <c r="AO797" i="2" s="1"/>
  <c r="AM797" i="2"/>
  <c r="AQ797" i="2" s="1"/>
  <c r="AE797" i="2"/>
  <c r="AB797" i="2"/>
  <c r="AA797" i="2"/>
  <c r="AN796" i="2"/>
  <c r="AM796" i="2"/>
  <c r="AB796" i="2"/>
  <c r="AC796" i="2" s="1"/>
  <c r="AA796" i="2"/>
  <c r="AE796" i="2" s="1"/>
  <c r="AN795" i="2"/>
  <c r="AO795" i="2" s="1"/>
  <c r="AM795" i="2"/>
  <c r="AQ795" i="2" s="1"/>
  <c r="AE795" i="2"/>
  <c r="AB795" i="2"/>
  <c r="AA795" i="2"/>
  <c r="AQ794" i="2"/>
  <c r="AN794" i="2"/>
  <c r="AM794" i="2"/>
  <c r="AB794" i="2"/>
  <c r="AC794" i="2" s="1"/>
  <c r="AA794" i="2"/>
  <c r="AE794" i="2" s="1"/>
  <c r="AN793" i="2"/>
  <c r="AO793" i="2" s="1"/>
  <c r="AM793" i="2"/>
  <c r="AQ793" i="2" s="1"/>
  <c r="AE793" i="2"/>
  <c r="AB793" i="2"/>
  <c r="AA793" i="2"/>
  <c r="AQ792" i="2"/>
  <c r="AN792" i="2"/>
  <c r="AM792" i="2"/>
  <c r="AB792" i="2"/>
  <c r="AC792" i="2" s="1"/>
  <c r="AA792" i="2"/>
  <c r="AE792" i="2" s="1"/>
  <c r="AN791" i="2"/>
  <c r="AO791" i="2" s="1"/>
  <c r="AM791" i="2"/>
  <c r="AQ791" i="2" s="1"/>
  <c r="AE791" i="2"/>
  <c r="AB791" i="2"/>
  <c r="AA791" i="2"/>
  <c r="AN790" i="2"/>
  <c r="AM790" i="2"/>
  <c r="AB790" i="2"/>
  <c r="AC790" i="2" s="1"/>
  <c r="AA790" i="2"/>
  <c r="AE790" i="2" s="1"/>
  <c r="AN789" i="2"/>
  <c r="AO789" i="2" s="1"/>
  <c r="AM789" i="2"/>
  <c r="AQ789" i="2" s="1"/>
  <c r="AE789" i="2"/>
  <c r="AB789" i="2"/>
  <c r="AA789" i="2"/>
  <c r="AN788" i="2"/>
  <c r="AM788" i="2"/>
  <c r="AB788" i="2"/>
  <c r="AC788" i="2" s="1"/>
  <c r="AA788" i="2"/>
  <c r="AE788" i="2" s="1"/>
  <c r="AN787" i="2"/>
  <c r="AO787" i="2" s="1"/>
  <c r="AM787" i="2"/>
  <c r="AQ787" i="2" s="1"/>
  <c r="AE787" i="2"/>
  <c r="AB787" i="2"/>
  <c r="AA787" i="2"/>
  <c r="AQ786" i="2"/>
  <c r="AN786" i="2"/>
  <c r="AM786" i="2"/>
  <c r="AB786" i="2"/>
  <c r="AC786" i="2" s="1"/>
  <c r="AA786" i="2"/>
  <c r="AE786" i="2" s="1"/>
  <c r="AN785" i="2"/>
  <c r="AO785" i="2" s="1"/>
  <c r="AM785" i="2"/>
  <c r="AQ785" i="2" s="1"/>
  <c r="AE785" i="2"/>
  <c r="AB785" i="2"/>
  <c r="AA785" i="2"/>
  <c r="AQ784" i="2"/>
  <c r="AN784" i="2"/>
  <c r="AM784" i="2"/>
  <c r="AB784" i="2"/>
  <c r="AC784" i="2" s="1"/>
  <c r="AA784" i="2"/>
  <c r="AE784" i="2" s="1"/>
  <c r="AN783" i="2"/>
  <c r="AO783" i="2" s="1"/>
  <c r="AM783" i="2"/>
  <c r="AQ783" i="2" s="1"/>
  <c r="AE783" i="2"/>
  <c r="AB783" i="2"/>
  <c r="AA783" i="2"/>
  <c r="AN782" i="2"/>
  <c r="AM782" i="2"/>
  <c r="AB782" i="2"/>
  <c r="AC782" i="2" s="1"/>
  <c r="AA782" i="2"/>
  <c r="AE782" i="2" s="1"/>
  <c r="AN781" i="2"/>
  <c r="AO781" i="2" s="1"/>
  <c r="AM781" i="2"/>
  <c r="AQ781" i="2" s="1"/>
  <c r="AE781" i="2"/>
  <c r="AB781" i="2"/>
  <c r="AA781" i="2"/>
  <c r="AN780" i="2"/>
  <c r="AM780" i="2"/>
  <c r="AB780" i="2"/>
  <c r="AC780" i="2" s="1"/>
  <c r="AA780" i="2"/>
  <c r="AE780" i="2" s="1"/>
  <c r="AN779" i="2"/>
  <c r="AO779" i="2" s="1"/>
  <c r="AM779" i="2"/>
  <c r="AQ779" i="2" s="1"/>
  <c r="AE779" i="2"/>
  <c r="AB779" i="2"/>
  <c r="AA779" i="2"/>
  <c r="AQ778" i="2"/>
  <c r="AN778" i="2"/>
  <c r="AM778" i="2"/>
  <c r="AB778" i="2"/>
  <c r="AC778" i="2" s="1"/>
  <c r="AA778" i="2"/>
  <c r="AE778" i="2" s="1"/>
  <c r="AN777" i="2"/>
  <c r="AO777" i="2" s="1"/>
  <c r="AM777" i="2"/>
  <c r="AQ777" i="2" s="1"/>
  <c r="AE777" i="2"/>
  <c r="AB777" i="2"/>
  <c r="AC777" i="2" s="1"/>
  <c r="AA777" i="2"/>
  <c r="AN776" i="2"/>
  <c r="AO776" i="2" s="1"/>
  <c r="AM776" i="2"/>
  <c r="AQ776" i="2" s="1"/>
  <c r="AB776" i="2"/>
  <c r="AA776" i="2"/>
  <c r="AE776" i="2" s="1"/>
  <c r="AN775" i="2"/>
  <c r="AO775" i="2" s="1"/>
  <c r="AM775" i="2"/>
  <c r="AQ775" i="2" s="1"/>
  <c r="AE775" i="2"/>
  <c r="AB775" i="2"/>
  <c r="AC775" i="2" s="1"/>
  <c r="AA775" i="2"/>
  <c r="AN774" i="2"/>
  <c r="AO774" i="2" s="1"/>
  <c r="AM774" i="2"/>
  <c r="AQ774" i="2" s="1"/>
  <c r="AB774" i="2"/>
  <c r="AA774" i="2"/>
  <c r="AE774" i="2" s="1"/>
  <c r="AN773" i="2"/>
  <c r="AO773" i="2" s="1"/>
  <c r="AM773" i="2"/>
  <c r="AQ773" i="2" s="1"/>
  <c r="AE773" i="2"/>
  <c r="AB773" i="2"/>
  <c r="AC773" i="2" s="1"/>
  <c r="AA773" i="2"/>
  <c r="AN772" i="2"/>
  <c r="AO772" i="2" s="1"/>
  <c r="AM772" i="2"/>
  <c r="AQ772" i="2" s="1"/>
  <c r="AB772" i="2"/>
  <c r="AA772" i="2"/>
  <c r="AE772" i="2" s="1"/>
  <c r="AN771" i="2"/>
  <c r="AO771" i="2" s="1"/>
  <c r="AM771" i="2"/>
  <c r="AQ771" i="2" s="1"/>
  <c r="AE771" i="2"/>
  <c r="AB771" i="2"/>
  <c r="AC771" i="2" s="1"/>
  <c r="AA771" i="2"/>
  <c r="AN770" i="2"/>
  <c r="AO770" i="2" s="1"/>
  <c r="AM770" i="2"/>
  <c r="AQ770" i="2" s="1"/>
  <c r="AB770" i="2"/>
  <c r="AA770" i="2"/>
  <c r="AE770" i="2" s="1"/>
  <c r="AN769" i="2"/>
  <c r="AO769" i="2" s="1"/>
  <c r="AM769" i="2"/>
  <c r="AQ769" i="2" s="1"/>
  <c r="AE769" i="2"/>
  <c r="AB769" i="2"/>
  <c r="AC769" i="2" s="1"/>
  <c r="AA769" i="2"/>
  <c r="AN768" i="2"/>
  <c r="AO768" i="2" s="1"/>
  <c r="AM768" i="2"/>
  <c r="AQ768" i="2" s="1"/>
  <c r="AB768" i="2"/>
  <c r="AA768" i="2"/>
  <c r="AE768" i="2" s="1"/>
  <c r="AN767" i="2"/>
  <c r="AO767" i="2" s="1"/>
  <c r="AM767" i="2"/>
  <c r="AQ767" i="2" s="1"/>
  <c r="AE767" i="2"/>
  <c r="AB767" i="2"/>
  <c r="AC767" i="2" s="1"/>
  <c r="AA767" i="2"/>
  <c r="AN766" i="2"/>
  <c r="AO766" i="2" s="1"/>
  <c r="AM766" i="2"/>
  <c r="AQ766" i="2" s="1"/>
  <c r="AB766" i="2"/>
  <c r="AA766" i="2"/>
  <c r="AE766" i="2" s="1"/>
  <c r="AN765" i="2"/>
  <c r="AO765" i="2" s="1"/>
  <c r="AM765" i="2"/>
  <c r="AQ765" i="2" s="1"/>
  <c r="AE765" i="2"/>
  <c r="AB765" i="2"/>
  <c r="AC765" i="2" s="1"/>
  <c r="AA765" i="2"/>
  <c r="AN764" i="2"/>
  <c r="AO764" i="2" s="1"/>
  <c r="AM764" i="2"/>
  <c r="AQ764" i="2" s="1"/>
  <c r="AB764" i="2"/>
  <c r="AA764" i="2"/>
  <c r="AE764" i="2" s="1"/>
  <c r="AN763" i="2"/>
  <c r="AO763" i="2" s="1"/>
  <c r="AM763" i="2"/>
  <c r="AQ763" i="2" s="1"/>
  <c r="AE763" i="2"/>
  <c r="AB763" i="2"/>
  <c r="AC763" i="2" s="1"/>
  <c r="AA763" i="2"/>
  <c r="AN762" i="2"/>
  <c r="AO762" i="2" s="1"/>
  <c r="AM762" i="2"/>
  <c r="AQ762" i="2" s="1"/>
  <c r="AB762" i="2"/>
  <c r="AA762" i="2"/>
  <c r="AE762" i="2" s="1"/>
  <c r="AN761" i="2"/>
  <c r="AO761" i="2" s="1"/>
  <c r="AM761" i="2"/>
  <c r="AQ761" i="2" s="1"/>
  <c r="AE761" i="2"/>
  <c r="AB761" i="2"/>
  <c r="AC761" i="2" s="1"/>
  <c r="AA761" i="2"/>
  <c r="AN760" i="2"/>
  <c r="AO760" i="2" s="1"/>
  <c r="AM760" i="2"/>
  <c r="AQ760" i="2" s="1"/>
  <c r="AB760" i="2"/>
  <c r="AA760" i="2"/>
  <c r="AE760" i="2" s="1"/>
  <c r="AN759" i="2"/>
  <c r="AO759" i="2" s="1"/>
  <c r="AM759" i="2"/>
  <c r="AQ759" i="2" s="1"/>
  <c r="AE759" i="2"/>
  <c r="AB759" i="2"/>
  <c r="AC759" i="2" s="1"/>
  <c r="AA759" i="2"/>
  <c r="AN758" i="2"/>
  <c r="AO758" i="2" s="1"/>
  <c r="AM758" i="2"/>
  <c r="AQ758" i="2" s="1"/>
  <c r="AB758" i="2"/>
  <c r="AA758" i="2"/>
  <c r="AE758" i="2" s="1"/>
  <c r="AN757" i="2"/>
  <c r="AO757" i="2" s="1"/>
  <c r="AM757" i="2"/>
  <c r="AQ757" i="2" s="1"/>
  <c r="AE757" i="2"/>
  <c r="AB757" i="2"/>
  <c r="AC757" i="2" s="1"/>
  <c r="AA757" i="2"/>
  <c r="AN756" i="2"/>
  <c r="AO756" i="2" s="1"/>
  <c r="AM756" i="2"/>
  <c r="AQ756" i="2" s="1"/>
  <c r="AB756" i="2"/>
  <c r="AA756" i="2"/>
  <c r="AE756" i="2" s="1"/>
  <c r="AN755" i="2"/>
  <c r="AO755" i="2" s="1"/>
  <c r="AM755" i="2"/>
  <c r="AQ755" i="2" s="1"/>
  <c r="AE755" i="2"/>
  <c r="AB755" i="2"/>
  <c r="AC755" i="2" s="1"/>
  <c r="AA755" i="2"/>
  <c r="AN754" i="2"/>
  <c r="AO754" i="2" s="1"/>
  <c r="AM754" i="2"/>
  <c r="AQ754" i="2" s="1"/>
  <c r="AB754" i="2"/>
  <c r="AA754" i="2"/>
  <c r="AE754" i="2" s="1"/>
  <c r="AN753" i="2"/>
  <c r="AO753" i="2" s="1"/>
  <c r="AM753" i="2"/>
  <c r="AQ753" i="2" s="1"/>
  <c r="AE753" i="2"/>
  <c r="AB753" i="2"/>
  <c r="AC753" i="2" s="1"/>
  <c r="AA753" i="2"/>
  <c r="AN752" i="2"/>
  <c r="AO752" i="2" s="1"/>
  <c r="AM752" i="2"/>
  <c r="AQ752" i="2" s="1"/>
  <c r="AB752" i="2"/>
  <c r="AA752" i="2"/>
  <c r="AE752" i="2" s="1"/>
  <c r="AN751" i="2"/>
  <c r="AO751" i="2" s="1"/>
  <c r="AM751" i="2"/>
  <c r="AQ751" i="2" s="1"/>
  <c r="AE751" i="2"/>
  <c r="AB751" i="2"/>
  <c r="AC751" i="2" s="1"/>
  <c r="AA751" i="2"/>
  <c r="AN750" i="2"/>
  <c r="AO750" i="2" s="1"/>
  <c r="AM750" i="2"/>
  <c r="AQ750" i="2" s="1"/>
  <c r="AB750" i="2"/>
  <c r="AA750" i="2"/>
  <c r="AE750" i="2" s="1"/>
  <c r="AN749" i="2"/>
  <c r="AO749" i="2" s="1"/>
  <c r="AM749" i="2"/>
  <c r="AQ749" i="2" s="1"/>
  <c r="AE749" i="2"/>
  <c r="AB749" i="2"/>
  <c r="AC749" i="2" s="1"/>
  <c r="AA749" i="2"/>
  <c r="AN748" i="2"/>
  <c r="AO748" i="2" s="1"/>
  <c r="AM748" i="2"/>
  <c r="AQ748" i="2" s="1"/>
  <c r="AB748" i="2"/>
  <c r="AA748" i="2"/>
  <c r="AE748" i="2" s="1"/>
  <c r="AN747" i="2"/>
  <c r="AO747" i="2" s="1"/>
  <c r="AM747" i="2"/>
  <c r="AQ747" i="2" s="1"/>
  <c r="AE747" i="2"/>
  <c r="AB747" i="2"/>
  <c r="AC747" i="2" s="1"/>
  <c r="AA747" i="2"/>
  <c r="AN746" i="2"/>
  <c r="AO746" i="2" s="1"/>
  <c r="AM746" i="2"/>
  <c r="AQ746" i="2" s="1"/>
  <c r="AB746" i="2"/>
  <c r="AA746" i="2"/>
  <c r="AE746" i="2" s="1"/>
  <c r="AN745" i="2"/>
  <c r="AO745" i="2" s="1"/>
  <c r="AM745" i="2"/>
  <c r="AQ745" i="2" s="1"/>
  <c r="AE745" i="2"/>
  <c r="AB745" i="2"/>
  <c r="AC745" i="2" s="1"/>
  <c r="AA745" i="2"/>
  <c r="AN744" i="2"/>
  <c r="AO744" i="2" s="1"/>
  <c r="AM744" i="2"/>
  <c r="AQ744" i="2" s="1"/>
  <c r="AB744" i="2"/>
  <c r="AA744" i="2"/>
  <c r="AE744" i="2" s="1"/>
  <c r="AN743" i="2"/>
  <c r="AO743" i="2" s="1"/>
  <c r="AM743" i="2"/>
  <c r="AQ743" i="2" s="1"/>
  <c r="AE743" i="2"/>
  <c r="AB743" i="2"/>
  <c r="AC743" i="2" s="1"/>
  <c r="AA743" i="2"/>
  <c r="AN742" i="2"/>
  <c r="AO742" i="2" s="1"/>
  <c r="AM742" i="2"/>
  <c r="AQ742" i="2" s="1"/>
  <c r="AB742" i="2"/>
  <c r="AA742" i="2"/>
  <c r="AE742" i="2" s="1"/>
  <c r="AN741" i="2"/>
  <c r="AO741" i="2" s="1"/>
  <c r="AM741" i="2"/>
  <c r="AQ741" i="2" s="1"/>
  <c r="AE741" i="2"/>
  <c r="AB741" i="2"/>
  <c r="AC741" i="2" s="1"/>
  <c r="AA741" i="2"/>
  <c r="AN740" i="2"/>
  <c r="AO740" i="2" s="1"/>
  <c r="AM740" i="2"/>
  <c r="AQ740" i="2" s="1"/>
  <c r="AB740" i="2"/>
  <c r="AA740" i="2"/>
  <c r="AE740" i="2" s="1"/>
  <c r="AN739" i="2"/>
  <c r="AO739" i="2" s="1"/>
  <c r="AM739" i="2"/>
  <c r="AQ739" i="2" s="1"/>
  <c r="AE739" i="2"/>
  <c r="AB739" i="2"/>
  <c r="AC739" i="2" s="1"/>
  <c r="AA739" i="2"/>
  <c r="AN738" i="2"/>
  <c r="AO738" i="2" s="1"/>
  <c r="AM738" i="2"/>
  <c r="AQ738" i="2" s="1"/>
  <c r="AB738" i="2"/>
  <c r="AA738" i="2"/>
  <c r="AE738" i="2" s="1"/>
  <c r="AN737" i="2"/>
  <c r="AO737" i="2" s="1"/>
  <c r="AM737" i="2"/>
  <c r="AQ737" i="2" s="1"/>
  <c r="AE737" i="2"/>
  <c r="AB737" i="2"/>
  <c r="AC737" i="2" s="1"/>
  <c r="AA737" i="2"/>
  <c r="AN736" i="2"/>
  <c r="AO736" i="2" s="1"/>
  <c r="AM736" i="2"/>
  <c r="AQ736" i="2" s="1"/>
  <c r="AB736" i="2"/>
  <c r="AA736" i="2"/>
  <c r="AE736" i="2" s="1"/>
  <c r="AN735" i="2"/>
  <c r="AO735" i="2" s="1"/>
  <c r="AM735" i="2"/>
  <c r="AQ735" i="2" s="1"/>
  <c r="AE735" i="2"/>
  <c r="AB735" i="2"/>
  <c r="AC735" i="2" s="1"/>
  <c r="AA735" i="2"/>
  <c r="AN734" i="2"/>
  <c r="AO734" i="2" s="1"/>
  <c r="AM734" i="2"/>
  <c r="AQ734" i="2" s="1"/>
  <c r="AB734" i="2"/>
  <c r="AA734" i="2"/>
  <c r="AE734" i="2" s="1"/>
  <c r="AN733" i="2"/>
  <c r="AO733" i="2" s="1"/>
  <c r="AM733" i="2"/>
  <c r="AQ733" i="2" s="1"/>
  <c r="AE733" i="2"/>
  <c r="AB733" i="2"/>
  <c r="AC733" i="2" s="1"/>
  <c r="AA733" i="2"/>
  <c r="AN732" i="2"/>
  <c r="AO732" i="2" s="1"/>
  <c r="AM732" i="2"/>
  <c r="AQ732" i="2" s="1"/>
  <c r="AB732" i="2"/>
  <c r="AA732" i="2"/>
  <c r="AE732" i="2" s="1"/>
  <c r="AN731" i="2"/>
  <c r="AO731" i="2" s="1"/>
  <c r="AM731" i="2"/>
  <c r="AQ731" i="2" s="1"/>
  <c r="AE731" i="2"/>
  <c r="AB731" i="2"/>
  <c r="AC731" i="2" s="1"/>
  <c r="AA731" i="2"/>
  <c r="AN730" i="2"/>
  <c r="AO730" i="2" s="1"/>
  <c r="AM730" i="2"/>
  <c r="AQ730" i="2" s="1"/>
  <c r="AB730" i="2"/>
  <c r="AA730" i="2"/>
  <c r="AE730" i="2" s="1"/>
  <c r="AN729" i="2"/>
  <c r="AO729" i="2" s="1"/>
  <c r="AM729" i="2"/>
  <c r="AQ729" i="2" s="1"/>
  <c r="AE729" i="2"/>
  <c r="AB729" i="2"/>
  <c r="AC729" i="2" s="1"/>
  <c r="AA729" i="2"/>
  <c r="AN728" i="2"/>
  <c r="AO728" i="2" s="1"/>
  <c r="AM728" i="2"/>
  <c r="AQ728" i="2" s="1"/>
  <c r="AB728" i="2"/>
  <c r="AA728" i="2"/>
  <c r="AE728" i="2" s="1"/>
  <c r="AN727" i="2"/>
  <c r="AO727" i="2" s="1"/>
  <c r="AM727" i="2"/>
  <c r="AQ727" i="2" s="1"/>
  <c r="AE727" i="2"/>
  <c r="AB727" i="2"/>
  <c r="AC727" i="2" s="1"/>
  <c r="AA727" i="2"/>
  <c r="AN726" i="2"/>
  <c r="AO726" i="2" s="1"/>
  <c r="AM726" i="2"/>
  <c r="AQ726" i="2" s="1"/>
  <c r="AE726" i="2"/>
  <c r="AB726" i="2"/>
  <c r="AC726" i="2" s="1"/>
  <c r="AA726" i="2"/>
  <c r="AN725" i="2"/>
  <c r="AO725" i="2" s="1"/>
  <c r="AM725" i="2"/>
  <c r="AQ725" i="2" s="1"/>
  <c r="AR725" i="2" s="1"/>
  <c r="AE725" i="2"/>
  <c r="AB725" i="2"/>
  <c r="AC725" i="2" s="1"/>
  <c r="AA725" i="2"/>
  <c r="AN724" i="2"/>
  <c r="AO724" i="2" s="1"/>
  <c r="AM724" i="2"/>
  <c r="AQ724" i="2" s="1"/>
  <c r="AR724" i="2" s="1"/>
  <c r="AE724" i="2"/>
  <c r="AB724" i="2"/>
  <c r="AC724" i="2" s="1"/>
  <c r="AA724" i="2"/>
  <c r="AN723" i="2"/>
  <c r="AO723" i="2" s="1"/>
  <c r="AM723" i="2"/>
  <c r="AQ723" i="2" s="1"/>
  <c r="AR723" i="2" s="1"/>
  <c r="AB723" i="2"/>
  <c r="AC723" i="2" s="1"/>
  <c r="AA723" i="2"/>
  <c r="AE723" i="2" s="1"/>
  <c r="AN722" i="2"/>
  <c r="AO722" i="2" s="1"/>
  <c r="AM722" i="2"/>
  <c r="AQ722" i="2" s="1"/>
  <c r="AR722" i="2" s="1"/>
  <c r="AB722" i="2"/>
  <c r="AC722" i="2" s="1"/>
  <c r="AA722" i="2"/>
  <c r="AE722" i="2" s="1"/>
  <c r="AN721" i="2"/>
  <c r="AO721" i="2" s="1"/>
  <c r="AM721" i="2"/>
  <c r="AQ721" i="2" s="1"/>
  <c r="AR721" i="2" s="1"/>
  <c r="AB721" i="2"/>
  <c r="AC721" i="2" s="1"/>
  <c r="AA721" i="2"/>
  <c r="AE721" i="2" s="1"/>
  <c r="AN720" i="2"/>
  <c r="AO720" i="2" s="1"/>
  <c r="AM720" i="2"/>
  <c r="AQ720" i="2" s="1"/>
  <c r="AR720" i="2" s="1"/>
  <c r="AB720" i="2"/>
  <c r="AC720" i="2" s="1"/>
  <c r="AA720" i="2"/>
  <c r="AE720" i="2" s="1"/>
  <c r="AN719" i="2"/>
  <c r="AO719" i="2" s="1"/>
  <c r="AM719" i="2"/>
  <c r="AQ719" i="2" s="1"/>
  <c r="AR719" i="2" s="1"/>
  <c r="AB719" i="2"/>
  <c r="AC719" i="2" s="1"/>
  <c r="AA719" i="2"/>
  <c r="AE719" i="2" s="1"/>
  <c r="AN718" i="2"/>
  <c r="AO718" i="2" s="1"/>
  <c r="AM718" i="2"/>
  <c r="AQ718" i="2" s="1"/>
  <c r="AR718" i="2" s="1"/>
  <c r="AB718" i="2"/>
  <c r="AC718" i="2" s="1"/>
  <c r="AA718" i="2"/>
  <c r="AE718" i="2" s="1"/>
  <c r="AN717" i="2"/>
  <c r="AO717" i="2" s="1"/>
  <c r="AM717" i="2"/>
  <c r="AQ717" i="2" s="1"/>
  <c r="AR717" i="2" s="1"/>
  <c r="AB717" i="2"/>
  <c r="AC717" i="2" s="1"/>
  <c r="AA717" i="2"/>
  <c r="AE717" i="2" s="1"/>
  <c r="AN716" i="2"/>
  <c r="AO716" i="2" s="1"/>
  <c r="AM716" i="2"/>
  <c r="AQ716" i="2" s="1"/>
  <c r="AR716" i="2" s="1"/>
  <c r="AB716" i="2"/>
  <c r="AC716" i="2" s="1"/>
  <c r="AA716" i="2"/>
  <c r="AE716" i="2" s="1"/>
  <c r="AN715" i="2"/>
  <c r="AO715" i="2" s="1"/>
  <c r="AM715" i="2"/>
  <c r="AQ715" i="2" s="1"/>
  <c r="AR715" i="2" s="1"/>
  <c r="AB715" i="2"/>
  <c r="AC715" i="2" s="1"/>
  <c r="AA715" i="2"/>
  <c r="AE715" i="2" s="1"/>
  <c r="AN714" i="2"/>
  <c r="AO714" i="2" s="1"/>
  <c r="AM714" i="2"/>
  <c r="AQ714" i="2" s="1"/>
  <c r="AR714" i="2" s="1"/>
  <c r="AB714" i="2"/>
  <c r="AC714" i="2" s="1"/>
  <c r="AA714" i="2"/>
  <c r="AE714" i="2" s="1"/>
  <c r="AN713" i="2"/>
  <c r="AO713" i="2" s="1"/>
  <c r="AM713" i="2"/>
  <c r="AQ713" i="2" s="1"/>
  <c r="AR713" i="2" s="1"/>
  <c r="AB713" i="2"/>
  <c r="AC713" i="2" s="1"/>
  <c r="AA713" i="2"/>
  <c r="AE713" i="2" s="1"/>
  <c r="AN712" i="2"/>
  <c r="AO712" i="2" s="1"/>
  <c r="AM712" i="2"/>
  <c r="AQ712" i="2" s="1"/>
  <c r="AR712" i="2" s="1"/>
  <c r="AB712" i="2"/>
  <c r="AC712" i="2" s="1"/>
  <c r="AA712" i="2"/>
  <c r="AE712" i="2" s="1"/>
  <c r="AN711" i="2"/>
  <c r="AO711" i="2" s="1"/>
  <c r="AM711" i="2"/>
  <c r="AQ711" i="2" s="1"/>
  <c r="AR711" i="2" s="1"/>
  <c r="AB711" i="2"/>
  <c r="AC711" i="2" s="1"/>
  <c r="AA711" i="2"/>
  <c r="AE711" i="2" s="1"/>
  <c r="AN710" i="2"/>
  <c r="AO710" i="2" s="1"/>
  <c r="AM710" i="2"/>
  <c r="AQ710" i="2" s="1"/>
  <c r="AR710" i="2" s="1"/>
  <c r="AB710" i="2"/>
  <c r="AC710" i="2" s="1"/>
  <c r="AA710" i="2"/>
  <c r="AE710" i="2" s="1"/>
  <c r="AN709" i="2"/>
  <c r="AO709" i="2" s="1"/>
  <c r="AM709" i="2"/>
  <c r="AQ709" i="2" s="1"/>
  <c r="AR709" i="2" s="1"/>
  <c r="AB709" i="2"/>
  <c r="AC709" i="2" s="1"/>
  <c r="AA709" i="2"/>
  <c r="AE709" i="2" s="1"/>
  <c r="AN708" i="2"/>
  <c r="AO708" i="2" s="1"/>
  <c r="AM708" i="2"/>
  <c r="AQ708" i="2" s="1"/>
  <c r="AR708" i="2" s="1"/>
  <c r="AB708" i="2"/>
  <c r="AC708" i="2" s="1"/>
  <c r="AA708" i="2"/>
  <c r="AE708" i="2" s="1"/>
  <c r="AN707" i="2"/>
  <c r="AO707" i="2" s="1"/>
  <c r="AM707" i="2"/>
  <c r="AQ707" i="2" s="1"/>
  <c r="AR707" i="2" s="1"/>
  <c r="AB707" i="2"/>
  <c r="AC707" i="2" s="1"/>
  <c r="AA707" i="2"/>
  <c r="AE707" i="2" s="1"/>
  <c r="AN706" i="2"/>
  <c r="AO706" i="2" s="1"/>
  <c r="AM706" i="2"/>
  <c r="AQ706" i="2" s="1"/>
  <c r="AR706" i="2" s="1"/>
  <c r="AE706" i="2"/>
  <c r="AB706" i="2"/>
  <c r="AC706" i="2" s="1"/>
  <c r="AA706" i="2"/>
  <c r="AN705" i="2"/>
  <c r="AO705" i="2" s="1"/>
  <c r="AM705" i="2"/>
  <c r="AQ705" i="2" s="1"/>
  <c r="AR705" i="2" s="1"/>
  <c r="AB705" i="2"/>
  <c r="AA705" i="2"/>
  <c r="AE705" i="2" s="1"/>
  <c r="AF705" i="2" s="1"/>
  <c r="AN704" i="2"/>
  <c r="AM704" i="2"/>
  <c r="AQ704" i="2" s="1"/>
  <c r="AE704" i="2"/>
  <c r="AB704" i="2"/>
  <c r="AC704" i="2" s="1"/>
  <c r="AA704" i="2"/>
  <c r="AN703" i="2"/>
  <c r="AO703" i="2" s="1"/>
  <c r="AM703" i="2"/>
  <c r="AQ703" i="2" s="1"/>
  <c r="AB703" i="2"/>
  <c r="AC703" i="2" s="1"/>
  <c r="AA703" i="2"/>
  <c r="AE703" i="2" s="1"/>
  <c r="AF703" i="2" s="1"/>
  <c r="AN702" i="2"/>
  <c r="AM702" i="2"/>
  <c r="AQ702" i="2" s="1"/>
  <c r="AE702" i="2"/>
  <c r="AB702" i="2"/>
  <c r="AC702" i="2" s="1"/>
  <c r="AA702" i="2"/>
  <c r="AN701" i="2"/>
  <c r="AO701" i="2" s="1"/>
  <c r="AM701" i="2"/>
  <c r="AQ701" i="2" s="1"/>
  <c r="AR701" i="2" s="1"/>
  <c r="AB701" i="2"/>
  <c r="AC701" i="2" s="1"/>
  <c r="AA701" i="2"/>
  <c r="AE701" i="2" s="1"/>
  <c r="AF701" i="2" s="1"/>
  <c r="AN700" i="2"/>
  <c r="AM700" i="2"/>
  <c r="AQ700" i="2" s="1"/>
  <c r="AE700" i="2"/>
  <c r="AB700" i="2"/>
  <c r="AC700" i="2" s="1"/>
  <c r="AA700" i="2"/>
  <c r="AN699" i="2"/>
  <c r="AO699" i="2" s="1"/>
  <c r="AM699" i="2"/>
  <c r="AQ699" i="2" s="1"/>
  <c r="AR699" i="2" s="1"/>
  <c r="AB699" i="2"/>
  <c r="AA699" i="2"/>
  <c r="AE699" i="2" s="1"/>
  <c r="AF699" i="2" s="1"/>
  <c r="AN698" i="2"/>
  <c r="AM698" i="2"/>
  <c r="AQ698" i="2" s="1"/>
  <c r="AE698" i="2"/>
  <c r="AB698" i="2"/>
  <c r="AC698" i="2" s="1"/>
  <c r="AA698" i="2"/>
  <c r="AN697" i="2"/>
  <c r="AO697" i="2" s="1"/>
  <c r="AM697" i="2"/>
  <c r="AQ697" i="2" s="1"/>
  <c r="AR697" i="2" s="1"/>
  <c r="AB697" i="2"/>
  <c r="AA697" i="2"/>
  <c r="AE697" i="2" s="1"/>
  <c r="AF697" i="2" s="1"/>
  <c r="AN696" i="2"/>
  <c r="AM696" i="2"/>
  <c r="AQ696" i="2" s="1"/>
  <c r="AE696" i="2"/>
  <c r="AB696" i="2"/>
  <c r="AC696" i="2" s="1"/>
  <c r="AA696" i="2"/>
  <c r="AN695" i="2"/>
  <c r="AO695" i="2" s="1"/>
  <c r="AM695" i="2"/>
  <c r="AQ695" i="2" s="1"/>
  <c r="AB695" i="2"/>
  <c r="AC695" i="2" s="1"/>
  <c r="AA695" i="2"/>
  <c r="AE695" i="2" s="1"/>
  <c r="AF695" i="2" s="1"/>
  <c r="AN694" i="2"/>
  <c r="AM694" i="2"/>
  <c r="AQ694" i="2" s="1"/>
  <c r="AE694" i="2"/>
  <c r="AB694" i="2"/>
  <c r="AC694" i="2" s="1"/>
  <c r="AA694" i="2"/>
  <c r="AN693" i="2"/>
  <c r="AO693" i="2" s="1"/>
  <c r="AM693" i="2"/>
  <c r="AQ693" i="2" s="1"/>
  <c r="AR693" i="2" s="1"/>
  <c r="AB693" i="2"/>
  <c r="AC693" i="2" s="1"/>
  <c r="AA693" i="2"/>
  <c r="AE693" i="2" s="1"/>
  <c r="AF693" i="2" s="1"/>
  <c r="AN692" i="2"/>
  <c r="AM692" i="2"/>
  <c r="AQ692" i="2" s="1"/>
  <c r="AE692" i="2"/>
  <c r="AB692" i="2"/>
  <c r="AC692" i="2" s="1"/>
  <c r="AA692" i="2"/>
  <c r="AN691" i="2"/>
  <c r="AO691" i="2" s="1"/>
  <c r="AM691" i="2"/>
  <c r="AQ691" i="2" s="1"/>
  <c r="AR691" i="2" s="1"/>
  <c r="AB691" i="2"/>
  <c r="AA691" i="2"/>
  <c r="AE691" i="2" s="1"/>
  <c r="AF691" i="2" s="1"/>
  <c r="AN690" i="2"/>
  <c r="AM690" i="2"/>
  <c r="AQ690" i="2" s="1"/>
  <c r="AE690" i="2"/>
  <c r="AB690" i="2"/>
  <c r="AC690" i="2" s="1"/>
  <c r="AA690" i="2"/>
  <c r="AN689" i="2"/>
  <c r="AO689" i="2" s="1"/>
  <c r="AM689" i="2"/>
  <c r="AQ689" i="2" s="1"/>
  <c r="AR689" i="2" s="1"/>
  <c r="AB689" i="2"/>
  <c r="AA689" i="2"/>
  <c r="AE689" i="2" s="1"/>
  <c r="AF689" i="2" s="1"/>
  <c r="AN688" i="2"/>
  <c r="AM688" i="2"/>
  <c r="AQ688" i="2" s="1"/>
  <c r="AE688" i="2"/>
  <c r="AB688" i="2"/>
  <c r="AC688" i="2" s="1"/>
  <c r="AA688" i="2"/>
  <c r="AN687" i="2"/>
  <c r="AO687" i="2" s="1"/>
  <c r="AM687" i="2"/>
  <c r="AQ687" i="2" s="1"/>
  <c r="AB687" i="2"/>
  <c r="AC687" i="2" s="1"/>
  <c r="AA687" i="2"/>
  <c r="AE687" i="2" s="1"/>
  <c r="AF687" i="2" s="1"/>
  <c r="AN686" i="2"/>
  <c r="AM686" i="2"/>
  <c r="AQ686" i="2" s="1"/>
  <c r="AE686" i="2"/>
  <c r="AB686" i="2"/>
  <c r="AC686" i="2" s="1"/>
  <c r="AA686" i="2"/>
  <c r="AN685" i="2"/>
  <c r="AO685" i="2" s="1"/>
  <c r="AM685" i="2"/>
  <c r="AQ685" i="2" s="1"/>
  <c r="AR685" i="2" s="1"/>
  <c r="AB685" i="2"/>
  <c r="AC685" i="2" s="1"/>
  <c r="AA685" i="2"/>
  <c r="AE685" i="2" s="1"/>
  <c r="AF685" i="2" s="1"/>
  <c r="AN684" i="2"/>
  <c r="AM684" i="2"/>
  <c r="AQ684" i="2" s="1"/>
  <c r="AE684" i="2"/>
  <c r="AB684" i="2"/>
  <c r="AC684" i="2" s="1"/>
  <c r="AA684" i="2"/>
  <c r="AN683" i="2"/>
  <c r="AO683" i="2" s="1"/>
  <c r="AM683" i="2"/>
  <c r="AQ683" i="2" s="1"/>
  <c r="AB683" i="2"/>
  <c r="AA683" i="2"/>
  <c r="AE683" i="2" s="1"/>
  <c r="AF683" i="2" s="1"/>
  <c r="AN682" i="2"/>
  <c r="AM682" i="2"/>
  <c r="AQ682" i="2" s="1"/>
  <c r="AE682" i="2"/>
  <c r="AB682" i="2"/>
  <c r="AC682" i="2" s="1"/>
  <c r="AA682" i="2"/>
  <c r="AN681" i="2"/>
  <c r="AO681" i="2" s="1"/>
  <c r="AM681" i="2"/>
  <c r="AQ681" i="2" s="1"/>
  <c r="AR681" i="2" s="1"/>
  <c r="AB681" i="2"/>
  <c r="AA681" i="2"/>
  <c r="AE681" i="2" s="1"/>
  <c r="AN680" i="2"/>
  <c r="AM680" i="2"/>
  <c r="AQ680" i="2" s="1"/>
  <c r="AE680" i="2"/>
  <c r="AB680" i="2"/>
  <c r="AC680" i="2" s="1"/>
  <c r="AA680" i="2"/>
  <c r="AN679" i="2"/>
  <c r="AO679" i="2" s="1"/>
  <c r="AM679" i="2"/>
  <c r="AQ679" i="2" s="1"/>
  <c r="AB679" i="2"/>
  <c r="AC679" i="2" s="1"/>
  <c r="AA679" i="2"/>
  <c r="AE679" i="2" s="1"/>
  <c r="AF679" i="2" s="1"/>
  <c r="AN678" i="2"/>
  <c r="AM678" i="2"/>
  <c r="AQ678" i="2" s="1"/>
  <c r="AE678" i="2"/>
  <c r="AB678" i="2"/>
  <c r="AC678" i="2" s="1"/>
  <c r="AA678" i="2"/>
  <c r="AN677" i="2"/>
  <c r="AO677" i="2" s="1"/>
  <c r="AM677" i="2"/>
  <c r="AQ677" i="2" s="1"/>
  <c r="AR677" i="2" s="1"/>
  <c r="AB677" i="2"/>
  <c r="AC677" i="2" s="1"/>
  <c r="AA677" i="2"/>
  <c r="AE677" i="2" s="1"/>
  <c r="AF677" i="2" s="1"/>
  <c r="AN676" i="2"/>
  <c r="AM676" i="2"/>
  <c r="AQ676" i="2" s="1"/>
  <c r="AE676" i="2"/>
  <c r="AB676" i="2"/>
  <c r="AC676" i="2" s="1"/>
  <c r="AA676" i="2"/>
  <c r="AN675" i="2"/>
  <c r="AO675" i="2" s="1"/>
  <c r="AM675" i="2"/>
  <c r="AQ675" i="2" s="1"/>
  <c r="AB675" i="2"/>
  <c r="AA675" i="2"/>
  <c r="AE675" i="2" s="1"/>
  <c r="AF675" i="2" s="1"/>
  <c r="AN674" i="2"/>
  <c r="AM674" i="2"/>
  <c r="AE674" i="2"/>
  <c r="AB674" i="2"/>
  <c r="AC674" i="2" s="1"/>
  <c r="AA674" i="2"/>
  <c r="AN673" i="2"/>
  <c r="AO673" i="2" s="1"/>
  <c r="AM673" i="2"/>
  <c r="AQ673" i="2" s="1"/>
  <c r="AR673" i="2" s="1"/>
  <c r="AE673" i="2"/>
  <c r="AF673" i="2" s="1"/>
  <c r="AB673" i="2"/>
  <c r="AC673" i="2" s="1"/>
  <c r="AA673" i="2"/>
  <c r="AN672" i="2"/>
  <c r="AM672" i="2"/>
  <c r="AE672" i="2"/>
  <c r="AB672" i="2"/>
  <c r="AC672" i="2" s="1"/>
  <c r="AA672" i="2"/>
  <c r="AN671" i="2"/>
  <c r="AO671" i="2" s="1"/>
  <c r="AM671" i="2"/>
  <c r="AQ671" i="2" s="1"/>
  <c r="AB671" i="2"/>
  <c r="AA671" i="2"/>
  <c r="AE671" i="2" s="1"/>
  <c r="AN670" i="2"/>
  <c r="AM670" i="2"/>
  <c r="AE670" i="2"/>
  <c r="AB670" i="2"/>
  <c r="AC670" i="2" s="1"/>
  <c r="AA670" i="2"/>
  <c r="AN669" i="2"/>
  <c r="AO669" i="2" s="1"/>
  <c r="AM669" i="2"/>
  <c r="AQ669" i="2" s="1"/>
  <c r="AR669" i="2" s="1"/>
  <c r="AB669" i="2"/>
  <c r="AA669" i="2"/>
  <c r="AE669" i="2" s="1"/>
  <c r="AF669" i="2" s="1"/>
  <c r="AQ668" i="2"/>
  <c r="AN668" i="2"/>
  <c r="AM668" i="2"/>
  <c r="AE668" i="2"/>
  <c r="AB668" i="2"/>
  <c r="AC668" i="2" s="1"/>
  <c r="AA668" i="2"/>
  <c r="AN667" i="2"/>
  <c r="AO667" i="2" s="1"/>
  <c r="AM667" i="2"/>
  <c r="AQ667" i="2" s="1"/>
  <c r="AR667" i="2" s="1"/>
  <c r="AE667" i="2"/>
  <c r="AB667" i="2"/>
  <c r="AC667" i="2" s="1"/>
  <c r="AA667" i="2"/>
  <c r="AQ666" i="2"/>
  <c r="AN666" i="2"/>
  <c r="AM666" i="2"/>
  <c r="AE666" i="2"/>
  <c r="AB666" i="2"/>
  <c r="AC666" i="2" s="1"/>
  <c r="AA666" i="2"/>
  <c r="AN665" i="2"/>
  <c r="AO665" i="2" s="1"/>
  <c r="AM665" i="2"/>
  <c r="AQ665" i="2" s="1"/>
  <c r="AR665" i="2" s="1"/>
  <c r="AE665" i="2"/>
  <c r="AF665" i="2" s="1"/>
  <c r="AB665" i="2"/>
  <c r="AC665" i="2" s="1"/>
  <c r="AA665" i="2"/>
  <c r="AN664" i="2"/>
  <c r="AM664" i="2"/>
  <c r="AE664" i="2"/>
  <c r="AB664" i="2"/>
  <c r="AC664" i="2" s="1"/>
  <c r="AA664" i="2"/>
  <c r="AN663" i="2"/>
  <c r="AO663" i="2" s="1"/>
  <c r="AM663" i="2"/>
  <c r="AQ663" i="2" s="1"/>
  <c r="AB663" i="2"/>
  <c r="AA663" i="2"/>
  <c r="AE663" i="2" s="1"/>
  <c r="AN662" i="2"/>
  <c r="AM662" i="2"/>
  <c r="AE662" i="2"/>
  <c r="AB662" i="2"/>
  <c r="AC662" i="2" s="1"/>
  <c r="AA662" i="2"/>
  <c r="AN661" i="2"/>
  <c r="AO661" i="2" s="1"/>
  <c r="AM661" i="2"/>
  <c r="AQ661" i="2" s="1"/>
  <c r="AR661" i="2" s="1"/>
  <c r="AB661" i="2"/>
  <c r="AA661" i="2"/>
  <c r="AE661" i="2" s="1"/>
  <c r="AF661" i="2" s="1"/>
  <c r="AQ660" i="2"/>
  <c r="AN660" i="2"/>
  <c r="AM660" i="2"/>
  <c r="AE660" i="2"/>
  <c r="AB660" i="2"/>
  <c r="AC660" i="2" s="1"/>
  <c r="AA660" i="2"/>
  <c r="AN659" i="2"/>
  <c r="AO659" i="2" s="1"/>
  <c r="AM659" i="2"/>
  <c r="AQ659" i="2" s="1"/>
  <c r="AR659" i="2" s="1"/>
  <c r="AE659" i="2"/>
  <c r="AB659" i="2"/>
  <c r="AC659" i="2" s="1"/>
  <c r="AA659" i="2"/>
  <c r="AQ658" i="2"/>
  <c r="AN658" i="2"/>
  <c r="AM658" i="2"/>
  <c r="AE658" i="2"/>
  <c r="AB658" i="2"/>
  <c r="AC658" i="2" s="1"/>
  <c r="AA658" i="2"/>
  <c r="AN657" i="2"/>
  <c r="AO657" i="2" s="1"/>
  <c r="AM657" i="2"/>
  <c r="AQ657" i="2" s="1"/>
  <c r="AR657" i="2" s="1"/>
  <c r="AE657" i="2"/>
  <c r="AF657" i="2" s="1"/>
  <c r="AB657" i="2"/>
  <c r="AC657" i="2" s="1"/>
  <c r="AA657" i="2"/>
  <c r="AN656" i="2"/>
  <c r="AM656" i="2"/>
  <c r="AE656" i="2"/>
  <c r="AB656" i="2"/>
  <c r="AC656" i="2" s="1"/>
  <c r="AA656" i="2"/>
  <c r="AN655" i="2"/>
  <c r="AO655" i="2" s="1"/>
  <c r="AM655" i="2"/>
  <c r="AQ655" i="2" s="1"/>
  <c r="AE655" i="2"/>
  <c r="AB655" i="2"/>
  <c r="AC655" i="2" s="1"/>
  <c r="AA655" i="2"/>
  <c r="AN654" i="2"/>
  <c r="AO654" i="2" s="1"/>
  <c r="AM654" i="2"/>
  <c r="AQ654" i="2" s="1"/>
  <c r="AE654" i="2"/>
  <c r="AB654" i="2"/>
  <c r="AC654" i="2" s="1"/>
  <c r="AA654" i="2"/>
  <c r="AN653" i="2"/>
  <c r="AO653" i="2" s="1"/>
  <c r="AM653" i="2"/>
  <c r="AQ653" i="2" s="1"/>
  <c r="AR653" i="2" s="1"/>
  <c r="AB653" i="2"/>
  <c r="AA653" i="2"/>
  <c r="AQ652" i="2"/>
  <c r="AN652" i="2"/>
  <c r="AM652" i="2"/>
  <c r="AB652" i="2"/>
  <c r="AC652" i="2" s="1"/>
  <c r="AA652" i="2"/>
  <c r="AE652" i="2" s="1"/>
  <c r="AN651" i="2"/>
  <c r="AO651" i="2" s="1"/>
  <c r="AM651" i="2"/>
  <c r="AQ651" i="2" s="1"/>
  <c r="AR651" i="2" s="1"/>
  <c r="AE651" i="2"/>
  <c r="AB651" i="2"/>
  <c r="AA651" i="2"/>
  <c r="AN650" i="2"/>
  <c r="AM650" i="2"/>
  <c r="AB650" i="2"/>
  <c r="AC650" i="2" s="1"/>
  <c r="AA650" i="2"/>
  <c r="AE650" i="2" s="1"/>
  <c r="AN649" i="2"/>
  <c r="AO649" i="2" s="1"/>
  <c r="AM649" i="2"/>
  <c r="AQ649" i="2" s="1"/>
  <c r="AR649" i="2" s="1"/>
  <c r="AB649" i="2"/>
  <c r="AA649" i="2"/>
  <c r="AQ648" i="2"/>
  <c r="AN648" i="2"/>
  <c r="AM648" i="2"/>
  <c r="AB648" i="2"/>
  <c r="AC648" i="2" s="1"/>
  <c r="AA648" i="2"/>
  <c r="AE648" i="2" s="1"/>
  <c r="AN647" i="2"/>
  <c r="AO647" i="2" s="1"/>
  <c r="AM647" i="2"/>
  <c r="AQ647" i="2" s="1"/>
  <c r="AR647" i="2" s="1"/>
  <c r="AE647" i="2"/>
  <c r="AB647" i="2"/>
  <c r="AA647" i="2"/>
  <c r="AN646" i="2"/>
  <c r="AM646" i="2"/>
  <c r="AB646" i="2"/>
  <c r="AC646" i="2" s="1"/>
  <c r="AA646" i="2"/>
  <c r="AE646" i="2" s="1"/>
  <c r="AN645" i="2"/>
  <c r="AO645" i="2" s="1"/>
  <c r="AM645" i="2"/>
  <c r="AQ645" i="2" s="1"/>
  <c r="AR645" i="2" s="1"/>
  <c r="AB645" i="2"/>
  <c r="AA645" i="2"/>
  <c r="AQ644" i="2"/>
  <c r="AN644" i="2"/>
  <c r="AM644" i="2"/>
  <c r="AB644" i="2"/>
  <c r="AC644" i="2" s="1"/>
  <c r="AA644" i="2"/>
  <c r="AE644" i="2" s="1"/>
  <c r="AN643" i="2"/>
  <c r="AO643" i="2" s="1"/>
  <c r="AM643" i="2"/>
  <c r="AQ643" i="2" s="1"/>
  <c r="AR643" i="2" s="1"/>
  <c r="AE643" i="2"/>
  <c r="AB643" i="2"/>
  <c r="AA643" i="2"/>
  <c r="AN642" i="2"/>
  <c r="AM642" i="2"/>
  <c r="AB642" i="2"/>
  <c r="AC642" i="2" s="1"/>
  <c r="AA642" i="2"/>
  <c r="AE642" i="2" s="1"/>
  <c r="AN641" i="2"/>
  <c r="AO641" i="2" s="1"/>
  <c r="AM641" i="2"/>
  <c r="AQ641" i="2" s="1"/>
  <c r="AR641" i="2" s="1"/>
  <c r="AB641" i="2"/>
  <c r="AA641" i="2"/>
  <c r="AQ640" i="2"/>
  <c r="AN640" i="2"/>
  <c r="AM640" i="2"/>
  <c r="AB640" i="2"/>
  <c r="AC640" i="2" s="1"/>
  <c r="AA640" i="2"/>
  <c r="AE640" i="2" s="1"/>
  <c r="AN639" i="2"/>
  <c r="AO639" i="2" s="1"/>
  <c r="AM639" i="2"/>
  <c r="AQ639" i="2" s="1"/>
  <c r="AR639" i="2" s="1"/>
  <c r="AE639" i="2"/>
  <c r="AB639" i="2"/>
  <c r="AA639" i="2"/>
  <c r="AN638" i="2"/>
  <c r="AM638" i="2"/>
  <c r="AB638" i="2"/>
  <c r="AC638" i="2" s="1"/>
  <c r="AA638" i="2"/>
  <c r="AE638" i="2" s="1"/>
  <c r="AN637" i="2"/>
  <c r="AO637" i="2" s="1"/>
  <c r="AM637" i="2"/>
  <c r="AQ637" i="2" s="1"/>
  <c r="AR637" i="2" s="1"/>
  <c r="AB637" i="2"/>
  <c r="AA637" i="2"/>
  <c r="AE637" i="2" s="1"/>
  <c r="AN636" i="2"/>
  <c r="AM636" i="2"/>
  <c r="AB636" i="2"/>
  <c r="AC636" i="2" s="1"/>
  <c r="AA636" i="2"/>
  <c r="AE636" i="2" s="1"/>
  <c r="AF636" i="2" s="1"/>
  <c r="AN635" i="2"/>
  <c r="AO635" i="2" s="1"/>
  <c r="AM635" i="2"/>
  <c r="AQ635" i="2" s="1"/>
  <c r="AR635" i="2" s="1"/>
  <c r="AB635" i="2"/>
  <c r="AC635" i="2" s="1"/>
  <c r="AA635" i="2"/>
  <c r="AE635" i="2" s="1"/>
  <c r="AN634" i="2"/>
  <c r="AM634" i="2"/>
  <c r="AB634" i="2"/>
  <c r="AC634" i="2" s="1"/>
  <c r="AA634" i="2"/>
  <c r="AE634" i="2" s="1"/>
  <c r="AF634" i="2" s="1"/>
  <c r="AN633" i="2"/>
  <c r="AO633" i="2" s="1"/>
  <c r="AM633" i="2"/>
  <c r="AQ633" i="2" s="1"/>
  <c r="AR633" i="2" s="1"/>
  <c r="AE633" i="2"/>
  <c r="AF633" i="2" s="1"/>
  <c r="AB633" i="2"/>
  <c r="AC633" i="2" s="1"/>
  <c r="AA633" i="2"/>
  <c r="AQ632" i="2"/>
  <c r="AR632" i="2" s="1"/>
  <c r="AN632" i="2"/>
  <c r="AM632" i="2"/>
  <c r="AB632" i="2"/>
  <c r="AC632" i="2" s="1"/>
  <c r="AA632" i="2"/>
  <c r="AE632" i="2" s="1"/>
  <c r="AF632" i="2" s="1"/>
  <c r="AN631" i="2"/>
  <c r="AO631" i="2" s="1"/>
  <c r="AM631" i="2"/>
  <c r="AQ631" i="2" s="1"/>
  <c r="AR631" i="2" s="1"/>
  <c r="AE631" i="2"/>
  <c r="AB631" i="2"/>
  <c r="AA631" i="2"/>
  <c r="AQ630" i="2"/>
  <c r="AR630" i="2" s="1"/>
  <c r="AN630" i="2"/>
  <c r="AM630" i="2"/>
  <c r="AB630" i="2"/>
  <c r="AA630" i="2"/>
  <c r="AE630" i="2" s="1"/>
  <c r="AF630" i="2" s="1"/>
  <c r="AN629" i="2"/>
  <c r="AO629" i="2" s="1"/>
  <c r="AM629" i="2"/>
  <c r="AQ629" i="2" s="1"/>
  <c r="AR629" i="2" s="1"/>
  <c r="AB629" i="2"/>
  <c r="AA629" i="2"/>
  <c r="AE629" i="2" s="1"/>
  <c r="AN628" i="2"/>
  <c r="AM628" i="2"/>
  <c r="AB628" i="2"/>
  <c r="AC628" i="2" s="1"/>
  <c r="AA628" i="2"/>
  <c r="AE628" i="2" s="1"/>
  <c r="AN627" i="2"/>
  <c r="AO627" i="2" s="1"/>
  <c r="AM627" i="2"/>
  <c r="AQ627" i="2" s="1"/>
  <c r="AE627" i="2"/>
  <c r="AB627" i="2"/>
  <c r="AA627" i="2"/>
  <c r="AN626" i="2"/>
  <c r="AM626" i="2"/>
  <c r="AQ626" i="2" s="1"/>
  <c r="AB626" i="2"/>
  <c r="AC626" i="2" s="1"/>
  <c r="AA626" i="2"/>
  <c r="AE626" i="2" s="1"/>
  <c r="AN625" i="2"/>
  <c r="AO625" i="2" s="1"/>
  <c r="AM625" i="2"/>
  <c r="AQ625" i="2" s="1"/>
  <c r="AE625" i="2"/>
  <c r="AB625" i="2"/>
  <c r="AA625" i="2"/>
  <c r="AN624" i="2"/>
  <c r="AM624" i="2"/>
  <c r="AQ624" i="2" s="1"/>
  <c r="AB624" i="2"/>
  <c r="AC624" i="2" s="1"/>
  <c r="AA624" i="2"/>
  <c r="AE624" i="2" s="1"/>
  <c r="AN623" i="2"/>
  <c r="AO623" i="2" s="1"/>
  <c r="AM623" i="2"/>
  <c r="AQ623" i="2" s="1"/>
  <c r="AE623" i="2"/>
  <c r="AB623" i="2"/>
  <c r="AA623" i="2"/>
  <c r="AN622" i="2"/>
  <c r="AM622" i="2"/>
  <c r="AQ622" i="2" s="1"/>
  <c r="AB622" i="2"/>
  <c r="AC622" i="2" s="1"/>
  <c r="AA622" i="2"/>
  <c r="AE622" i="2" s="1"/>
  <c r="AN621" i="2"/>
  <c r="AO621" i="2" s="1"/>
  <c r="AM621" i="2"/>
  <c r="AQ621" i="2" s="1"/>
  <c r="AE621" i="2"/>
  <c r="AB621" i="2"/>
  <c r="AA621" i="2"/>
  <c r="AN620" i="2"/>
  <c r="AM620" i="2"/>
  <c r="AQ620" i="2" s="1"/>
  <c r="AB620" i="2"/>
  <c r="AC620" i="2" s="1"/>
  <c r="AA620" i="2"/>
  <c r="AE620" i="2" s="1"/>
  <c r="AN619" i="2"/>
  <c r="AO619" i="2" s="1"/>
  <c r="AM619" i="2"/>
  <c r="AQ619" i="2" s="1"/>
  <c r="AE619" i="2"/>
  <c r="AB619" i="2"/>
  <c r="AA619" i="2"/>
  <c r="AN618" i="2"/>
  <c r="AM618" i="2"/>
  <c r="AQ618" i="2" s="1"/>
  <c r="AB618" i="2"/>
  <c r="AC618" i="2" s="1"/>
  <c r="AA618" i="2"/>
  <c r="AE618" i="2" s="1"/>
  <c r="AN617" i="2"/>
  <c r="AO617" i="2" s="1"/>
  <c r="AM617" i="2"/>
  <c r="AQ617" i="2" s="1"/>
  <c r="AE617" i="2"/>
  <c r="AB617" i="2"/>
  <c r="AA617" i="2"/>
  <c r="AN616" i="2"/>
  <c r="AM616" i="2"/>
  <c r="AQ616" i="2" s="1"/>
  <c r="AB616" i="2"/>
  <c r="AC616" i="2" s="1"/>
  <c r="AA616" i="2"/>
  <c r="AE616" i="2" s="1"/>
  <c r="AN615" i="2"/>
  <c r="AO615" i="2" s="1"/>
  <c r="AM615" i="2"/>
  <c r="AQ615" i="2" s="1"/>
  <c r="AE615" i="2"/>
  <c r="AB615" i="2"/>
  <c r="AA615" i="2"/>
  <c r="AN614" i="2"/>
  <c r="AM614" i="2"/>
  <c r="AQ614" i="2" s="1"/>
  <c r="AB614" i="2"/>
  <c r="AC614" i="2" s="1"/>
  <c r="AA614" i="2"/>
  <c r="AE614" i="2" s="1"/>
  <c r="AN613" i="2"/>
  <c r="AO613" i="2" s="1"/>
  <c r="AM613" i="2"/>
  <c r="AQ613" i="2" s="1"/>
  <c r="AE613" i="2"/>
  <c r="AB613" i="2"/>
  <c r="AA613" i="2"/>
  <c r="AN612" i="2"/>
  <c r="AM612" i="2"/>
  <c r="AQ612" i="2" s="1"/>
  <c r="AB612" i="2"/>
  <c r="AC612" i="2" s="1"/>
  <c r="AA612" i="2"/>
  <c r="AE612" i="2" s="1"/>
  <c r="AN611" i="2"/>
  <c r="AO611" i="2" s="1"/>
  <c r="AM611" i="2"/>
  <c r="AQ611" i="2" s="1"/>
  <c r="AE611" i="2"/>
  <c r="AB611" i="2"/>
  <c r="AA611" i="2"/>
  <c r="AN610" i="2"/>
  <c r="AM610" i="2"/>
  <c r="AQ610" i="2" s="1"/>
  <c r="AB610" i="2"/>
  <c r="AC610" i="2" s="1"/>
  <c r="AA610" i="2"/>
  <c r="AE610" i="2" s="1"/>
  <c r="AN609" i="2"/>
  <c r="AO609" i="2" s="1"/>
  <c r="AM609" i="2"/>
  <c r="AQ609" i="2" s="1"/>
  <c r="AE609" i="2"/>
  <c r="AB609" i="2"/>
  <c r="AA609" i="2"/>
  <c r="AN608" i="2"/>
  <c r="AM608" i="2"/>
  <c r="AQ608" i="2" s="1"/>
  <c r="AB608" i="2"/>
  <c r="AC608" i="2" s="1"/>
  <c r="AA608" i="2"/>
  <c r="AE608" i="2" s="1"/>
  <c r="AN607" i="2"/>
  <c r="AO607" i="2" s="1"/>
  <c r="AM607" i="2"/>
  <c r="AQ607" i="2" s="1"/>
  <c r="AE607" i="2"/>
  <c r="AB607" i="2"/>
  <c r="AA607" i="2"/>
  <c r="AN606" i="2"/>
  <c r="AM606" i="2"/>
  <c r="AQ606" i="2" s="1"/>
  <c r="AB606" i="2"/>
  <c r="AC606" i="2" s="1"/>
  <c r="AA606" i="2"/>
  <c r="AE606" i="2" s="1"/>
  <c r="AN605" i="2"/>
  <c r="AO605" i="2" s="1"/>
  <c r="AM605" i="2"/>
  <c r="AQ605" i="2" s="1"/>
  <c r="AE605" i="2"/>
  <c r="AB605" i="2"/>
  <c r="AA605" i="2"/>
  <c r="AN604" i="2"/>
  <c r="AM604" i="2"/>
  <c r="AQ604" i="2" s="1"/>
  <c r="AB604" i="2"/>
  <c r="AC604" i="2" s="1"/>
  <c r="AA604" i="2"/>
  <c r="AE604" i="2" s="1"/>
  <c r="AN603" i="2"/>
  <c r="AO603" i="2" s="1"/>
  <c r="AM603" i="2"/>
  <c r="AQ603" i="2" s="1"/>
  <c r="AE603" i="2"/>
  <c r="AB603" i="2"/>
  <c r="AA603" i="2"/>
  <c r="AN602" i="2"/>
  <c r="AM602" i="2"/>
  <c r="AQ602" i="2" s="1"/>
  <c r="AB602" i="2"/>
  <c r="AC602" i="2" s="1"/>
  <c r="AA602" i="2"/>
  <c r="AE602" i="2" s="1"/>
  <c r="AN601" i="2"/>
  <c r="AO601" i="2" s="1"/>
  <c r="AM601" i="2"/>
  <c r="AQ601" i="2" s="1"/>
  <c r="AE601" i="2"/>
  <c r="AB601" i="2"/>
  <c r="AA601" i="2"/>
  <c r="AN600" i="2"/>
  <c r="AM600" i="2"/>
  <c r="AQ600" i="2" s="1"/>
  <c r="AB600" i="2"/>
  <c r="AC600" i="2" s="1"/>
  <c r="AA600" i="2"/>
  <c r="AE600" i="2" s="1"/>
  <c r="AN599" i="2"/>
  <c r="AO599" i="2" s="1"/>
  <c r="AM599" i="2"/>
  <c r="AQ599" i="2" s="1"/>
  <c r="AE599" i="2"/>
  <c r="AB599" i="2"/>
  <c r="AA599" i="2"/>
  <c r="AN598" i="2"/>
  <c r="AM598" i="2"/>
  <c r="AQ598" i="2" s="1"/>
  <c r="AB598" i="2"/>
  <c r="AC598" i="2" s="1"/>
  <c r="AA598" i="2"/>
  <c r="AE598" i="2" s="1"/>
  <c r="AN597" i="2"/>
  <c r="AO597" i="2" s="1"/>
  <c r="AM597" i="2"/>
  <c r="AQ597" i="2" s="1"/>
  <c r="AE597" i="2"/>
  <c r="AB597" i="2"/>
  <c r="AA597" i="2"/>
  <c r="AN596" i="2"/>
  <c r="AM596" i="2"/>
  <c r="AQ596" i="2" s="1"/>
  <c r="AB596" i="2"/>
  <c r="AC596" i="2" s="1"/>
  <c r="AA596" i="2"/>
  <c r="AE596" i="2" s="1"/>
  <c r="AN595" i="2"/>
  <c r="AO595" i="2" s="1"/>
  <c r="AM595" i="2"/>
  <c r="AQ595" i="2" s="1"/>
  <c r="AE595" i="2"/>
  <c r="AB595" i="2"/>
  <c r="AA595" i="2"/>
  <c r="AN594" i="2"/>
  <c r="AM594" i="2"/>
  <c r="AB594" i="2"/>
  <c r="AC594" i="2" s="1"/>
  <c r="AA594" i="2"/>
  <c r="AE594" i="2" s="1"/>
  <c r="AN593" i="2"/>
  <c r="AO593" i="2" s="1"/>
  <c r="AM593" i="2"/>
  <c r="AQ593" i="2" s="1"/>
  <c r="AE593" i="2"/>
  <c r="AB593" i="2"/>
  <c r="AA593" i="2"/>
  <c r="AN592" i="2"/>
  <c r="AM592" i="2"/>
  <c r="AB592" i="2"/>
  <c r="AC592" i="2" s="1"/>
  <c r="AA592" i="2"/>
  <c r="AE592" i="2" s="1"/>
  <c r="AN591" i="2"/>
  <c r="AO591" i="2" s="1"/>
  <c r="AM591" i="2"/>
  <c r="AQ591" i="2" s="1"/>
  <c r="AE591" i="2"/>
  <c r="AB591" i="2"/>
  <c r="AA591" i="2"/>
  <c r="AQ590" i="2"/>
  <c r="AN590" i="2"/>
  <c r="AM590" i="2"/>
  <c r="AB590" i="2"/>
  <c r="AC590" i="2" s="1"/>
  <c r="AA590" i="2"/>
  <c r="AE590" i="2" s="1"/>
  <c r="AN589" i="2"/>
  <c r="AO589" i="2" s="1"/>
  <c r="AM589" i="2"/>
  <c r="AQ589" i="2" s="1"/>
  <c r="AE589" i="2"/>
  <c r="AB589" i="2"/>
  <c r="AA589" i="2"/>
  <c r="AQ588" i="2"/>
  <c r="AN588" i="2"/>
  <c r="AM588" i="2"/>
  <c r="AB588" i="2"/>
  <c r="AC588" i="2" s="1"/>
  <c r="AA588" i="2"/>
  <c r="AE588" i="2" s="1"/>
  <c r="AN587" i="2"/>
  <c r="AO587" i="2" s="1"/>
  <c r="AM587" i="2"/>
  <c r="AQ587" i="2" s="1"/>
  <c r="AE587" i="2"/>
  <c r="AB587" i="2"/>
  <c r="AA587" i="2"/>
  <c r="AN586" i="2"/>
  <c r="AM586" i="2"/>
  <c r="AB586" i="2"/>
  <c r="AC586" i="2" s="1"/>
  <c r="AA586" i="2"/>
  <c r="AE586" i="2" s="1"/>
  <c r="AN585" i="2"/>
  <c r="AO585" i="2" s="1"/>
  <c r="AM585" i="2"/>
  <c r="AQ585" i="2" s="1"/>
  <c r="AE585" i="2"/>
  <c r="AB585" i="2"/>
  <c r="AA585" i="2"/>
  <c r="AN584" i="2"/>
  <c r="AM584" i="2"/>
  <c r="AB584" i="2"/>
  <c r="AC584" i="2" s="1"/>
  <c r="AA584" i="2"/>
  <c r="AE584" i="2" s="1"/>
  <c r="AN583" i="2"/>
  <c r="AO583" i="2" s="1"/>
  <c r="AM583" i="2"/>
  <c r="AQ583" i="2" s="1"/>
  <c r="AE583" i="2"/>
  <c r="AB583" i="2"/>
  <c r="AA583" i="2"/>
  <c r="AQ582" i="2"/>
  <c r="AN582" i="2"/>
  <c r="AM582" i="2"/>
  <c r="AB582" i="2"/>
  <c r="AC582" i="2" s="1"/>
  <c r="AA582" i="2"/>
  <c r="AE582" i="2" s="1"/>
  <c r="AN581" i="2"/>
  <c r="AO581" i="2" s="1"/>
  <c r="AM581" i="2"/>
  <c r="AQ581" i="2" s="1"/>
  <c r="AE581" i="2"/>
  <c r="AB581" i="2"/>
  <c r="AA581" i="2"/>
  <c r="AQ580" i="2"/>
  <c r="AN580" i="2"/>
  <c r="AM580" i="2"/>
  <c r="AB580" i="2"/>
  <c r="AC580" i="2" s="1"/>
  <c r="AA580" i="2"/>
  <c r="AE580" i="2" s="1"/>
  <c r="AN579" i="2"/>
  <c r="AO579" i="2" s="1"/>
  <c r="AM579" i="2"/>
  <c r="AQ579" i="2" s="1"/>
  <c r="AE579" i="2"/>
  <c r="AB579" i="2"/>
  <c r="AA579" i="2"/>
  <c r="AN578" i="2"/>
  <c r="AM578" i="2"/>
  <c r="AB578" i="2"/>
  <c r="AC578" i="2" s="1"/>
  <c r="AA578" i="2"/>
  <c r="AE578" i="2" s="1"/>
  <c r="AN577" i="2"/>
  <c r="AO577" i="2" s="1"/>
  <c r="AM577" i="2"/>
  <c r="AQ577" i="2" s="1"/>
  <c r="AE577" i="2"/>
  <c r="AB577" i="2"/>
  <c r="AA577" i="2"/>
  <c r="AN576" i="2"/>
  <c r="AM576" i="2"/>
  <c r="AB576" i="2"/>
  <c r="AC576" i="2" s="1"/>
  <c r="AA576" i="2"/>
  <c r="AE576" i="2" s="1"/>
  <c r="AN575" i="2"/>
  <c r="AO575" i="2" s="1"/>
  <c r="AM575" i="2"/>
  <c r="AQ575" i="2" s="1"/>
  <c r="AE575" i="2"/>
  <c r="AB575" i="2"/>
  <c r="AA575" i="2"/>
  <c r="AQ574" i="2"/>
  <c r="AN574" i="2"/>
  <c r="AM574" i="2"/>
  <c r="AB574" i="2"/>
  <c r="AC574" i="2" s="1"/>
  <c r="AA574" i="2"/>
  <c r="AE574" i="2" s="1"/>
  <c r="AN573" i="2"/>
  <c r="AO573" i="2" s="1"/>
  <c r="AM573" i="2"/>
  <c r="AQ573" i="2" s="1"/>
  <c r="AE573" i="2"/>
  <c r="AB573" i="2"/>
  <c r="AA573" i="2"/>
  <c r="AQ572" i="2"/>
  <c r="AN572" i="2"/>
  <c r="AM572" i="2"/>
  <c r="AB572" i="2"/>
  <c r="AC572" i="2" s="1"/>
  <c r="AA572" i="2"/>
  <c r="AE572" i="2" s="1"/>
  <c r="AN571" i="2"/>
  <c r="AO571" i="2" s="1"/>
  <c r="AM571" i="2"/>
  <c r="AQ571" i="2" s="1"/>
  <c r="AE571" i="2"/>
  <c r="AB571" i="2"/>
  <c r="AA571" i="2"/>
  <c r="AN570" i="2"/>
  <c r="AM570" i="2"/>
  <c r="AB570" i="2"/>
  <c r="AC570" i="2" s="1"/>
  <c r="AA570" i="2"/>
  <c r="AE570" i="2" s="1"/>
  <c r="AN569" i="2"/>
  <c r="AO569" i="2" s="1"/>
  <c r="AM569" i="2"/>
  <c r="AQ569" i="2" s="1"/>
  <c r="AE569" i="2"/>
  <c r="AB569" i="2"/>
  <c r="AA569" i="2"/>
  <c r="AN568" i="2"/>
  <c r="AM568" i="2"/>
  <c r="AB568" i="2"/>
  <c r="AC568" i="2" s="1"/>
  <c r="AA568" i="2"/>
  <c r="AE568" i="2" s="1"/>
  <c r="AN567" i="2"/>
  <c r="AO567" i="2" s="1"/>
  <c r="AM567" i="2"/>
  <c r="AQ567" i="2" s="1"/>
  <c r="AR567" i="2" s="1"/>
  <c r="AE567" i="2"/>
  <c r="AB567" i="2"/>
  <c r="AA567" i="2"/>
  <c r="AQ566" i="2"/>
  <c r="AN566" i="2"/>
  <c r="AM566" i="2"/>
  <c r="AB566" i="2"/>
  <c r="AC566" i="2" s="1"/>
  <c r="AA566" i="2"/>
  <c r="AE566" i="2" s="1"/>
  <c r="AN565" i="2"/>
  <c r="AO565" i="2" s="1"/>
  <c r="AM565" i="2"/>
  <c r="AQ565" i="2" s="1"/>
  <c r="AB565" i="2"/>
  <c r="AA565" i="2"/>
  <c r="AN564" i="2"/>
  <c r="AM564" i="2"/>
  <c r="AB564" i="2"/>
  <c r="AC564" i="2" s="1"/>
  <c r="AA564" i="2"/>
  <c r="AE564" i="2" s="1"/>
  <c r="AN563" i="2"/>
  <c r="AO563" i="2" s="1"/>
  <c r="AM563" i="2"/>
  <c r="AQ563" i="2" s="1"/>
  <c r="AR563" i="2" s="1"/>
  <c r="AE563" i="2"/>
  <c r="AB563" i="2"/>
  <c r="AC563" i="2" s="1"/>
  <c r="AA563" i="2"/>
  <c r="AN562" i="2"/>
  <c r="AO562" i="2" s="1"/>
  <c r="AM562" i="2"/>
  <c r="AQ562" i="2" s="1"/>
  <c r="AR562" i="2" s="1"/>
  <c r="AE562" i="2"/>
  <c r="AB562" i="2"/>
  <c r="AA562" i="2"/>
  <c r="AN561" i="2"/>
  <c r="AO561" i="2" s="1"/>
  <c r="AM561" i="2"/>
  <c r="AQ561" i="2" s="1"/>
  <c r="AR561" i="2" s="1"/>
  <c r="AE561" i="2"/>
  <c r="AB561" i="2"/>
  <c r="AA561" i="2"/>
  <c r="AN560" i="2"/>
  <c r="AO560" i="2" s="1"/>
  <c r="AM560" i="2"/>
  <c r="AQ560" i="2" s="1"/>
  <c r="AR560" i="2" s="1"/>
  <c r="AE560" i="2"/>
  <c r="AB560" i="2"/>
  <c r="AA560" i="2"/>
  <c r="AN559" i="2"/>
  <c r="AO559" i="2" s="1"/>
  <c r="AM559" i="2"/>
  <c r="AQ559" i="2" s="1"/>
  <c r="AR559" i="2" s="1"/>
  <c r="AE559" i="2"/>
  <c r="AB559" i="2"/>
  <c r="AA559" i="2"/>
  <c r="AN558" i="2"/>
  <c r="AO558" i="2" s="1"/>
  <c r="AM558" i="2"/>
  <c r="AQ558" i="2" s="1"/>
  <c r="AR558" i="2" s="1"/>
  <c r="AE558" i="2"/>
  <c r="AB558" i="2"/>
  <c r="AA558" i="2"/>
  <c r="AN557" i="2"/>
  <c r="AO557" i="2" s="1"/>
  <c r="AM557" i="2"/>
  <c r="AQ557" i="2" s="1"/>
  <c r="AR557" i="2" s="1"/>
  <c r="AE557" i="2"/>
  <c r="AB557" i="2"/>
  <c r="AA557" i="2"/>
  <c r="AN556" i="2"/>
  <c r="AO556" i="2" s="1"/>
  <c r="AM556" i="2"/>
  <c r="AQ556" i="2" s="1"/>
  <c r="AR556" i="2" s="1"/>
  <c r="AE556" i="2"/>
  <c r="AB556" i="2"/>
  <c r="AA556" i="2"/>
  <c r="AN555" i="2"/>
  <c r="AO555" i="2" s="1"/>
  <c r="AM555" i="2"/>
  <c r="AQ555" i="2" s="1"/>
  <c r="AR555" i="2" s="1"/>
  <c r="AE555" i="2"/>
  <c r="AB555" i="2"/>
  <c r="AA555" i="2"/>
  <c r="AN554" i="2"/>
  <c r="AO554" i="2" s="1"/>
  <c r="AM554" i="2"/>
  <c r="AQ554" i="2" s="1"/>
  <c r="AR554" i="2" s="1"/>
  <c r="AE554" i="2"/>
  <c r="AB554" i="2"/>
  <c r="AA554" i="2"/>
  <c r="AN553" i="2"/>
  <c r="AO553" i="2" s="1"/>
  <c r="AM553" i="2"/>
  <c r="AQ553" i="2" s="1"/>
  <c r="AR553" i="2" s="1"/>
  <c r="AE553" i="2"/>
  <c r="AB553" i="2"/>
  <c r="AA553" i="2"/>
  <c r="AN552" i="2"/>
  <c r="AO552" i="2" s="1"/>
  <c r="AM552" i="2"/>
  <c r="AQ552" i="2" s="1"/>
  <c r="AR552" i="2" s="1"/>
  <c r="AE552" i="2"/>
  <c r="AB552" i="2"/>
  <c r="AA552" i="2"/>
  <c r="AN551" i="2"/>
  <c r="AO551" i="2" s="1"/>
  <c r="AM551" i="2"/>
  <c r="AQ551" i="2" s="1"/>
  <c r="AR551" i="2" s="1"/>
  <c r="AE551" i="2"/>
  <c r="AB551" i="2"/>
  <c r="AA551" i="2"/>
  <c r="AN550" i="2"/>
  <c r="AO550" i="2" s="1"/>
  <c r="AM550" i="2"/>
  <c r="AQ550" i="2" s="1"/>
  <c r="AR550" i="2" s="1"/>
  <c r="AE550" i="2"/>
  <c r="AB550" i="2"/>
  <c r="AA550" i="2"/>
  <c r="AN549" i="2"/>
  <c r="AO549" i="2" s="1"/>
  <c r="AM549" i="2"/>
  <c r="AQ549" i="2" s="1"/>
  <c r="AR549" i="2" s="1"/>
  <c r="AE549" i="2"/>
  <c r="AB549" i="2"/>
  <c r="AA549" i="2"/>
  <c r="AN548" i="2"/>
  <c r="AO548" i="2" s="1"/>
  <c r="AM548" i="2"/>
  <c r="AQ548" i="2" s="1"/>
  <c r="AR548" i="2" s="1"/>
  <c r="AE548" i="2"/>
  <c r="AB548" i="2"/>
  <c r="AA548" i="2"/>
  <c r="AN547" i="2"/>
  <c r="AO547" i="2" s="1"/>
  <c r="AM547" i="2"/>
  <c r="AQ547" i="2" s="1"/>
  <c r="AR547" i="2" s="1"/>
  <c r="AE547" i="2"/>
  <c r="AB547" i="2"/>
  <c r="AA547" i="2"/>
  <c r="AN546" i="2"/>
  <c r="AO546" i="2" s="1"/>
  <c r="AM546" i="2"/>
  <c r="AQ546" i="2" s="1"/>
  <c r="AR546" i="2" s="1"/>
  <c r="AE546" i="2"/>
  <c r="AB546" i="2"/>
  <c r="AA546" i="2"/>
  <c r="AN545" i="2"/>
  <c r="AO545" i="2" s="1"/>
  <c r="AM545" i="2"/>
  <c r="AQ545" i="2" s="1"/>
  <c r="AR545" i="2" s="1"/>
  <c r="AE545" i="2"/>
  <c r="AB545" i="2"/>
  <c r="AA545" i="2"/>
  <c r="AN544" i="2"/>
  <c r="AO544" i="2" s="1"/>
  <c r="AM544" i="2"/>
  <c r="AQ544" i="2" s="1"/>
  <c r="AR544" i="2" s="1"/>
  <c r="AE544" i="2"/>
  <c r="AB544" i="2"/>
  <c r="AA544" i="2"/>
  <c r="AN543" i="2"/>
  <c r="AO543" i="2" s="1"/>
  <c r="AM543" i="2"/>
  <c r="AQ543" i="2" s="1"/>
  <c r="AR543" i="2" s="1"/>
  <c r="AE543" i="2"/>
  <c r="AB543" i="2"/>
  <c r="AA543" i="2"/>
  <c r="AN542" i="2"/>
  <c r="AO542" i="2" s="1"/>
  <c r="AM542" i="2"/>
  <c r="AQ542" i="2" s="1"/>
  <c r="AR542" i="2" s="1"/>
  <c r="AE542" i="2"/>
  <c r="AB542" i="2"/>
  <c r="AA542" i="2"/>
  <c r="AN541" i="2"/>
  <c r="AO541" i="2" s="1"/>
  <c r="AM541" i="2"/>
  <c r="AQ541" i="2" s="1"/>
  <c r="AR541" i="2" s="1"/>
  <c r="AE541" i="2"/>
  <c r="AB541" i="2"/>
  <c r="AA541" i="2"/>
  <c r="AN540" i="2"/>
  <c r="AO540" i="2" s="1"/>
  <c r="AM540" i="2"/>
  <c r="AQ540" i="2" s="1"/>
  <c r="AR540" i="2" s="1"/>
  <c r="AE540" i="2"/>
  <c r="AB540" i="2"/>
  <c r="AA540" i="2"/>
  <c r="AN539" i="2"/>
  <c r="AM539" i="2"/>
  <c r="AQ539" i="2" s="1"/>
  <c r="AB539" i="2"/>
  <c r="AA539" i="2"/>
  <c r="AN538" i="2"/>
  <c r="AO538" i="2" s="1"/>
  <c r="AM538" i="2"/>
  <c r="AQ538" i="2" s="1"/>
  <c r="AB538" i="2"/>
  <c r="AC538" i="2" s="1"/>
  <c r="AA538" i="2"/>
  <c r="AE538" i="2" s="1"/>
  <c r="AN537" i="2"/>
  <c r="AM537" i="2"/>
  <c r="AQ537" i="2" s="1"/>
  <c r="AB537" i="2"/>
  <c r="AA537" i="2"/>
  <c r="AN536" i="2"/>
  <c r="AO536" i="2" s="1"/>
  <c r="AM536" i="2"/>
  <c r="AQ536" i="2" s="1"/>
  <c r="AB536" i="2"/>
  <c r="AC536" i="2" s="1"/>
  <c r="AA536" i="2"/>
  <c r="AE536" i="2" s="1"/>
  <c r="AN535" i="2"/>
  <c r="AM535" i="2"/>
  <c r="AQ535" i="2" s="1"/>
  <c r="AB535" i="2"/>
  <c r="AA535" i="2"/>
  <c r="AN534" i="2"/>
  <c r="AO534" i="2" s="1"/>
  <c r="AM534" i="2"/>
  <c r="AQ534" i="2" s="1"/>
  <c r="AB534" i="2"/>
  <c r="AC534" i="2" s="1"/>
  <c r="AA534" i="2"/>
  <c r="AE534" i="2" s="1"/>
  <c r="AN533" i="2"/>
  <c r="AM533" i="2"/>
  <c r="AQ533" i="2" s="1"/>
  <c r="AB533" i="2"/>
  <c r="AA533" i="2"/>
  <c r="AN532" i="2"/>
  <c r="AO532" i="2" s="1"/>
  <c r="AM532" i="2"/>
  <c r="AQ532" i="2" s="1"/>
  <c r="AB532" i="2"/>
  <c r="AC532" i="2" s="1"/>
  <c r="AA532" i="2"/>
  <c r="AE532" i="2" s="1"/>
  <c r="AN531" i="2"/>
  <c r="AM531" i="2"/>
  <c r="AQ531" i="2" s="1"/>
  <c r="AB531" i="2"/>
  <c r="AA531" i="2"/>
  <c r="AN530" i="2"/>
  <c r="AO530" i="2" s="1"/>
  <c r="AM530" i="2"/>
  <c r="AQ530" i="2" s="1"/>
  <c r="AB530" i="2"/>
  <c r="AC530" i="2" s="1"/>
  <c r="AA530" i="2"/>
  <c r="AE530" i="2" s="1"/>
  <c r="AN529" i="2"/>
  <c r="AM529" i="2"/>
  <c r="AQ529" i="2" s="1"/>
  <c r="AB529" i="2"/>
  <c r="AC529" i="2" s="1"/>
  <c r="AA529" i="2"/>
  <c r="AE529" i="2" s="1"/>
  <c r="AN528" i="2"/>
  <c r="AO528" i="2" s="1"/>
  <c r="AM528" i="2"/>
  <c r="AQ528" i="2" s="1"/>
  <c r="AR528" i="2" s="1"/>
  <c r="AB528" i="2"/>
  <c r="AC528" i="2" s="1"/>
  <c r="AA528" i="2"/>
  <c r="AE528" i="2" s="1"/>
  <c r="AF528" i="2" s="1"/>
  <c r="AN527" i="2"/>
  <c r="AO527" i="2" s="1"/>
  <c r="AM527" i="2"/>
  <c r="AQ527" i="2" s="1"/>
  <c r="AB527" i="2"/>
  <c r="AC527" i="2" s="1"/>
  <c r="AA527" i="2"/>
  <c r="AE527" i="2" s="1"/>
  <c r="AN526" i="2"/>
  <c r="AO526" i="2" s="1"/>
  <c r="AM526" i="2"/>
  <c r="AQ526" i="2" s="1"/>
  <c r="AB526" i="2"/>
  <c r="AC526" i="2" s="1"/>
  <c r="AA526" i="2"/>
  <c r="AE526" i="2" s="1"/>
  <c r="AF526" i="2" s="1"/>
  <c r="AN525" i="2"/>
  <c r="AO525" i="2" s="1"/>
  <c r="AM525" i="2"/>
  <c r="AQ525" i="2" s="1"/>
  <c r="AB525" i="2"/>
  <c r="AC525" i="2" s="1"/>
  <c r="AA525" i="2"/>
  <c r="AE525" i="2" s="1"/>
  <c r="AN524" i="2"/>
  <c r="AO524" i="2" s="1"/>
  <c r="AM524" i="2"/>
  <c r="AQ524" i="2" s="1"/>
  <c r="AR524" i="2" s="1"/>
  <c r="AB524" i="2"/>
  <c r="AC524" i="2" s="1"/>
  <c r="AA524" i="2"/>
  <c r="AE524" i="2" s="1"/>
  <c r="AF524" i="2" s="1"/>
  <c r="AN523" i="2"/>
  <c r="AO523" i="2" s="1"/>
  <c r="AM523" i="2"/>
  <c r="AQ523" i="2" s="1"/>
  <c r="AB523" i="2"/>
  <c r="AC523" i="2" s="1"/>
  <c r="AA523" i="2"/>
  <c r="AE523" i="2" s="1"/>
  <c r="AN522" i="2"/>
  <c r="AO522" i="2" s="1"/>
  <c r="AM522" i="2"/>
  <c r="AQ522" i="2" s="1"/>
  <c r="AB522" i="2"/>
  <c r="AC522" i="2" s="1"/>
  <c r="AA522" i="2"/>
  <c r="AE522" i="2" s="1"/>
  <c r="AF522" i="2" s="1"/>
  <c r="AN521" i="2"/>
  <c r="AO521" i="2" s="1"/>
  <c r="AM521" i="2"/>
  <c r="AQ521" i="2" s="1"/>
  <c r="AB521" i="2"/>
  <c r="AC521" i="2" s="1"/>
  <c r="AA521" i="2"/>
  <c r="AE521" i="2" s="1"/>
  <c r="AN520" i="2"/>
  <c r="AO520" i="2" s="1"/>
  <c r="AM520" i="2"/>
  <c r="AQ520" i="2" s="1"/>
  <c r="AR520" i="2" s="1"/>
  <c r="AB520" i="2"/>
  <c r="AC520" i="2" s="1"/>
  <c r="AA520" i="2"/>
  <c r="AE520" i="2" s="1"/>
  <c r="AF520" i="2" s="1"/>
  <c r="AN519" i="2"/>
  <c r="AO519" i="2" s="1"/>
  <c r="AM519" i="2"/>
  <c r="AQ519" i="2" s="1"/>
  <c r="AB519" i="2"/>
  <c r="AC519" i="2" s="1"/>
  <c r="AA519" i="2"/>
  <c r="AE519" i="2" s="1"/>
  <c r="AN518" i="2"/>
  <c r="AO518" i="2" s="1"/>
  <c r="AM518" i="2"/>
  <c r="AQ518" i="2" s="1"/>
  <c r="AB518" i="2"/>
  <c r="AC518" i="2" s="1"/>
  <c r="AA518" i="2"/>
  <c r="AE518" i="2" s="1"/>
  <c r="AF518" i="2" s="1"/>
  <c r="AN517" i="2"/>
  <c r="AO517" i="2" s="1"/>
  <c r="AM517" i="2"/>
  <c r="AQ517" i="2" s="1"/>
  <c r="AB517" i="2"/>
  <c r="AC517" i="2" s="1"/>
  <c r="AA517" i="2"/>
  <c r="AE517" i="2" s="1"/>
  <c r="AN516" i="2"/>
  <c r="AO516" i="2" s="1"/>
  <c r="AM516" i="2"/>
  <c r="AQ516" i="2" s="1"/>
  <c r="AR516" i="2" s="1"/>
  <c r="AB516" i="2"/>
  <c r="AC516" i="2" s="1"/>
  <c r="AA516" i="2"/>
  <c r="AE516" i="2" s="1"/>
  <c r="AF516" i="2" s="1"/>
  <c r="AN515" i="2"/>
  <c r="AO515" i="2" s="1"/>
  <c r="AM515" i="2"/>
  <c r="AQ515" i="2" s="1"/>
  <c r="AB515" i="2"/>
  <c r="AC515" i="2" s="1"/>
  <c r="AA515" i="2"/>
  <c r="AE515" i="2" s="1"/>
  <c r="AN514" i="2"/>
  <c r="AO514" i="2" s="1"/>
  <c r="AM514" i="2"/>
  <c r="AQ514" i="2" s="1"/>
  <c r="AB514" i="2"/>
  <c r="AC514" i="2" s="1"/>
  <c r="AA514" i="2"/>
  <c r="AE514" i="2" s="1"/>
  <c r="AF514" i="2" s="1"/>
  <c r="AN513" i="2"/>
  <c r="AO513" i="2" s="1"/>
  <c r="AM513" i="2"/>
  <c r="AQ513" i="2" s="1"/>
  <c r="AB513" i="2"/>
  <c r="AC513" i="2" s="1"/>
  <c r="AA513" i="2"/>
  <c r="AE513" i="2" s="1"/>
  <c r="AN512" i="2"/>
  <c r="AO512" i="2" s="1"/>
  <c r="AM512" i="2"/>
  <c r="AQ512" i="2" s="1"/>
  <c r="AR512" i="2" s="1"/>
  <c r="AB512" i="2"/>
  <c r="AC512" i="2" s="1"/>
  <c r="AA512" i="2"/>
  <c r="AE512" i="2" s="1"/>
  <c r="AF512" i="2" s="1"/>
  <c r="AN511" i="2"/>
  <c r="AO511" i="2" s="1"/>
  <c r="AM511" i="2"/>
  <c r="AQ511" i="2" s="1"/>
  <c r="AB511" i="2"/>
  <c r="AC511" i="2" s="1"/>
  <c r="AA511" i="2"/>
  <c r="AE511" i="2" s="1"/>
  <c r="AN510" i="2"/>
  <c r="AO510" i="2" s="1"/>
  <c r="AM510" i="2"/>
  <c r="AQ510" i="2" s="1"/>
  <c r="AB510" i="2"/>
  <c r="AC510" i="2" s="1"/>
  <c r="AA510" i="2"/>
  <c r="AE510" i="2" s="1"/>
  <c r="AF510" i="2" s="1"/>
  <c r="AN509" i="2"/>
  <c r="AO509" i="2" s="1"/>
  <c r="AM509" i="2"/>
  <c r="AQ509" i="2" s="1"/>
  <c r="AB509" i="2"/>
  <c r="AC509" i="2" s="1"/>
  <c r="AA509" i="2"/>
  <c r="AE509" i="2" s="1"/>
  <c r="AN508" i="2"/>
  <c r="AO508" i="2" s="1"/>
  <c r="AM508" i="2"/>
  <c r="AQ508" i="2" s="1"/>
  <c r="AR508" i="2" s="1"/>
  <c r="AB508" i="2"/>
  <c r="AC508" i="2" s="1"/>
  <c r="AA508" i="2"/>
  <c r="AE508" i="2" s="1"/>
  <c r="AF508" i="2" s="1"/>
  <c r="AN507" i="2"/>
  <c r="AO507" i="2" s="1"/>
  <c r="AM507" i="2"/>
  <c r="AQ507" i="2" s="1"/>
  <c r="AB507" i="2"/>
  <c r="AC507" i="2" s="1"/>
  <c r="AA507" i="2"/>
  <c r="AE507" i="2" s="1"/>
  <c r="AN506" i="2"/>
  <c r="AO506" i="2" s="1"/>
  <c r="AM506" i="2"/>
  <c r="AQ506" i="2" s="1"/>
  <c r="AB506" i="2"/>
  <c r="AC506" i="2" s="1"/>
  <c r="AA506" i="2"/>
  <c r="AE506" i="2" s="1"/>
  <c r="AF506" i="2" s="1"/>
  <c r="AN505" i="2"/>
  <c r="AO505" i="2" s="1"/>
  <c r="AM505" i="2"/>
  <c r="AQ505" i="2" s="1"/>
  <c r="AB505" i="2"/>
  <c r="AC505" i="2" s="1"/>
  <c r="AA505" i="2"/>
  <c r="AE505" i="2" s="1"/>
  <c r="AN504" i="2"/>
  <c r="AO504" i="2" s="1"/>
  <c r="AM504" i="2"/>
  <c r="AQ504" i="2" s="1"/>
  <c r="AR504" i="2" s="1"/>
  <c r="AB504" i="2"/>
  <c r="AC504" i="2" s="1"/>
  <c r="AA504" i="2"/>
  <c r="AE504" i="2" s="1"/>
  <c r="AF504" i="2" s="1"/>
  <c r="AN503" i="2"/>
  <c r="AO503" i="2" s="1"/>
  <c r="AM503" i="2"/>
  <c r="AQ503" i="2" s="1"/>
  <c r="AB503" i="2"/>
  <c r="AC503" i="2" s="1"/>
  <c r="AA503" i="2"/>
  <c r="AE503" i="2" s="1"/>
  <c r="AN502" i="2"/>
  <c r="AO502" i="2" s="1"/>
  <c r="AM502" i="2"/>
  <c r="AQ502" i="2" s="1"/>
  <c r="AB502" i="2"/>
  <c r="AC502" i="2" s="1"/>
  <c r="AA502" i="2"/>
  <c r="AE502" i="2" s="1"/>
  <c r="AF502" i="2" s="1"/>
  <c r="AN501" i="2"/>
  <c r="AO501" i="2" s="1"/>
  <c r="AM501" i="2"/>
  <c r="AQ501" i="2" s="1"/>
  <c r="AB501" i="2"/>
  <c r="AC501" i="2" s="1"/>
  <c r="AA501" i="2"/>
  <c r="AE501" i="2" s="1"/>
  <c r="AN500" i="2"/>
  <c r="AO500" i="2" s="1"/>
  <c r="AM500" i="2"/>
  <c r="AQ500" i="2" s="1"/>
  <c r="AR500" i="2" s="1"/>
  <c r="AB500" i="2"/>
  <c r="AC500" i="2" s="1"/>
  <c r="AA500" i="2"/>
  <c r="AE500" i="2" s="1"/>
  <c r="AF500" i="2" s="1"/>
  <c r="AN499" i="2"/>
  <c r="AO499" i="2" s="1"/>
  <c r="AM499" i="2"/>
  <c r="AQ499" i="2" s="1"/>
  <c r="AB499" i="2"/>
  <c r="AC499" i="2" s="1"/>
  <c r="AA499" i="2"/>
  <c r="AE499" i="2" s="1"/>
  <c r="AN498" i="2"/>
  <c r="AO498" i="2" s="1"/>
  <c r="AM498" i="2"/>
  <c r="AQ498" i="2" s="1"/>
  <c r="AB498" i="2"/>
  <c r="AC498" i="2" s="1"/>
  <c r="AA498" i="2"/>
  <c r="AE498" i="2" s="1"/>
  <c r="AF498" i="2" s="1"/>
  <c r="AN497" i="2"/>
  <c r="AO497" i="2" s="1"/>
  <c r="AM497" i="2"/>
  <c r="AQ497" i="2" s="1"/>
  <c r="AB497" i="2"/>
  <c r="AC497" i="2" s="1"/>
  <c r="AA497" i="2"/>
  <c r="AE497" i="2" s="1"/>
  <c r="AN496" i="2"/>
  <c r="AO496" i="2" s="1"/>
  <c r="AM496" i="2"/>
  <c r="AQ496" i="2" s="1"/>
  <c r="AR496" i="2" s="1"/>
  <c r="AB496" i="2"/>
  <c r="AC496" i="2" s="1"/>
  <c r="AA496" i="2"/>
  <c r="AE496" i="2" s="1"/>
  <c r="AF496" i="2" s="1"/>
  <c r="AN495" i="2"/>
  <c r="AO495" i="2" s="1"/>
  <c r="AM495" i="2"/>
  <c r="AQ495" i="2" s="1"/>
  <c r="AB495" i="2"/>
  <c r="AC495" i="2" s="1"/>
  <c r="AA495" i="2"/>
  <c r="AE495" i="2" s="1"/>
  <c r="AN494" i="2"/>
  <c r="AO494" i="2" s="1"/>
  <c r="AM494" i="2"/>
  <c r="AQ494" i="2" s="1"/>
  <c r="AB494" i="2"/>
  <c r="AC494" i="2" s="1"/>
  <c r="AA494" i="2"/>
  <c r="AE494" i="2" s="1"/>
  <c r="AF494" i="2" s="1"/>
  <c r="AN493" i="2"/>
  <c r="AO493" i="2" s="1"/>
  <c r="AM493" i="2"/>
  <c r="AQ493" i="2" s="1"/>
  <c r="AB493" i="2"/>
  <c r="AC493" i="2" s="1"/>
  <c r="AA493" i="2"/>
  <c r="AE493" i="2" s="1"/>
  <c r="AN492" i="2"/>
  <c r="AO492" i="2" s="1"/>
  <c r="AM492" i="2"/>
  <c r="AQ492" i="2" s="1"/>
  <c r="AB492" i="2"/>
  <c r="AC492" i="2" s="1"/>
  <c r="AA492" i="2"/>
  <c r="AE492" i="2" s="1"/>
  <c r="AF492" i="2" s="1"/>
  <c r="AN491" i="2"/>
  <c r="AO491" i="2" s="1"/>
  <c r="AM491" i="2"/>
  <c r="AQ491" i="2" s="1"/>
  <c r="AB491" i="2"/>
  <c r="AC491" i="2" s="1"/>
  <c r="AA491" i="2"/>
  <c r="AE491" i="2" s="1"/>
  <c r="AN490" i="2"/>
  <c r="AO490" i="2" s="1"/>
  <c r="AM490" i="2"/>
  <c r="AQ490" i="2" s="1"/>
  <c r="AR490" i="2" s="1"/>
  <c r="AB490" i="2"/>
  <c r="AC490" i="2" s="1"/>
  <c r="AA490" i="2"/>
  <c r="AE490" i="2" s="1"/>
  <c r="AF490" i="2" s="1"/>
  <c r="AN489" i="2"/>
  <c r="AO489" i="2" s="1"/>
  <c r="AM489" i="2"/>
  <c r="AQ489" i="2" s="1"/>
  <c r="AB489" i="2"/>
  <c r="AC489" i="2" s="1"/>
  <c r="AA489" i="2"/>
  <c r="AE489" i="2" s="1"/>
  <c r="AN488" i="2"/>
  <c r="AO488" i="2" s="1"/>
  <c r="AM488" i="2"/>
  <c r="AQ488" i="2" s="1"/>
  <c r="AR488" i="2" s="1"/>
  <c r="AB488" i="2"/>
  <c r="AC488" i="2" s="1"/>
  <c r="AA488" i="2"/>
  <c r="AE488" i="2" s="1"/>
  <c r="AF488" i="2" s="1"/>
  <c r="AN487" i="2"/>
  <c r="AO487" i="2" s="1"/>
  <c r="AM487" i="2"/>
  <c r="AQ487" i="2" s="1"/>
  <c r="AB487" i="2"/>
  <c r="AC487" i="2" s="1"/>
  <c r="AA487" i="2"/>
  <c r="AE487" i="2" s="1"/>
  <c r="AN486" i="2"/>
  <c r="AO486" i="2" s="1"/>
  <c r="AM486" i="2"/>
  <c r="AQ486" i="2" s="1"/>
  <c r="AR486" i="2" s="1"/>
  <c r="AB486" i="2"/>
  <c r="AC486" i="2" s="1"/>
  <c r="AA486" i="2"/>
  <c r="AE486" i="2" s="1"/>
  <c r="AF486" i="2" s="1"/>
  <c r="AN485" i="2"/>
  <c r="AO485" i="2" s="1"/>
  <c r="AM485" i="2"/>
  <c r="AQ485" i="2" s="1"/>
  <c r="AB485" i="2"/>
  <c r="AC485" i="2" s="1"/>
  <c r="AA485" i="2"/>
  <c r="AE485" i="2" s="1"/>
  <c r="AN484" i="2"/>
  <c r="AM484" i="2"/>
  <c r="AQ484" i="2" s="1"/>
  <c r="AR484" i="2" s="1"/>
  <c r="AB484" i="2"/>
  <c r="AC484" i="2" s="1"/>
  <c r="AA484" i="2"/>
  <c r="AE484" i="2" s="1"/>
  <c r="AF484" i="2" s="1"/>
  <c r="AN483" i="2"/>
  <c r="AM483" i="2"/>
  <c r="AQ483" i="2" s="1"/>
  <c r="AB483" i="2"/>
  <c r="AC483" i="2" s="1"/>
  <c r="AA483" i="2"/>
  <c r="AE483" i="2" s="1"/>
  <c r="AN482" i="2"/>
  <c r="AM482" i="2"/>
  <c r="AQ482" i="2" s="1"/>
  <c r="AR482" i="2" s="1"/>
  <c r="AB482" i="2"/>
  <c r="AC482" i="2" s="1"/>
  <c r="AA482" i="2"/>
  <c r="AE482" i="2" s="1"/>
  <c r="AF482" i="2" s="1"/>
  <c r="AN481" i="2"/>
  <c r="AM481" i="2"/>
  <c r="AQ481" i="2" s="1"/>
  <c r="AB481" i="2"/>
  <c r="AC481" i="2" s="1"/>
  <c r="AA481" i="2"/>
  <c r="AE481" i="2" s="1"/>
  <c r="AN480" i="2"/>
  <c r="AM480" i="2"/>
  <c r="AQ480" i="2" s="1"/>
  <c r="AR480" i="2" s="1"/>
  <c r="AB480" i="2"/>
  <c r="AC480" i="2" s="1"/>
  <c r="AA480" i="2"/>
  <c r="AE480" i="2" s="1"/>
  <c r="AF480" i="2" s="1"/>
  <c r="AN479" i="2"/>
  <c r="AM479" i="2"/>
  <c r="AQ479" i="2" s="1"/>
  <c r="AB479" i="2"/>
  <c r="AC479" i="2" s="1"/>
  <c r="AA479" i="2"/>
  <c r="AE479" i="2" s="1"/>
  <c r="AN478" i="2"/>
  <c r="AM478" i="2"/>
  <c r="AQ478" i="2" s="1"/>
  <c r="AR478" i="2" s="1"/>
  <c r="AB478" i="2"/>
  <c r="AC478" i="2" s="1"/>
  <c r="AA478" i="2"/>
  <c r="AE478" i="2" s="1"/>
  <c r="AF478" i="2" s="1"/>
  <c r="AN477" i="2"/>
  <c r="AM477" i="2"/>
  <c r="AQ477" i="2" s="1"/>
  <c r="AB477" i="2"/>
  <c r="AC477" i="2" s="1"/>
  <c r="AA477" i="2"/>
  <c r="AE477" i="2" s="1"/>
  <c r="AN476" i="2"/>
  <c r="AM476" i="2"/>
  <c r="AQ476" i="2" s="1"/>
  <c r="AR476" i="2" s="1"/>
  <c r="AB476" i="2"/>
  <c r="AC476" i="2" s="1"/>
  <c r="AA476" i="2"/>
  <c r="AE476" i="2" s="1"/>
  <c r="AF476" i="2" s="1"/>
  <c r="AN475" i="2"/>
  <c r="AM475" i="2"/>
  <c r="AQ475" i="2" s="1"/>
  <c r="AB475" i="2"/>
  <c r="AC475" i="2" s="1"/>
  <c r="AA475" i="2"/>
  <c r="AE475" i="2" s="1"/>
  <c r="AN474" i="2"/>
  <c r="AM474" i="2"/>
  <c r="AQ474" i="2" s="1"/>
  <c r="AR474" i="2" s="1"/>
  <c r="AB474" i="2"/>
  <c r="AC474" i="2" s="1"/>
  <c r="AA474" i="2"/>
  <c r="AE474" i="2" s="1"/>
  <c r="AF474" i="2" s="1"/>
  <c r="AN473" i="2"/>
  <c r="AM473" i="2"/>
  <c r="AQ473" i="2" s="1"/>
  <c r="AB473" i="2"/>
  <c r="AC473" i="2" s="1"/>
  <c r="AA473" i="2"/>
  <c r="AE473" i="2" s="1"/>
  <c r="AN472" i="2"/>
  <c r="AM472" i="2"/>
  <c r="AQ472" i="2" s="1"/>
  <c r="AR472" i="2" s="1"/>
  <c r="AB472" i="2"/>
  <c r="AC472" i="2" s="1"/>
  <c r="AA472" i="2"/>
  <c r="AE472" i="2" s="1"/>
  <c r="AF472" i="2" s="1"/>
  <c r="AN471" i="2"/>
  <c r="AM471" i="2"/>
  <c r="AQ471" i="2" s="1"/>
  <c r="AB471" i="2"/>
  <c r="AC471" i="2" s="1"/>
  <c r="AA471" i="2"/>
  <c r="AE471" i="2" s="1"/>
  <c r="AN470" i="2"/>
  <c r="AM470" i="2"/>
  <c r="AQ470" i="2" s="1"/>
  <c r="AR470" i="2" s="1"/>
  <c r="AB470" i="2"/>
  <c r="AC470" i="2" s="1"/>
  <c r="AA470" i="2"/>
  <c r="AE470" i="2" s="1"/>
  <c r="AF470" i="2" s="1"/>
  <c r="AN469" i="2"/>
  <c r="AM469" i="2"/>
  <c r="AQ469" i="2" s="1"/>
  <c r="AB469" i="2"/>
  <c r="AC469" i="2" s="1"/>
  <c r="AA469" i="2"/>
  <c r="AE469" i="2" s="1"/>
  <c r="AN468" i="2"/>
  <c r="AM468" i="2"/>
  <c r="AQ468" i="2" s="1"/>
  <c r="AR468" i="2" s="1"/>
  <c r="AB468" i="2"/>
  <c r="AC468" i="2" s="1"/>
  <c r="AA468" i="2"/>
  <c r="AE468" i="2" s="1"/>
  <c r="AF468" i="2" s="1"/>
  <c r="AN467" i="2"/>
  <c r="AM467" i="2"/>
  <c r="AQ467" i="2" s="1"/>
  <c r="AB467" i="2"/>
  <c r="AC467" i="2" s="1"/>
  <c r="AA467" i="2"/>
  <c r="AE467" i="2" s="1"/>
  <c r="AN466" i="2"/>
  <c r="AM466" i="2"/>
  <c r="AQ466" i="2" s="1"/>
  <c r="AR466" i="2" s="1"/>
  <c r="AB466" i="2"/>
  <c r="AC466" i="2" s="1"/>
  <c r="AA466" i="2"/>
  <c r="AE466" i="2" s="1"/>
  <c r="AF466" i="2" s="1"/>
  <c r="AN465" i="2"/>
  <c r="AM465" i="2"/>
  <c r="AQ465" i="2" s="1"/>
  <c r="AB465" i="2"/>
  <c r="AC465" i="2" s="1"/>
  <c r="AA465" i="2"/>
  <c r="AE465" i="2" s="1"/>
  <c r="AN464" i="2"/>
  <c r="AM464" i="2"/>
  <c r="AQ464" i="2" s="1"/>
  <c r="AR464" i="2" s="1"/>
  <c r="AB464" i="2"/>
  <c r="AC464" i="2" s="1"/>
  <c r="AA464" i="2"/>
  <c r="AE464" i="2" s="1"/>
  <c r="AF464" i="2" s="1"/>
  <c r="AN463" i="2"/>
  <c r="AM463" i="2"/>
  <c r="AQ463" i="2" s="1"/>
  <c r="AB463" i="2"/>
  <c r="AC463" i="2" s="1"/>
  <c r="AA463" i="2"/>
  <c r="AE463" i="2" s="1"/>
  <c r="AN462" i="2"/>
  <c r="AM462" i="2"/>
  <c r="AQ462" i="2" s="1"/>
  <c r="AR462" i="2" s="1"/>
  <c r="AB462" i="2"/>
  <c r="AC462" i="2" s="1"/>
  <c r="AA462" i="2"/>
  <c r="AE462" i="2" s="1"/>
  <c r="AF462" i="2" s="1"/>
  <c r="AN461" i="2"/>
  <c r="AM461" i="2"/>
  <c r="AQ461" i="2" s="1"/>
  <c r="AB461" i="2"/>
  <c r="AC461" i="2" s="1"/>
  <c r="AA461" i="2"/>
  <c r="AE461" i="2" s="1"/>
  <c r="AN460" i="2"/>
  <c r="AM460" i="2"/>
  <c r="AQ460" i="2" s="1"/>
  <c r="AR460" i="2" s="1"/>
  <c r="AB460" i="2"/>
  <c r="AC460" i="2" s="1"/>
  <c r="AA460" i="2"/>
  <c r="AE460" i="2" s="1"/>
  <c r="AF460" i="2" s="1"/>
  <c r="AN459" i="2"/>
  <c r="AM459" i="2"/>
  <c r="AQ459" i="2" s="1"/>
  <c r="AB459" i="2"/>
  <c r="AC459" i="2" s="1"/>
  <c r="AA459" i="2"/>
  <c r="AE459" i="2" s="1"/>
  <c r="AN458" i="2"/>
  <c r="AM458" i="2"/>
  <c r="AQ458" i="2" s="1"/>
  <c r="AR458" i="2" s="1"/>
  <c r="AB458" i="2"/>
  <c r="AC458" i="2" s="1"/>
  <c r="AA458" i="2"/>
  <c r="AE458" i="2" s="1"/>
  <c r="AF458" i="2" s="1"/>
  <c r="AN457" i="2"/>
  <c r="AM457" i="2"/>
  <c r="AQ457" i="2" s="1"/>
  <c r="AB457" i="2"/>
  <c r="AC457" i="2" s="1"/>
  <c r="AA457" i="2"/>
  <c r="AE457" i="2" s="1"/>
  <c r="AN456" i="2"/>
  <c r="AM456" i="2"/>
  <c r="AQ456" i="2" s="1"/>
  <c r="AR456" i="2" s="1"/>
  <c r="AB456" i="2"/>
  <c r="AC456" i="2" s="1"/>
  <c r="AA456" i="2"/>
  <c r="AE456" i="2" s="1"/>
  <c r="AF456" i="2" s="1"/>
  <c r="AN455" i="2"/>
  <c r="AM455" i="2"/>
  <c r="AQ455" i="2" s="1"/>
  <c r="AB455" i="2"/>
  <c r="AC455" i="2" s="1"/>
  <c r="AA455" i="2"/>
  <c r="AE455" i="2" s="1"/>
  <c r="AN454" i="2"/>
  <c r="AM454" i="2"/>
  <c r="AQ454" i="2" s="1"/>
  <c r="AR454" i="2" s="1"/>
  <c r="AB454" i="2"/>
  <c r="AC454" i="2" s="1"/>
  <c r="AA454" i="2"/>
  <c r="AE454" i="2" s="1"/>
  <c r="AF454" i="2" s="1"/>
  <c r="AN453" i="2"/>
  <c r="AM453" i="2"/>
  <c r="AQ453" i="2" s="1"/>
  <c r="AB453" i="2"/>
  <c r="AC453" i="2" s="1"/>
  <c r="AA453" i="2"/>
  <c r="AE453" i="2" s="1"/>
  <c r="AN452" i="2"/>
  <c r="AM452" i="2"/>
  <c r="AQ452" i="2" s="1"/>
  <c r="AR452" i="2" s="1"/>
  <c r="AB452" i="2"/>
  <c r="AC452" i="2" s="1"/>
  <c r="AA452" i="2"/>
  <c r="AE452" i="2" s="1"/>
  <c r="AF452" i="2" s="1"/>
  <c r="AN451" i="2"/>
  <c r="AM451" i="2"/>
  <c r="AQ451" i="2" s="1"/>
  <c r="AB451" i="2"/>
  <c r="AC451" i="2" s="1"/>
  <c r="AA451" i="2"/>
  <c r="AE451" i="2" s="1"/>
  <c r="AN450" i="2"/>
  <c r="AM450" i="2"/>
  <c r="AQ450" i="2" s="1"/>
  <c r="AR450" i="2" s="1"/>
  <c r="AB450" i="2"/>
  <c r="AC450" i="2" s="1"/>
  <c r="AA450" i="2"/>
  <c r="AE450" i="2" s="1"/>
  <c r="AF450" i="2" s="1"/>
  <c r="AN449" i="2"/>
  <c r="AM449" i="2"/>
  <c r="AQ449" i="2" s="1"/>
  <c r="AB449" i="2"/>
  <c r="AC449" i="2" s="1"/>
  <c r="AA449" i="2"/>
  <c r="AE449" i="2" s="1"/>
  <c r="AN448" i="2"/>
  <c r="AM448" i="2"/>
  <c r="AQ448" i="2" s="1"/>
  <c r="AR448" i="2" s="1"/>
  <c r="AB448" i="2"/>
  <c r="AC448" i="2" s="1"/>
  <c r="AA448" i="2"/>
  <c r="AE448" i="2" s="1"/>
  <c r="AF448" i="2" s="1"/>
  <c r="AN447" i="2"/>
  <c r="AM447" i="2"/>
  <c r="AQ447" i="2" s="1"/>
  <c r="AB447" i="2"/>
  <c r="AC447" i="2" s="1"/>
  <c r="AA447" i="2"/>
  <c r="AE447" i="2" s="1"/>
  <c r="AN446" i="2"/>
  <c r="AM446" i="2"/>
  <c r="AQ446" i="2" s="1"/>
  <c r="AR446" i="2" s="1"/>
  <c r="AB446" i="2"/>
  <c r="AC446" i="2" s="1"/>
  <c r="AA446" i="2"/>
  <c r="AE446" i="2" s="1"/>
  <c r="AF446" i="2" s="1"/>
  <c r="AN445" i="2"/>
  <c r="AM445" i="2"/>
  <c r="AQ445" i="2" s="1"/>
  <c r="AB445" i="2"/>
  <c r="AC445" i="2" s="1"/>
  <c r="AA445" i="2"/>
  <c r="AE445" i="2" s="1"/>
  <c r="AN444" i="2"/>
  <c r="AM444" i="2"/>
  <c r="AQ444" i="2" s="1"/>
  <c r="AR444" i="2" s="1"/>
  <c r="AB444" i="2"/>
  <c r="AC444" i="2" s="1"/>
  <c r="AA444" i="2"/>
  <c r="AE444" i="2" s="1"/>
  <c r="AF444" i="2" s="1"/>
  <c r="AN443" i="2"/>
  <c r="AM443" i="2"/>
  <c r="AQ443" i="2" s="1"/>
  <c r="AB443" i="2"/>
  <c r="AC443" i="2" s="1"/>
  <c r="AA443" i="2"/>
  <c r="AE443" i="2" s="1"/>
  <c r="AN442" i="2"/>
  <c r="AM442" i="2"/>
  <c r="AQ442" i="2" s="1"/>
  <c r="AR442" i="2" s="1"/>
  <c r="AB442" i="2"/>
  <c r="AC442" i="2" s="1"/>
  <c r="AA442" i="2"/>
  <c r="AE442" i="2" s="1"/>
  <c r="AF442" i="2" s="1"/>
  <c r="AN441" i="2"/>
  <c r="AM441" i="2"/>
  <c r="AQ441" i="2" s="1"/>
  <c r="AB441" i="2"/>
  <c r="AC441" i="2" s="1"/>
  <c r="AA441" i="2"/>
  <c r="AE441" i="2" s="1"/>
  <c r="AN440" i="2"/>
  <c r="AM440" i="2"/>
  <c r="AQ440" i="2" s="1"/>
  <c r="AR440" i="2" s="1"/>
  <c r="AB440" i="2"/>
  <c r="AC440" i="2" s="1"/>
  <c r="AA440" i="2"/>
  <c r="AE440" i="2" s="1"/>
  <c r="AF440" i="2" s="1"/>
  <c r="AN439" i="2"/>
  <c r="AM439" i="2"/>
  <c r="AQ439" i="2" s="1"/>
  <c r="AB439" i="2"/>
  <c r="AC439" i="2" s="1"/>
  <c r="AA439" i="2"/>
  <c r="AE439" i="2" s="1"/>
  <c r="AN438" i="2"/>
  <c r="AM438" i="2"/>
  <c r="AQ438" i="2" s="1"/>
  <c r="AR438" i="2" s="1"/>
  <c r="AB438" i="2"/>
  <c r="AC438" i="2" s="1"/>
  <c r="AA438" i="2"/>
  <c r="AE438" i="2" s="1"/>
  <c r="AF438" i="2" s="1"/>
  <c r="AN437" i="2"/>
  <c r="AM437" i="2"/>
  <c r="AB437" i="2"/>
  <c r="AC437" i="2" s="1"/>
  <c r="AA437" i="2"/>
  <c r="AE437" i="2" s="1"/>
  <c r="AF437" i="2" s="1"/>
  <c r="AN436" i="2"/>
  <c r="AM436" i="2"/>
  <c r="AB436" i="2"/>
  <c r="AC436" i="2" s="1"/>
  <c r="AA436" i="2"/>
  <c r="AE436" i="2" s="1"/>
  <c r="AF436" i="2" s="1"/>
  <c r="AN435" i="2"/>
  <c r="AM435" i="2"/>
  <c r="AB435" i="2"/>
  <c r="AC435" i="2" s="1"/>
  <c r="AA435" i="2"/>
  <c r="AE435" i="2" s="1"/>
  <c r="AF435" i="2" s="1"/>
  <c r="AN434" i="2"/>
  <c r="AM434" i="2"/>
  <c r="AB434" i="2"/>
  <c r="AC434" i="2" s="1"/>
  <c r="AA434" i="2"/>
  <c r="AE434" i="2" s="1"/>
  <c r="AF434" i="2" s="1"/>
  <c r="AN433" i="2"/>
  <c r="AM433" i="2"/>
  <c r="AB433" i="2"/>
  <c r="AC433" i="2" s="1"/>
  <c r="AA433" i="2"/>
  <c r="AE433" i="2" s="1"/>
  <c r="AF433" i="2" s="1"/>
  <c r="AN432" i="2"/>
  <c r="AM432" i="2"/>
  <c r="AB432" i="2"/>
  <c r="AC432" i="2" s="1"/>
  <c r="AA432" i="2"/>
  <c r="AE432" i="2" s="1"/>
  <c r="AF432" i="2" s="1"/>
  <c r="AN431" i="2"/>
  <c r="AM431" i="2"/>
  <c r="AB431" i="2"/>
  <c r="AC431" i="2" s="1"/>
  <c r="AA431" i="2"/>
  <c r="AE431" i="2" s="1"/>
  <c r="AF431" i="2" s="1"/>
  <c r="AN430" i="2"/>
  <c r="AM430" i="2"/>
  <c r="AB430" i="2"/>
  <c r="AC430" i="2" s="1"/>
  <c r="AA430" i="2"/>
  <c r="AE430" i="2" s="1"/>
  <c r="AF430" i="2" s="1"/>
  <c r="AN429" i="2"/>
  <c r="AM429" i="2"/>
  <c r="AB429" i="2"/>
  <c r="AC429" i="2" s="1"/>
  <c r="AA429" i="2"/>
  <c r="AE429" i="2" s="1"/>
  <c r="AF429" i="2" s="1"/>
  <c r="AN428" i="2"/>
  <c r="AM428" i="2"/>
  <c r="AB428" i="2"/>
  <c r="AC428" i="2" s="1"/>
  <c r="AA428" i="2"/>
  <c r="AE428" i="2" s="1"/>
  <c r="AF428" i="2" s="1"/>
  <c r="AN427" i="2"/>
  <c r="AM427" i="2"/>
  <c r="AB427" i="2"/>
  <c r="AC427" i="2" s="1"/>
  <c r="AA427" i="2"/>
  <c r="AE427" i="2" s="1"/>
  <c r="AF427" i="2" s="1"/>
  <c r="AN426" i="2"/>
  <c r="AM426" i="2"/>
  <c r="AB426" i="2"/>
  <c r="AC426" i="2" s="1"/>
  <c r="AA426" i="2"/>
  <c r="AE426" i="2" s="1"/>
  <c r="AF426" i="2" s="1"/>
  <c r="AN425" i="2"/>
  <c r="AM425" i="2"/>
  <c r="AB425" i="2"/>
  <c r="AC425" i="2" s="1"/>
  <c r="AA425" i="2"/>
  <c r="AE425" i="2" s="1"/>
  <c r="AF425" i="2" s="1"/>
  <c r="AN424" i="2"/>
  <c r="AM424" i="2"/>
  <c r="AB424" i="2"/>
  <c r="AC424" i="2" s="1"/>
  <c r="AA424" i="2"/>
  <c r="AE424" i="2" s="1"/>
  <c r="AF424" i="2" s="1"/>
  <c r="AN423" i="2"/>
  <c r="AM423" i="2"/>
  <c r="AB423" i="2"/>
  <c r="AC423" i="2" s="1"/>
  <c r="AA423" i="2"/>
  <c r="AE423" i="2" s="1"/>
  <c r="AF423" i="2" s="1"/>
  <c r="AN422" i="2"/>
  <c r="AO422" i="2" s="1"/>
  <c r="AM422" i="2"/>
  <c r="AQ422" i="2" s="1"/>
  <c r="AR422" i="2" s="1"/>
  <c r="AE422" i="2"/>
  <c r="AB422" i="2"/>
  <c r="AA422" i="2"/>
  <c r="AQ421" i="2"/>
  <c r="AN421" i="2"/>
  <c r="AM421" i="2"/>
  <c r="AB421" i="2"/>
  <c r="AC421" i="2" s="1"/>
  <c r="AA421" i="2"/>
  <c r="AE421" i="2" s="1"/>
  <c r="AN420" i="2"/>
  <c r="AO420" i="2" s="1"/>
  <c r="AM420" i="2"/>
  <c r="AQ420" i="2" s="1"/>
  <c r="AR420" i="2" s="1"/>
  <c r="AB420" i="2"/>
  <c r="AA420" i="2"/>
  <c r="AN419" i="2"/>
  <c r="AM419" i="2"/>
  <c r="AB419" i="2"/>
  <c r="AC419" i="2" s="1"/>
  <c r="AA419" i="2"/>
  <c r="AE419" i="2" s="1"/>
  <c r="AN418" i="2"/>
  <c r="AO418" i="2" s="1"/>
  <c r="AM418" i="2"/>
  <c r="AQ418" i="2" s="1"/>
  <c r="AR418" i="2" s="1"/>
  <c r="AE418" i="2"/>
  <c r="AB418" i="2"/>
  <c r="AA418" i="2"/>
  <c r="AQ417" i="2"/>
  <c r="AN417" i="2"/>
  <c r="AM417" i="2"/>
  <c r="AB417" i="2"/>
  <c r="AC417" i="2" s="1"/>
  <c r="AA417" i="2"/>
  <c r="AE417" i="2" s="1"/>
  <c r="AN416" i="2"/>
  <c r="AO416" i="2" s="1"/>
  <c r="AM416" i="2"/>
  <c r="AQ416" i="2" s="1"/>
  <c r="AR416" i="2" s="1"/>
  <c r="AB416" i="2"/>
  <c r="AA416" i="2"/>
  <c r="AN415" i="2"/>
  <c r="AM415" i="2"/>
  <c r="AB415" i="2"/>
  <c r="AC415" i="2" s="1"/>
  <c r="AA415" i="2"/>
  <c r="AE415" i="2" s="1"/>
  <c r="AN414" i="2"/>
  <c r="AO414" i="2" s="1"/>
  <c r="AM414" i="2"/>
  <c r="AQ414" i="2" s="1"/>
  <c r="AR414" i="2" s="1"/>
  <c r="AE414" i="2"/>
  <c r="AB414" i="2"/>
  <c r="AA414" i="2"/>
  <c r="AQ413" i="2"/>
  <c r="AN413" i="2"/>
  <c r="AM413" i="2"/>
  <c r="AB413" i="2"/>
  <c r="AC413" i="2" s="1"/>
  <c r="AA413" i="2"/>
  <c r="AE413" i="2" s="1"/>
  <c r="AN412" i="2"/>
  <c r="AO412" i="2" s="1"/>
  <c r="AM412" i="2"/>
  <c r="AQ412" i="2" s="1"/>
  <c r="AR412" i="2" s="1"/>
  <c r="AB412" i="2"/>
  <c r="AA412" i="2"/>
  <c r="AN411" i="2"/>
  <c r="AM411" i="2"/>
  <c r="AB411" i="2"/>
  <c r="AC411" i="2" s="1"/>
  <c r="AA411" i="2"/>
  <c r="AE411" i="2" s="1"/>
  <c r="AN410" i="2"/>
  <c r="AO410" i="2" s="1"/>
  <c r="AM410" i="2"/>
  <c r="AQ410" i="2" s="1"/>
  <c r="AR410" i="2" s="1"/>
  <c r="AE410" i="2"/>
  <c r="AB410" i="2"/>
  <c r="AA410" i="2"/>
  <c r="AQ409" i="2"/>
  <c r="AN409" i="2"/>
  <c r="AM409" i="2"/>
  <c r="AB409" i="2"/>
  <c r="AC409" i="2" s="1"/>
  <c r="AA409" i="2"/>
  <c r="AE409" i="2" s="1"/>
  <c r="AN408" i="2"/>
  <c r="AO408" i="2" s="1"/>
  <c r="AM408" i="2"/>
  <c r="AQ408" i="2" s="1"/>
  <c r="AR408" i="2" s="1"/>
  <c r="AB408" i="2"/>
  <c r="AA408" i="2"/>
  <c r="AN407" i="2"/>
  <c r="AM407" i="2"/>
  <c r="AB407" i="2"/>
  <c r="AC407" i="2" s="1"/>
  <c r="AA407" i="2"/>
  <c r="AE407" i="2" s="1"/>
  <c r="AN406" i="2"/>
  <c r="AO406" i="2" s="1"/>
  <c r="AM406" i="2"/>
  <c r="AQ406" i="2" s="1"/>
  <c r="AR406" i="2" s="1"/>
  <c r="AE406" i="2"/>
  <c r="AB406" i="2"/>
  <c r="AA406" i="2"/>
  <c r="AN405" i="2"/>
  <c r="AM405" i="2"/>
  <c r="AB405" i="2"/>
  <c r="AC405" i="2" s="1"/>
  <c r="AA405" i="2"/>
  <c r="AE405" i="2" s="1"/>
  <c r="AN404" i="2"/>
  <c r="AO404" i="2" s="1"/>
  <c r="AM404" i="2"/>
  <c r="AQ404" i="2" s="1"/>
  <c r="AR404" i="2" s="1"/>
  <c r="AB404" i="2"/>
  <c r="AA404" i="2"/>
  <c r="AQ403" i="2"/>
  <c r="AN403" i="2"/>
  <c r="AM403" i="2"/>
  <c r="AB403" i="2"/>
  <c r="AC403" i="2" s="1"/>
  <c r="AA403" i="2"/>
  <c r="AE403" i="2" s="1"/>
  <c r="AN402" i="2"/>
  <c r="AO402" i="2" s="1"/>
  <c r="AM402" i="2"/>
  <c r="AQ402" i="2" s="1"/>
  <c r="AR402" i="2" s="1"/>
  <c r="AE402" i="2"/>
  <c r="AB402" i="2"/>
  <c r="AA402" i="2"/>
  <c r="AN401" i="2"/>
  <c r="AM401" i="2"/>
  <c r="AB401" i="2"/>
  <c r="AC401" i="2" s="1"/>
  <c r="AA401" i="2"/>
  <c r="AE401" i="2" s="1"/>
  <c r="AN400" i="2"/>
  <c r="AO400" i="2" s="1"/>
  <c r="AM400" i="2"/>
  <c r="AQ400" i="2" s="1"/>
  <c r="AR400" i="2" s="1"/>
  <c r="AB400" i="2"/>
  <c r="AA400" i="2"/>
  <c r="AQ399" i="2"/>
  <c r="AN399" i="2"/>
  <c r="AM399" i="2"/>
  <c r="AB399" i="2"/>
  <c r="AC399" i="2" s="1"/>
  <c r="AA399" i="2"/>
  <c r="AE399" i="2" s="1"/>
  <c r="AN398" i="2"/>
  <c r="AO398" i="2" s="1"/>
  <c r="AM398" i="2"/>
  <c r="AQ398" i="2" s="1"/>
  <c r="AR398" i="2" s="1"/>
  <c r="AE398" i="2"/>
  <c r="AB398" i="2"/>
  <c r="AA398" i="2"/>
  <c r="AN397" i="2"/>
  <c r="AM397" i="2"/>
  <c r="AB397" i="2"/>
  <c r="AC397" i="2" s="1"/>
  <c r="AA397" i="2"/>
  <c r="AE397" i="2" s="1"/>
  <c r="AN396" i="2"/>
  <c r="AO396" i="2" s="1"/>
  <c r="AM396" i="2"/>
  <c r="AQ396" i="2" s="1"/>
  <c r="AR396" i="2" s="1"/>
  <c r="AB396" i="2"/>
  <c r="AA396" i="2"/>
  <c r="AQ395" i="2"/>
  <c r="AN395" i="2"/>
  <c r="AM395" i="2"/>
  <c r="AB395" i="2"/>
  <c r="AC395" i="2" s="1"/>
  <c r="AA395" i="2"/>
  <c r="AE395" i="2" s="1"/>
  <c r="AN394" i="2"/>
  <c r="AO394" i="2" s="1"/>
  <c r="AM394" i="2"/>
  <c r="AQ394" i="2" s="1"/>
  <c r="AR394" i="2" s="1"/>
  <c r="AE394" i="2"/>
  <c r="AB394" i="2"/>
  <c r="AA394" i="2"/>
  <c r="AN393" i="2"/>
  <c r="AM393" i="2"/>
  <c r="AB393" i="2"/>
  <c r="AC393" i="2" s="1"/>
  <c r="AA393" i="2"/>
  <c r="AE393" i="2" s="1"/>
  <c r="AN392" i="2"/>
  <c r="AO392" i="2" s="1"/>
  <c r="AM392" i="2"/>
  <c r="AQ392" i="2" s="1"/>
  <c r="AR392" i="2" s="1"/>
  <c r="AB392" i="2"/>
  <c r="AA392" i="2"/>
  <c r="AQ391" i="2"/>
  <c r="AN391" i="2"/>
  <c r="AM391" i="2"/>
  <c r="AB391" i="2"/>
  <c r="AC391" i="2" s="1"/>
  <c r="AA391" i="2"/>
  <c r="AE391" i="2" s="1"/>
  <c r="AN390" i="2"/>
  <c r="AO390" i="2" s="1"/>
  <c r="AM390" i="2"/>
  <c r="AQ390" i="2" s="1"/>
  <c r="AR390" i="2" s="1"/>
  <c r="AE390" i="2"/>
  <c r="AB390" i="2"/>
  <c r="AA390" i="2"/>
  <c r="AN389" i="2"/>
  <c r="AM389" i="2"/>
  <c r="AB389" i="2"/>
  <c r="AC389" i="2" s="1"/>
  <c r="AA389" i="2"/>
  <c r="AE389" i="2" s="1"/>
  <c r="AN388" i="2"/>
  <c r="AO388" i="2" s="1"/>
  <c r="AM388" i="2"/>
  <c r="AQ388" i="2" s="1"/>
  <c r="AR388" i="2" s="1"/>
  <c r="AB388" i="2"/>
  <c r="AA388" i="2"/>
  <c r="AQ387" i="2"/>
  <c r="AN387" i="2"/>
  <c r="AM387" i="2"/>
  <c r="AB387" i="2"/>
  <c r="AC387" i="2" s="1"/>
  <c r="AA387" i="2"/>
  <c r="AE387" i="2" s="1"/>
  <c r="AN386" i="2"/>
  <c r="AO386" i="2" s="1"/>
  <c r="AM386" i="2"/>
  <c r="AQ386" i="2" s="1"/>
  <c r="AR386" i="2" s="1"/>
  <c r="AE386" i="2"/>
  <c r="AB386" i="2"/>
  <c r="AA386" i="2"/>
  <c r="AN385" i="2"/>
  <c r="AM385" i="2"/>
  <c r="AB385" i="2"/>
  <c r="AC385" i="2" s="1"/>
  <c r="AA385" i="2"/>
  <c r="AE385" i="2" s="1"/>
  <c r="AN384" i="2"/>
  <c r="AO384" i="2" s="1"/>
  <c r="AM384" i="2"/>
  <c r="AQ384" i="2" s="1"/>
  <c r="AR384" i="2" s="1"/>
  <c r="AB384" i="2"/>
  <c r="AA384" i="2"/>
  <c r="AQ383" i="2"/>
  <c r="AN383" i="2"/>
  <c r="AM383" i="2"/>
  <c r="AB383" i="2"/>
  <c r="AC383" i="2" s="1"/>
  <c r="AA383" i="2"/>
  <c r="AE383" i="2" s="1"/>
  <c r="AN382" i="2"/>
  <c r="AO382" i="2" s="1"/>
  <c r="AM382" i="2"/>
  <c r="AQ382" i="2" s="1"/>
  <c r="AR382" i="2" s="1"/>
  <c r="AE382" i="2"/>
  <c r="AB382" i="2"/>
  <c r="AA382" i="2"/>
  <c r="AN381" i="2"/>
  <c r="AM381" i="2"/>
  <c r="AB381" i="2"/>
  <c r="AC381" i="2" s="1"/>
  <c r="AA381" i="2"/>
  <c r="AE381" i="2" s="1"/>
  <c r="AN380" i="2"/>
  <c r="AO380" i="2" s="1"/>
  <c r="AM380" i="2"/>
  <c r="AQ380" i="2" s="1"/>
  <c r="AR380" i="2" s="1"/>
  <c r="AB380" i="2"/>
  <c r="AA380" i="2"/>
  <c r="AQ379" i="2"/>
  <c r="AN379" i="2"/>
  <c r="AM379" i="2"/>
  <c r="AB379" i="2"/>
  <c r="AC379" i="2" s="1"/>
  <c r="AA379" i="2"/>
  <c r="AE379" i="2" s="1"/>
  <c r="AN378" i="2"/>
  <c r="AO378" i="2" s="1"/>
  <c r="AM378" i="2"/>
  <c r="AQ378" i="2" s="1"/>
  <c r="AR378" i="2" s="1"/>
  <c r="AE378" i="2"/>
  <c r="AB378" i="2"/>
  <c r="AA378" i="2"/>
  <c r="AN377" i="2"/>
  <c r="AM377" i="2"/>
  <c r="AB377" i="2"/>
  <c r="AC377" i="2" s="1"/>
  <c r="AA377" i="2"/>
  <c r="AE377" i="2" s="1"/>
  <c r="AN376" i="2"/>
  <c r="AO376" i="2" s="1"/>
  <c r="AM376" i="2"/>
  <c r="AQ376" i="2" s="1"/>
  <c r="AR376" i="2" s="1"/>
  <c r="AB376" i="2"/>
  <c r="AA376" i="2"/>
  <c r="AQ375" i="2"/>
  <c r="AN375" i="2"/>
  <c r="AM375" i="2"/>
  <c r="AB375" i="2"/>
  <c r="AC375" i="2" s="1"/>
  <c r="AA375" i="2"/>
  <c r="AE375" i="2" s="1"/>
  <c r="AN374" i="2"/>
  <c r="AO374" i="2" s="1"/>
  <c r="AM374" i="2"/>
  <c r="AQ374" i="2" s="1"/>
  <c r="AR374" i="2" s="1"/>
  <c r="AE374" i="2"/>
  <c r="AB374" i="2"/>
  <c r="AA374" i="2"/>
  <c r="AN373" i="2"/>
  <c r="AO373" i="2" s="1"/>
  <c r="AM373" i="2"/>
  <c r="AQ373" i="2" s="1"/>
  <c r="AB373" i="2"/>
  <c r="AC373" i="2" s="1"/>
  <c r="AA373" i="2"/>
  <c r="AE373" i="2" s="1"/>
  <c r="AF373" i="2" s="1"/>
  <c r="AN372" i="2"/>
  <c r="AO372" i="2" s="1"/>
  <c r="AM372" i="2"/>
  <c r="AQ372" i="2" s="1"/>
  <c r="AB372" i="2"/>
  <c r="AC372" i="2" s="1"/>
  <c r="AA372" i="2"/>
  <c r="AE372" i="2" s="1"/>
  <c r="AF372" i="2" s="1"/>
  <c r="AN371" i="2"/>
  <c r="AO371" i="2" s="1"/>
  <c r="AM371" i="2"/>
  <c r="AQ371" i="2" s="1"/>
  <c r="AB371" i="2"/>
  <c r="AC371" i="2" s="1"/>
  <c r="AA371" i="2"/>
  <c r="AE371" i="2" s="1"/>
  <c r="AF371" i="2" s="1"/>
  <c r="AN370" i="2"/>
  <c r="AO370" i="2" s="1"/>
  <c r="AM370" i="2"/>
  <c r="AQ370" i="2" s="1"/>
  <c r="AB370" i="2"/>
  <c r="AC370" i="2" s="1"/>
  <c r="AA370" i="2"/>
  <c r="AE370" i="2" s="1"/>
  <c r="AF370" i="2" s="1"/>
  <c r="AN369" i="2"/>
  <c r="AO369" i="2" s="1"/>
  <c r="AM369" i="2"/>
  <c r="AQ369" i="2" s="1"/>
  <c r="AB369" i="2"/>
  <c r="AC369" i="2" s="1"/>
  <c r="AA369" i="2"/>
  <c r="AE369" i="2" s="1"/>
  <c r="AF369" i="2" s="1"/>
  <c r="AN368" i="2"/>
  <c r="AO368" i="2" s="1"/>
  <c r="AM368" i="2"/>
  <c r="AQ368" i="2" s="1"/>
  <c r="AB368" i="2"/>
  <c r="AC368" i="2" s="1"/>
  <c r="AA368" i="2"/>
  <c r="AE368" i="2" s="1"/>
  <c r="AF368" i="2" s="1"/>
  <c r="AN367" i="2"/>
  <c r="AO367" i="2" s="1"/>
  <c r="AM367" i="2"/>
  <c r="AQ367" i="2" s="1"/>
  <c r="AB367" i="2"/>
  <c r="AC367" i="2" s="1"/>
  <c r="AA367" i="2"/>
  <c r="AE367" i="2" s="1"/>
  <c r="AF367" i="2" s="1"/>
  <c r="AN366" i="2"/>
  <c r="AO366" i="2" s="1"/>
  <c r="AM366" i="2"/>
  <c r="AQ366" i="2" s="1"/>
  <c r="AB366" i="2"/>
  <c r="AC366" i="2" s="1"/>
  <c r="AA366" i="2"/>
  <c r="AE366" i="2" s="1"/>
  <c r="AF366" i="2" s="1"/>
  <c r="AN365" i="2"/>
  <c r="AO365" i="2" s="1"/>
  <c r="AM365" i="2"/>
  <c r="AQ365" i="2" s="1"/>
  <c r="AB365" i="2"/>
  <c r="AC365" i="2" s="1"/>
  <c r="AA365" i="2"/>
  <c r="AE365" i="2" s="1"/>
  <c r="AF365" i="2" s="1"/>
  <c r="AN364" i="2"/>
  <c r="AO364" i="2" s="1"/>
  <c r="AM364" i="2"/>
  <c r="AQ364" i="2" s="1"/>
  <c r="AB364" i="2"/>
  <c r="AC364" i="2" s="1"/>
  <c r="AA364" i="2"/>
  <c r="AE364" i="2" s="1"/>
  <c r="AF364" i="2" s="1"/>
  <c r="AN363" i="2"/>
  <c r="AO363" i="2" s="1"/>
  <c r="AM363" i="2"/>
  <c r="AQ363" i="2" s="1"/>
  <c r="AB363" i="2"/>
  <c r="AC363" i="2" s="1"/>
  <c r="AA363" i="2"/>
  <c r="AE363" i="2" s="1"/>
  <c r="AF363" i="2" s="1"/>
  <c r="AN362" i="2"/>
  <c r="AO362" i="2" s="1"/>
  <c r="AM362" i="2"/>
  <c r="AQ362" i="2" s="1"/>
  <c r="AB362" i="2"/>
  <c r="AC362" i="2" s="1"/>
  <c r="AA362" i="2"/>
  <c r="AE362" i="2" s="1"/>
  <c r="AF362" i="2" s="1"/>
  <c r="AN361" i="2"/>
  <c r="AO361" i="2" s="1"/>
  <c r="AM361" i="2"/>
  <c r="AQ361" i="2" s="1"/>
  <c r="AB361" i="2"/>
  <c r="AC361" i="2" s="1"/>
  <c r="AA361" i="2"/>
  <c r="AE361" i="2" s="1"/>
  <c r="AF361" i="2" s="1"/>
  <c r="AN360" i="2"/>
  <c r="AO360" i="2" s="1"/>
  <c r="AM360" i="2"/>
  <c r="AQ360" i="2" s="1"/>
  <c r="AB360" i="2"/>
  <c r="AC360" i="2" s="1"/>
  <c r="AA360" i="2"/>
  <c r="AE360" i="2" s="1"/>
  <c r="AF360" i="2" s="1"/>
  <c r="AN359" i="2"/>
  <c r="AO359" i="2" s="1"/>
  <c r="AM359" i="2"/>
  <c r="AQ359" i="2" s="1"/>
  <c r="AB359" i="2"/>
  <c r="AC359" i="2" s="1"/>
  <c r="AA359" i="2"/>
  <c r="AE359" i="2" s="1"/>
  <c r="AF359" i="2" s="1"/>
  <c r="AN358" i="2"/>
  <c r="AO358" i="2" s="1"/>
  <c r="AM358" i="2"/>
  <c r="AQ358" i="2" s="1"/>
  <c r="AB358" i="2"/>
  <c r="AC358" i="2" s="1"/>
  <c r="AA358" i="2"/>
  <c r="AE358" i="2" s="1"/>
  <c r="AF358" i="2" s="1"/>
  <c r="AN357" i="2"/>
  <c r="AO357" i="2" s="1"/>
  <c r="AM357" i="2"/>
  <c r="AQ357" i="2" s="1"/>
  <c r="AB357" i="2"/>
  <c r="AC357" i="2" s="1"/>
  <c r="AA357" i="2"/>
  <c r="AE357" i="2" s="1"/>
  <c r="AF357" i="2" s="1"/>
  <c r="AN356" i="2"/>
  <c r="AO356" i="2" s="1"/>
  <c r="AM356" i="2"/>
  <c r="AQ356" i="2" s="1"/>
  <c r="AB356" i="2"/>
  <c r="AC356" i="2" s="1"/>
  <c r="AA356" i="2"/>
  <c r="AE356" i="2" s="1"/>
  <c r="AF356" i="2" s="1"/>
  <c r="AN355" i="2"/>
  <c r="AO355" i="2" s="1"/>
  <c r="AM355" i="2"/>
  <c r="AQ355" i="2" s="1"/>
  <c r="AB355" i="2"/>
  <c r="AC355" i="2" s="1"/>
  <c r="AA355" i="2"/>
  <c r="AE355" i="2" s="1"/>
  <c r="AF355" i="2" s="1"/>
  <c r="AN354" i="2"/>
  <c r="AO354" i="2" s="1"/>
  <c r="AM354" i="2"/>
  <c r="AQ354" i="2" s="1"/>
  <c r="AB354" i="2"/>
  <c r="AC354" i="2" s="1"/>
  <c r="AA354" i="2"/>
  <c r="AE354" i="2" s="1"/>
  <c r="AF354" i="2" s="1"/>
  <c r="AN353" i="2"/>
  <c r="AO353" i="2" s="1"/>
  <c r="AM353" i="2"/>
  <c r="AQ353" i="2" s="1"/>
  <c r="AB353" i="2"/>
  <c r="AC353" i="2" s="1"/>
  <c r="AA353" i="2"/>
  <c r="AE353" i="2" s="1"/>
  <c r="AF353" i="2" s="1"/>
  <c r="AN352" i="2"/>
  <c r="AO352" i="2" s="1"/>
  <c r="AM352" i="2"/>
  <c r="AQ352" i="2" s="1"/>
  <c r="AB352" i="2"/>
  <c r="AC352" i="2" s="1"/>
  <c r="AA352" i="2"/>
  <c r="AE352" i="2" s="1"/>
  <c r="AF352" i="2" s="1"/>
  <c r="AN351" i="2"/>
  <c r="AO351" i="2" s="1"/>
  <c r="AM351" i="2"/>
  <c r="AQ351" i="2" s="1"/>
  <c r="AB351" i="2"/>
  <c r="AC351" i="2" s="1"/>
  <c r="AA351" i="2"/>
  <c r="AE351" i="2" s="1"/>
  <c r="AF351" i="2" s="1"/>
  <c r="AN350" i="2"/>
  <c r="AO350" i="2" s="1"/>
  <c r="AM350" i="2"/>
  <c r="AQ350" i="2" s="1"/>
  <c r="AB350" i="2"/>
  <c r="AC350" i="2" s="1"/>
  <c r="AA350" i="2"/>
  <c r="AE350" i="2" s="1"/>
  <c r="AF350" i="2" s="1"/>
  <c r="AN349" i="2"/>
  <c r="AO349" i="2" s="1"/>
  <c r="AM349" i="2"/>
  <c r="AQ349" i="2" s="1"/>
  <c r="AB349" i="2"/>
  <c r="AC349" i="2" s="1"/>
  <c r="AA349" i="2"/>
  <c r="AE349" i="2" s="1"/>
  <c r="AF349" i="2" s="1"/>
  <c r="AN348" i="2"/>
  <c r="AO348" i="2" s="1"/>
  <c r="AM348" i="2"/>
  <c r="AQ348" i="2" s="1"/>
  <c r="AB348" i="2"/>
  <c r="AC348" i="2" s="1"/>
  <c r="AA348" i="2"/>
  <c r="AE348" i="2" s="1"/>
  <c r="AF348" i="2" s="1"/>
  <c r="AN347" i="2"/>
  <c r="AO347" i="2" s="1"/>
  <c r="AM347" i="2"/>
  <c r="AQ347" i="2" s="1"/>
  <c r="AB347" i="2"/>
  <c r="AC347" i="2" s="1"/>
  <c r="AA347" i="2"/>
  <c r="AE347" i="2" s="1"/>
  <c r="AF347" i="2" s="1"/>
  <c r="AN346" i="2"/>
  <c r="AO346" i="2" s="1"/>
  <c r="AM346" i="2"/>
  <c r="AQ346" i="2" s="1"/>
  <c r="AB346" i="2"/>
  <c r="AC346" i="2" s="1"/>
  <c r="AA346" i="2"/>
  <c r="AE346" i="2" s="1"/>
  <c r="AF346" i="2" s="1"/>
  <c r="AN345" i="2"/>
  <c r="AO345" i="2" s="1"/>
  <c r="AM345" i="2"/>
  <c r="AQ345" i="2" s="1"/>
  <c r="AB345" i="2"/>
  <c r="AC345" i="2" s="1"/>
  <c r="AA345" i="2"/>
  <c r="AE345" i="2" s="1"/>
  <c r="AF345" i="2" s="1"/>
  <c r="AN344" i="2"/>
  <c r="AO344" i="2" s="1"/>
  <c r="AM344" i="2"/>
  <c r="AQ344" i="2" s="1"/>
  <c r="AB344" i="2"/>
  <c r="AC344" i="2" s="1"/>
  <c r="AA344" i="2"/>
  <c r="AE344" i="2" s="1"/>
  <c r="AF344" i="2" s="1"/>
  <c r="AN343" i="2"/>
  <c r="AO343" i="2" s="1"/>
  <c r="AM343" i="2"/>
  <c r="AQ343" i="2" s="1"/>
  <c r="AB343" i="2"/>
  <c r="AC343" i="2" s="1"/>
  <c r="AA343" i="2"/>
  <c r="AE343" i="2" s="1"/>
  <c r="AF343" i="2" s="1"/>
  <c r="AN342" i="2"/>
  <c r="AO342" i="2" s="1"/>
  <c r="AM342" i="2"/>
  <c r="AQ342" i="2" s="1"/>
  <c r="AB342" i="2"/>
  <c r="AC342" i="2" s="1"/>
  <c r="AA342" i="2"/>
  <c r="AE342" i="2" s="1"/>
  <c r="AF342" i="2" s="1"/>
  <c r="AN341" i="2"/>
  <c r="AO341" i="2" s="1"/>
  <c r="AM341" i="2"/>
  <c r="AQ341" i="2" s="1"/>
  <c r="AB341" i="2"/>
  <c r="AC341" i="2" s="1"/>
  <c r="AA341" i="2"/>
  <c r="AE341" i="2" s="1"/>
  <c r="AF341" i="2" s="1"/>
  <c r="AN340" i="2"/>
  <c r="AO340" i="2" s="1"/>
  <c r="AM340" i="2"/>
  <c r="AQ340" i="2" s="1"/>
  <c r="AB340" i="2"/>
  <c r="AC340" i="2" s="1"/>
  <c r="AA340" i="2"/>
  <c r="AE340" i="2" s="1"/>
  <c r="AF340" i="2" s="1"/>
  <c r="AN339" i="2"/>
  <c r="AO339" i="2" s="1"/>
  <c r="AM339" i="2"/>
  <c r="AQ339" i="2" s="1"/>
  <c r="AB339" i="2"/>
  <c r="AC339" i="2" s="1"/>
  <c r="AA339" i="2"/>
  <c r="AE339" i="2" s="1"/>
  <c r="AF339" i="2" s="1"/>
  <c r="AN338" i="2"/>
  <c r="AO338" i="2" s="1"/>
  <c r="AM338" i="2"/>
  <c r="AQ338" i="2" s="1"/>
  <c r="AB338" i="2"/>
  <c r="AC338" i="2" s="1"/>
  <c r="AA338" i="2"/>
  <c r="AE338" i="2" s="1"/>
  <c r="AF338" i="2" s="1"/>
  <c r="AN337" i="2"/>
  <c r="AO337" i="2" s="1"/>
  <c r="AM337" i="2"/>
  <c r="AQ337" i="2" s="1"/>
  <c r="AB337" i="2"/>
  <c r="AC337" i="2" s="1"/>
  <c r="AA337" i="2"/>
  <c r="AE337" i="2" s="1"/>
  <c r="AF337" i="2" s="1"/>
  <c r="AN336" i="2"/>
  <c r="AO336" i="2" s="1"/>
  <c r="AM336" i="2"/>
  <c r="AQ336" i="2" s="1"/>
  <c r="AB336" i="2"/>
  <c r="AC336" i="2" s="1"/>
  <c r="AA336" i="2"/>
  <c r="AE336" i="2" s="1"/>
  <c r="AF336" i="2" s="1"/>
  <c r="AN335" i="2"/>
  <c r="AO335" i="2" s="1"/>
  <c r="AM335" i="2"/>
  <c r="AQ335" i="2" s="1"/>
  <c r="AB335" i="2"/>
  <c r="AC335" i="2" s="1"/>
  <c r="AA335" i="2"/>
  <c r="AE335" i="2" s="1"/>
  <c r="AF335" i="2" s="1"/>
  <c r="AN334" i="2"/>
  <c r="AO334" i="2" s="1"/>
  <c r="AM334" i="2"/>
  <c r="AQ334" i="2" s="1"/>
  <c r="AB334" i="2"/>
  <c r="AC334" i="2" s="1"/>
  <c r="AA334" i="2"/>
  <c r="AE334" i="2" s="1"/>
  <c r="AF334" i="2" s="1"/>
  <c r="AN333" i="2"/>
  <c r="AO333" i="2" s="1"/>
  <c r="AM333" i="2"/>
  <c r="AQ333" i="2" s="1"/>
  <c r="AB333" i="2"/>
  <c r="AC333" i="2" s="1"/>
  <c r="AA333" i="2"/>
  <c r="AE333" i="2" s="1"/>
  <c r="AF333" i="2" s="1"/>
  <c r="AN332" i="2"/>
  <c r="AO332" i="2" s="1"/>
  <c r="AM332" i="2"/>
  <c r="AQ332" i="2" s="1"/>
  <c r="AB332" i="2"/>
  <c r="AC332" i="2" s="1"/>
  <c r="AA332" i="2"/>
  <c r="AE332" i="2" s="1"/>
  <c r="AF332" i="2" s="1"/>
  <c r="AN331" i="2"/>
  <c r="AO331" i="2" s="1"/>
  <c r="AM331" i="2"/>
  <c r="AQ331" i="2" s="1"/>
  <c r="AB331" i="2"/>
  <c r="AC331" i="2" s="1"/>
  <c r="AA331" i="2"/>
  <c r="AE331" i="2" s="1"/>
  <c r="AF331" i="2" s="1"/>
  <c r="AN330" i="2"/>
  <c r="AO330" i="2" s="1"/>
  <c r="AM330" i="2"/>
  <c r="AQ330" i="2" s="1"/>
  <c r="AB330" i="2"/>
  <c r="AC330" i="2" s="1"/>
  <c r="AA330" i="2"/>
  <c r="AE330" i="2" s="1"/>
  <c r="AF330" i="2" s="1"/>
  <c r="AN329" i="2"/>
  <c r="AO329" i="2" s="1"/>
  <c r="AM329" i="2"/>
  <c r="AQ329" i="2" s="1"/>
  <c r="AB329" i="2"/>
  <c r="AC329" i="2" s="1"/>
  <c r="AA329" i="2"/>
  <c r="AE329" i="2" s="1"/>
  <c r="AF329" i="2" s="1"/>
  <c r="AN328" i="2"/>
  <c r="AO328" i="2" s="1"/>
  <c r="AM328" i="2"/>
  <c r="AQ328" i="2" s="1"/>
  <c r="AB328" i="2"/>
  <c r="AC328" i="2" s="1"/>
  <c r="AA328" i="2"/>
  <c r="AE328" i="2" s="1"/>
  <c r="AF328" i="2" s="1"/>
  <c r="AN327" i="2"/>
  <c r="AO327" i="2" s="1"/>
  <c r="AM327" i="2"/>
  <c r="AQ327" i="2" s="1"/>
  <c r="AB327" i="2"/>
  <c r="AC327" i="2" s="1"/>
  <c r="AA327" i="2"/>
  <c r="AE327" i="2" s="1"/>
  <c r="AF327" i="2" s="1"/>
  <c r="AN326" i="2"/>
  <c r="AO326" i="2" s="1"/>
  <c r="AM326" i="2"/>
  <c r="AQ326" i="2" s="1"/>
  <c r="AB326" i="2"/>
  <c r="AC326" i="2" s="1"/>
  <c r="AA326" i="2"/>
  <c r="AE326" i="2" s="1"/>
  <c r="AF326" i="2" s="1"/>
  <c r="AN325" i="2"/>
  <c r="AO325" i="2" s="1"/>
  <c r="AM325" i="2"/>
  <c r="AQ325" i="2" s="1"/>
  <c r="AB325" i="2"/>
  <c r="AC325" i="2" s="1"/>
  <c r="AA325" i="2"/>
  <c r="AE325" i="2" s="1"/>
  <c r="AF325" i="2" s="1"/>
  <c r="AN324" i="2"/>
  <c r="AO324" i="2" s="1"/>
  <c r="AM324" i="2"/>
  <c r="AQ324" i="2" s="1"/>
  <c r="AB324" i="2"/>
  <c r="AC324" i="2" s="1"/>
  <c r="AA324" i="2"/>
  <c r="AE324" i="2" s="1"/>
  <c r="AF324" i="2" s="1"/>
  <c r="AN323" i="2"/>
  <c r="AO323" i="2" s="1"/>
  <c r="AM323" i="2"/>
  <c r="AQ323" i="2" s="1"/>
  <c r="AB323" i="2"/>
  <c r="AC323" i="2" s="1"/>
  <c r="AA323" i="2"/>
  <c r="AE323" i="2" s="1"/>
  <c r="AF323" i="2" s="1"/>
  <c r="AN322" i="2"/>
  <c r="AO322" i="2" s="1"/>
  <c r="AM322" i="2"/>
  <c r="AQ322" i="2" s="1"/>
  <c r="AB322" i="2"/>
  <c r="AC322" i="2" s="1"/>
  <c r="AA322" i="2"/>
  <c r="AE322" i="2" s="1"/>
  <c r="AF322" i="2" s="1"/>
  <c r="AN321" i="2"/>
  <c r="AO321" i="2" s="1"/>
  <c r="AM321" i="2"/>
  <c r="AQ321" i="2" s="1"/>
  <c r="AB321" i="2"/>
  <c r="AC321" i="2" s="1"/>
  <c r="AA321" i="2"/>
  <c r="AE321" i="2" s="1"/>
  <c r="AF321" i="2" s="1"/>
  <c r="AN320" i="2"/>
  <c r="AO320" i="2" s="1"/>
  <c r="AM320" i="2"/>
  <c r="AQ320" i="2" s="1"/>
  <c r="AB320" i="2"/>
  <c r="AC320" i="2" s="1"/>
  <c r="AA320" i="2"/>
  <c r="AE320" i="2" s="1"/>
  <c r="AF320" i="2" s="1"/>
  <c r="AN319" i="2"/>
  <c r="AO319" i="2" s="1"/>
  <c r="AM319" i="2"/>
  <c r="AQ319" i="2" s="1"/>
  <c r="AB319" i="2"/>
  <c r="AC319" i="2" s="1"/>
  <c r="AA319" i="2"/>
  <c r="AE319" i="2" s="1"/>
  <c r="AF319" i="2" s="1"/>
  <c r="AN318" i="2"/>
  <c r="AO318" i="2" s="1"/>
  <c r="AM318" i="2"/>
  <c r="AQ318" i="2" s="1"/>
  <c r="AB318" i="2"/>
  <c r="AC318" i="2" s="1"/>
  <c r="AA318" i="2"/>
  <c r="AE318" i="2" s="1"/>
  <c r="AF318" i="2" s="1"/>
  <c r="AN317" i="2"/>
  <c r="AO317" i="2" s="1"/>
  <c r="AM317" i="2"/>
  <c r="AQ317" i="2" s="1"/>
  <c r="AB317" i="2"/>
  <c r="AC317" i="2" s="1"/>
  <c r="AA317" i="2"/>
  <c r="AE317" i="2" s="1"/>
  <c r="AF317" i="2" s="1"/>
  <c r="AN316" i="2"/>
  <c r="AO316" i="2" s="1"/>
  <c r="AM316" i="2"/>
  <c r="AQ316" i="2" s="1"/>
  <c r="AB316" i="2"/>
  <c r="AC316" i="2" s="1"/>
  <c r="AA316" i="2"/>
  <c r="AE316" i="2" s="1"/>
  <c r="AF316" i="2" s="1"/>
  <c r="AN315" i="2"/>
  <c r="AO315" i="2" s="1"/>
  <c r="AM315" i="2"/>
  <c r="AQ315" i="2" s="1"/>
  <c r="AB315" i="2"/>
  <c r="AC315" i="2" s="1"/>
  <c r="AA315" i="2"/>
  <c r="AE315" i="2" s="1"/>
  <c r="AF315" i="2" s="1"/>
  <c r="AN314" i="2"/>
  <c r="AO314" i="2" s="1"/>
  <c r="AM314" i="2"/>
  <c r="AQ314" i="2" s="1"/>
  <c r="AB314" i="2"/>
  <c r="AC314" i="2" s="1"/>
  <c r="AA314" i="2"/>
  <c r="AE314" i="2" s="1"/>
  <c r="AF314" i="2" s="1"/>
  <c r="AN313" i="2"/>
  <c r="AO313" i="2" s="1"/>
  <c r="AM313" i="2"/>
  <c r="AQ313" i="2" s="1"/>
  <c r="AB313" i="2"/>
  <c r="AC313" i="2" s="1"/>
  <c r="AA313" i="2"/>
  <c r="AE313" i="2" s="1"/>
  <c r="AF313" i="2" s="1"/>
  <c r="AN312" i="2"/>
  <c r="AO312" i="2" s="1"/>
  <c r="AM312" i="2"/>
  <c r="AQ312" i="2" s="1"/>
  <c r="AB312" i="2"/>
  <c r="AC312" i="2" s="1"/>
  <c r="AA312" i="2"/>
  <c r="AE312" i="2" s="1"/>
  <c r="AF312" i="2" s="1"/>
  <c r="AN311" i="2"/>
  <c r="AO311" i="2" s="1"/>
  <c r="AM311" i="2"/>
  <c r="AQ311" i="2" s="1"/>
  <c r="AB311" i="2"/>
  <c r="AC311" i="2" s="1"/>
  <c r="AA311" i="2"/>
  <c r="AE311" i="2" s="1"/>
  <c r="AF311" i="2" s="1"/>
  <c r="AN310" i="2"/>
  <c r="AO310" i="2" s="1"/>
  <c r="AM310" i="2"/>
  <c r="AQ310" i="2" s="1"/>
  <c r="AB310" i="2"/>
  <c r="AC310" i="2" s="1"/>
  <c r="AA310" i="2"/>
  <c r="AE310" i="2" s="1"/>
  <c r="AF310" i="2" s="1"/>
  <c r="AN309" i="2"/>
  <c r="AO309" i="2" s="1"/>
  <c r="AM309" i="2"/>
  <c r="AQ309" i="2" s="1"/>
  <c r="AB309" i="2"/>
  <c r="AC309" i="2" s="1"/>
  <c r="AA309" i="2"/>
  <c r="AE309" i="2" s="1"/>
  <c r="AF309" i="2" s="1"/>
  <c r="AN308" i="2"/>
  <c r="AO308" i="2" s="1"/>
  <c r="AM308" i="2"/>
  <c r="AQ308" i="2" s="1"/>
  <c r="AB308" i="2"/>
  <c r="AC308" i="2" s="1"/>
  <c r="AA308" i="2"/>
  <c r="AE308" i="2" s="1"/>
  <c r="AF308" i="2" s="1"/>
  <c r="AN307" i="2"/>
  <c r="AO307" i="2" s="1"/>
  <c r="AM307" i="2"/>
  <c r="AQ307" i="2" s="1"/>
  <c r="AB307" i="2"/>
  <c r="AC307" i="2" s="1"/>
  <c r="AA307" i="2"/>
  <c r="AE307" i="2" s="1"/>
  <c r="AF307" i="2" s="1"/>
  <c r="AN306" i="2"/>
  <c r="AO306" i="2" s="1"/>
  <c r="AM306" i="2"/>
  <c r="AQ306" i="2" s="1"/>
  <c r="AB306" i="2"/>
  <c r="AC306" i="2" s="1"/>
  <c r="AA306" i="2"/>
  <c r="AE306" i="2" s="1"/>
  <c r="AF306" i="2" s="1"/>
  <c r="AN305" i="2"/>
  <c r="AO305" i="2" s="1"/>
  <c r="AM305" i="2"/>
  <c r="AQ305" i="2" s="1"/>
  <c r="AB305" i="2"/>
  <c r="AC305" i="2" s="1"/>
  <c r="AA305" i="2"/>
  <c r="AE305" i="2" s="1"/>
  <c r="AF305" i="2" s="1"/>
  <c r="AN304" i="2"/>
  <c r="AO304" i="2" s="1"/>
  <c r="AM304" i="2"/>
  <c r="AQ304" i="2" s="1"/>
  <c r="AB304" i="2"/>
  <c r="AC304" i="2" s="1"/>
  <c r="AA304" i="2"/>
  <c r="AE304" i="2" s="1"/>
  <c r="AF304" i="2" s="1"/>
  <c r="AN303" i="2"/>
  <c r="AO303" i="2" s="1"/>
  <c r="AM303" i="2"/>
  <c r="AQ303" i="2" s="1"/>
  <c r="AB303" i="2"/>
  <c r="AC303" i="2" s="1"/>
  <c r="AA303" i="2"/>
  <c r="AE303" i="2" s="1"/>
  <c r="AF303" i="2" s="1"/>
  <c r="AN302" i="2"/>
  <c r="AO302" i="2" s="1"/>
  <c r="AM302" i="2"/>
  <c r="AQ302" i="2" s="1"/>
  <c r="AB302" i="2"/>
  <c r="AC302" i="2" s="1"/>
  <c r="AA302" i="2"/>
  <c r="AE302" i="2" s="1"/>
  <c r="AF302" i="2" s="1"/>
  <c r="AN301" i="2"/>
  <c r="AO301" i="2" s="1"/>
  <c r="AM301" i="2"/>
  <c r="AQ301" i="2" s="1"/>
  <c r="AB301" i="2"/>
  <c r="AC301" i="2" s="1"/>
  <c r="AA301" i="2"/>
  <c r="AE301" i="2" s="1"/>
  <c r="AF301" i="2" s="1"/>
  <c r="AN300" i="2"/>
  <c r="AO300" i="2" s="1"/>
  <c r="AM300" i="2"/>
  <c r="AQ300" i="2" s="1"/>
  <c r="AB300" i="2"/>
  <c r="AC300" i="2" s="1"/>
  <c r="AA300" i="2"/>
  <c r="AE300" i="2" s="1"/>
  <c r="AF300" i="2" s="1"/>
  <c r="AN299" i="2"/>
  <c r="AO299" i="2" s="1"/>
  <c r="AM299" i="2"/>
  <c r="AQ299" i="2" s="1"/>
  <c r="AB299" i="2"/>
  <c r="AC299" i="2" s="1"/>
  <c r="AA299" i="2"/>
  <c r="AE299" i="2" s="1"/>
  <c r="AF299" i="2" s="1"/>
  <c r="AN298" i="2"/>
  <c r="AO298" i="2" s="1"/>
  <c r="AM298" i="2"/>
  <c r="AQ298" i="2" s="1"/>
  <c r="AB298" i="2"/>
  <c r="AC298" i="2" s="1"/>
  <c r="AA298" i="2"/>
  <c r="AE298" i="2" s="1"/>
  <c r="AF298" i="2" s="1"/>
  <c r="AQ297" i="2"/>
  <c r="AN297" i="2"/>
  <c r="AM297" i="2"/>
  <c r="AB297" i="2"/>
  <c r="AC297" i="2" s="1"/>
  <c r="AA297" i="2"/>
  <c r="AE297" i="2" s="1"/>
  <c r="AN296" i="2"/>
  <c r="AO296" i="2" s="1"/>
  <c r="AM296" i="2"/>
  <c r="AQ296" i="2" s="1"/>
  <c r="AB296" i="2"/>
  <c r="AC296" i="2" s="1"/>
  <c r="AA296" i="2"/>
  <c r="AE296" i="2" s="1"/>
  <c r="AF296" i="2" s="1"/>
  <c r="AQ295" i="2"/>
  <c r="AN295" i="2"/>
  <c r="AM295" i="2"/>
  <c r="AB295" i="2"/>
  <c r="AC295" i="2" s="1"/>
  <c r="AA295" i="2"/>
  <c r="AE295" i="2" s="1"/>
  <c r="AN294" i="2"/>
  <c r="AO294" i="2" s="1"/>
  <c r="AM294" i="2"/>
  <c r="AQ294" i="2" s="1"/>
  <c r="AB294" i="2"/>
  <c r="AC294" i="2" s="1"/>
  <c r="AA294" i="2"/>
  <c r="AE294" i="2" s="1"/>
  <c r="AF294" i="2" s="1"/>
  <c r="AQ293" i="2"/>
  <c r="AN293" i="2"/>
  <c r="AM293" i="2"/>
  <c r="AB293" i="2"/>
  <c r="AC293" i="2" s="1"/>
  <c r="AA293" i="2"/>
  <c r="AE293" i="2" s="1"/>
  <c r="AN292" i="2"/>
  <c r="AO292" i="2" s="1"/>
  <c r="AM292" i="2"/>
  <c r="AQ292" i="2" s="1"/>
  <c r="AB292" i="2"/>
  <c r="AC292" i="2" s="1"/>
  <c r="AA292" i="2"/>
  <c r="AE292" i="2" s="1"/>
  <c r="AF292" i="2" s="1"/>
  <c r="AQ291" i="2"/>
  <c r="AN291" i="2"/>
  <c r="AM291" i="2"/>
  <c r="AB291" i="2"/>
  <c r="AC291" i="2" s="1"/>
  <c r="AA291" i="2"/>
  <c r="AE291" i="2" s="1"/>
  <c r="AN290" i="2"/>
  <c r="AO290" i="2" s="1"/>
  <c r="AM290" i="2"/>
  <c r="AQ290" i="2" s="1"/>
  <c r="AB290" i="2"/>
  <c r="AC290" i="2" s="1"/>
  <c r="AA290" i="2"/>
  <c r="AE290" i="2" s="1"/>
  <c r="AF290" i="2" s="1"/>
  <c r="AQ289" i="2"/>
  <c r="AN289" i="2"/>
  <c r="AM289" i="2"/>
  <c r="AB289" i="2"/>
  <c r="AC289" i="2" s="1"/>
  <c r="AA289" i="2"/>
  <c r="AE289" i="2" s="1"/>
  <c r="AN288" i="2"/>
  <c r="AO288" i="2" s="1"/>
  <c r="AM288" i="2"/>
  <c r="AQ288" i="2" s="1"/>
  <c r="AB288" i="2"/>
  <c r="AC288" i="2" s="1"/>
  <c r="AA288" i="2"/>
  <c r="AE288" i="2" s="1"/>
  <c r="AF288" i="2" s="1"/>
  <c r="AQ287" i="2"/>
  <c r="AN287" i="2"/>
  <c r="AM287" i="2"/>
  <c r="AB287" i="2"/>
  <c r="AC287" i="2" s="1"/>
  <c r="AA287" i="2"/>
  <c r="AE287" i="2" s="1"/>
  <c r="AF287" i="2" s="1"/>
  <c r="AN286" i="2"/>
  <c r="AO286" i="2" s="1"/>
  <c r="AM286" i="2"/>
  <c r="AQ286" i="2" s="1"/>
  <c r="AB286" i="2"/>
  <c r="AC286" i="2" s="1"/>
  <c r="AA286" i="2"/>
  <c r="AE286" i="2" s="1"/>
  <c r="AF286" i="2" s="1"/>
  <c r="AQ285" i="2"/>
  <c r="AN285" i="2"/>
  <c r="AM285" i="2"/>
  <c r="AB285" i="2"/>
  <c r="AC285" i="2" s="1"/>
  <c r="AA285" i="2"/>
  <c r="AE285" i="2" s="1"/>
  <c r="AN284" i="2"/>
  <c r="AO284" i="2" s="1"/>
  <c r="AM284" i="2"/>
  <c r="AQ284" i="2" s="1"/>
  <c r="AB284" i="2"/>
  <c r="AC284" i="2" s="1"/>
  <c r="AA284" i="2"/>
  <c r="AE284" i="2" s="1"/>
  <c r="AF284" i="2" s="1"/>
  <c r="AQ283" i="2"/>
  <c r="AN283" i="2"/>
  <c r="AM283" i="2"/>
  <c r="AB283" i="2"/>
  <c r="AC283" i="2" s="1"/>
  <c r="AA283" i="2"/>
  <c r="AE283" i="2" s="1"/>
  <c r="AN282" i="2"/>
  <c r="AO282" i="2" s="1"/>
  <c r="AM282" i="2"/>
  <c r="AQ282" i="2" s="1"/>
  <c r="AB282" i="2"/>
  <c r="AC282" i="2" s="1"/>
  <c r="AA282" i="2"/>
  <c r="AE282" i="2" s="1"/>
  <c r="AF282" i="2" s="1"/>
  <c r="AQ281" i="2"/>
  <c r="AN281" i="2"/>
  <c r="AM281" i="2"/>
  <c r="AB281" i="2"/>
  <c r="AC281" i="2" s="1"/>
  <c r="AA281" i="2"/>
  <c r="AE281" i="2" s="1"/>
  <c r="AF281" i="2" s="1"/>
  <c r="AN280" i="2"/>
  <c r="AO280" i="2" s="1"/>
  <c r="AM280" i="2"/>
  <c r="AQ280" i="2" s="1"/>
  <c r="AB280" i="2"/>
  <c r="AC280" i="2" s="1"/>
  <c r="AA280" i="2"/>
  <c r="AE280" i="2" s="1"/>
  <c r="AF280" i="2" s="1"/>
  <c r="AQ279" i="2"/>
  <c r="AN279" i="2"/>
  <c r="AM279" i="2"/>
  <c r="AB279" i="2"/>
  <c r="AC279" i="2" s="1"/>
  <c r="AA279" i="2"/>
  <c r="AE279" i="2" s="1"/>
  <c r="AF279" i="2" s="1"/>
  <c r="AN278" i="2"/>
  <c r="AO278" i="2" s="1"/>
  <c r="AM278" i="2"/>
  <c r="AQ278" i="2" s="1"/>
  <c r="AB278" i="2"/>
  <c r="AC278" i="2" s="1"/>
  <c r="AA278" i="2"/>
  <c r="AE278" i="2" s="1"/>
  <c r="AF278" i="2" s="1"/>
  <c r="AQ277" i="2"/>
  <c r="AN277" i="2"/>
  <c r="AM277" i="2"/>
  <c r="AB277" i="2"/>
  <c r="AC277" i="2" s="1"/>
  <c r="AA277" i="2"/>
  <c r="AE277" i="2" s="1"/>
  <c r="AN276" i="2"/>
  <c r="AO276" i="2" s="1"/>
  <c r="AM276" i="2"/>
  <c r="AQ276" i="2" s="1"/>
  <c r="AB276" i="2"/>
  <c r="AC276" i="2" s="1"/>
  <c r="AA276" i="2"/>
  <c r="AE276" i="2" s="1"/>
  <c r="AF276" i="2" s="1"/>
  <c r="AQ275" i="2"/>
  <c r="AN275" i="2"/>
  <c r="AM275" i="2"/>
  <c r="AB275" i="2"/>
  <c r="AC275" i="2" s="1"/>
  <c r="AA275" i="2"/>
  <c r="AE275" i="2" s="1"/>
  <c r="AN274" i="2"/>
  <c r="AO274" i="2" s="1"/>
  <c r="AM274" i="2"/>
  <c r="AQ274" i="2" s="1"/>
  <c r="AB274" i="2"/>
  <c r="AC274" i="2" s="1"/>
  <c r="AA274" i="2"/>
  <c r="AE274" i="2" s="1"/>
  <c r="AF274" i="2" s="1"/>
  <c r="AQ273" i="2"/>
  <c r="AN273" i="2"/>
  <c r="AM273" i="2"/>
  <c r="AB273" i="2"/>
  <c r="AC273" i="2" s="1"/>
  <c r="AA273" i="2"/>
  <c r="AE273" i="2" s="1"/>
  <c r="AN272" i="2"/>
  <c r="AO272" i="2" s="1"/>
  <c r="AM272" i="2"/>
  <c r="AQ272" i="2" s="1"/>
  <c r="AB272" i="2"/>
  <c r="AC272" i="2" s="1"/>
  <c r="AA272" i="2"/>
  <c r="AE272" i="2" s="1"/>
  <c r="AF272" i="2" s="1"/>
  <c r="AQ271" i="2"/>
  <c r="AN271" i="2"/>
  <c r="AM271" i="2"/>
  <c r="AB271" i="2"/>
  <c r="AC271" i="2" s="1"/>
  <c r="AA271" i="2"/>
  <c r="AE271" i="2" s="1"/>
  <c r="AF271" i="2" s="1"/>
  <c r="AN270" i="2"/>
  <c r="AO270" i="2" s="1"/>
  <c r="AM270" i="2"/>
  <c r="AQ270" i="2" s="1"/>
  <c r="AB270" i="2"/>
  <c r="AC270" i="2" s="1"/>
  <c r="AA270" i="2"/>
  <c r="AE270" i="2" s="1"/>
  <c r="AF270" i="2" s="1"/>
  <c r="AQ269" i="2"/>
  <c r="AN269" i="2"/>
  <c r="AM269" i="2"/>
  <c r="AB269" i="2"/>
  <c r="AC269" i="2" s="1"/>
  <c r="AA269" i="2"/>
  <c r="AE269" i="2" s="1"/>
  <c r="AN268" i="2"/>
  <c r="AO268" i="2" s="1"/>
  <c r="AM268" i="2"/>
  <c r="AQ268" i="2" s="1"/>
  <c r="AB268" i="2"/>
  <c r="AC268" i="2" s="1"/>
  <c r="AA268" i="2"/>
  <c r="AE268" i="2" s="1"/>
  <c r="AF268" i="2" s="1"/>
  <c r="AQ267" i="2"/>
  <c r="AN267" i="2"/>
  <c r="AM267" i="2"/>
  <c r="AB267" i="2"/>
  <c r="AC267" i="2" s="1"/>
  <c r="AA267" i="2"/>
  <c r="AE267" i="2" s="1"/>
  <c r="AN266" i="2"/>
  <c r="AO266" i="2" s="1"/>
  <c r="AM266" i="2"/>
  <c r="AQ266" i="2" s="1"/>
  <c r="AB266" i="2"/>
  <c r="AC266" i="2" s="1"/>
  <c r="AA266" i="2"/>
  <c r="AE266" i="2" s="1"/>
  <c r="AF266" i="2" s="1"/>
  <c r="AQ265" i="2"/>
  <c r="AN265" i="2"/>
  <c r="AM265" i="2"/>
  <c r="AB265" i="2"/>
  <c r="AC265" i="2" s="1"/>
  <c r="AA265" i="2"/>
  <c r="AE265" i="2" s="1"/>
  <c r="AF265" i="2" s="1"/>
  <c r="AN264" i="2"/>
  <c r="AO264" i="2" s="1"/>
  <c r="AM264" i="2"/>
  <c r="AQ264" i="2" s="1"/>
  <c r="AB264" i="2"/>
  <c r="AC264" i="2" s="1"/>
  <c r="AA264" i="2"/>
  <c r="AE264" i="2" s="1"/>
  <c r="AF264" i="2" s="1"/>
  <c r="AQ263" i="2"/>
  <c r="AN263" i="2"/>
  <c r="AM263" i="2"/>
  <c r="AB263" i="2"/>
  <c r="AC263" i="2" s="1"/>
  <c r="AA263" i="2"/>
  <c r="AE263" i="2" s="1"/>
  <c r="AF263" i="2" s="1"/>
  <c r="AN262" i="2"/>
  <c r="AO262" i="2" s="1"/>
  <c r="AM262" i="2"/>
  <c r="AQ262" i="2" s="1"/>
  <c r="AB262" i="2"/>
  <c r="AC262" i="2" s="1"/>
  <c r="AA262" i="2"/>
  <c r="AE262" i="2" s="1"/>
  <c r="AF262" i="2" s="1"/>
  <c r="AQ261" i="2"/>
  <c r="AN261" i="2"/>
  <c r="AM261" i="2"/>
  <c r="AB261" i="2"/>
  <c r="AC261" i="2" s="1"/>
  <c r="AA261" i="2"/>
  <c r="AE261" i="2" s="1"/>
  <c r="AN260" i="2"/>
  <c r="AO260" i="2" s="1"/>
  <c r="AM260" i="2"/>
  <c r="AQ260" i="2" s="1"/>
  <c r="AB260" i="2"/>
  <c r="AC260" i="2" s="1"/>
  <c r="AA260" i="2"/>
  <c r="AE260" i="2" s="1"/>
  <c r="AF260" i="2" s="1"/>
  <c r="AQ259" i="2"/>
  <c r="AN259" i="2"/>
  <c r="AM259" i="2"/>
  <c r="AB259" i="2"/>
  <c r="AC259" i="2" s="1"/>
  <c r="AA259" i="2"/>
  <c r="AE259" i="2" s="1"/>
  <c r="AN258" i="2"/>
  <c r="AO258" i="2" s="1"/>
  <c r="AM258" i="2"/>
  <c r="AQ258" i="2" s="1"/>
  <c r="AB258" i="2"/>
  <c r="AC258" i="2" s="1"/>
  <c r="AA258" i="2"/>
  <c r="AE258" i="2" s="1"/>
  <c r="AF258" i="2" s="1"/>
  <c r="AQ257" i="2"/>
  <c r="AN257" i="2"/>
  <c r="AM257" i="2"/>
  <c r="AB257" i="2"/>
  <c r="AC257" i="2" s="1"/>
  <c r="AA257" i="2"/>
  <c r="AE257" i="2" s="1"/>
  <c r="AN256" i="2"/>
  <c r="AO256" i="2" s="1"/>
  <c r="AM256" i="2"/>
  <c r="AQ256" i="2" s="1"/>
  <c r="AB256" i="2"/>
  <c r="AC256" i="2" s="1"/>
  <c r="AA256" i="2"/>
  <c r="AE256" i="2" s="1"/>
  <c r="AF256" i="2" s="1"/>
  <c r="AQ255" i="2"/>
  <c r="AN255" i="2"/>
  <c r="AM255" i="2"/>
  <c r="AB255" i="2"/>
  <c r="AC255" i="2" s="1"/>
  <c r="AA255" i="2"/>
  <c r="AE255" i="2" s="1"/>
  <c r="AF255" i="2" s="1"/>
  <c r="AN254" i="2"/>
  <c r="AO254" i="2" s="1"/>
  <c r="AM254" i="2"/>
  <c r="AQ254" i="2" s="1"/>
  <c r="AB254" i="2"/>
  <c r="AC254" i="2" s="1"/>
  <c r="AA254" i="2"/>
  <c r="AE254" i="2" s="1"/>
  <c r="AF254" i="2" s="1"/>
  <c r="AQ253" i="2"/>
  <c r="AN253" i="2"/>
  <c r="AM253" i="2"/>
  <c r="AB253" i="2"/>
  <c r="AC253" i="2" s="1"/>
  <c r="AA253" i="2"/>
  <c r="AE253" i="2" s="1"/>
  <c r="AN252" i="2"/>
  <c r="AO252" i="2" s="1"/>
  <c r="AM252" i="2"/>
  <c r="AQ252" i="2" s="1"/>
  <c r="AB252" i="2"/>
  <c r="AC252" i="2" s="1"/>
  <c r="AA252" i="2"/>
  <c r="AE252" i="2" s="1"/>
  <c r="AF252" i="2" s="1"/>
  <c r="AQ251" i="2"/>
  <c r="AN251" i="2"/>
  <c r="AM251" i="2"/>
  <c r="AB251" i="2"/>
  <c r="AC251" i="2" s="1"/>
  <c r="AA251" i="2"/>
  <c r="AE251" i="2" s="1"/>
  <c r="AN250" i="2"/>
  <c r="AO250" i="2" s="1"/>
  <c r="AM250" i="2"/>
  <c r="AQ250" i="2" s="1"/>
  <c r="AB250" i="2"/>
  <c r="AC250" i="2" s="1"/>
  <c r="AA250" i="2"/>
  <c r="AE250" i="2" s="1"/>
  <c r="AF250" i="2" s="1"/>
  <c r="AQ249" i="2"/>
  <c r="AN249" i="2"/>
  <c r="AM249" i="2"/>
  <c r="AB249" i="2"/>
  <c r="AC249" i="2" s="1"/>
  <c r="AA249" i="2"/>
  <c r="AE249" i="2" s="1"/>
  <c r="AF249" i="2" s="1"/>
  <c r="AN248" i="2"/>
  <c r="AO248" i="2" s="1"/>
  <c r="AM248" i="2"/>
  <c r="AQ248" i="2" s="1"/>
  <c r="AB248" i="2"/>
  <c r="AC248" i="2" s="1"/>
  <c r="AA248" i="2"/>
  <c r="AE248" i="2" s="1"/>
  <c r="AF248" i="2" s="1"/>
  <c r="AQ247" i="2"/>
  <c r="AN247" i="2"/>
  <c r="AM247" i="2"/>
  <c r="AB247" i="2"/>
  <c r="AC247" i="2" s="1"/>
  <c r="AA247" i="2"/>
  <c r="AE247" i="2" s="1"/>
  <c r="AF247" i="2" s="1"/>
  <c r="AN246" i="2"/>
  <c r="AO246" i="2" s="1"/>
  <c r="AM246" i="2"/>
  <c r="AQ246" i="2" s="1"/>
  <c r="AB246" i="2"/>
  <c r="AC246" i="2" s="1"/>
  <c r="AA246" i="2"/>
  <c r="AE246" i="2" s="1"/>
  <c r="AF246" i="2" s="1"/>
  <c r="AQ245" i="2"/>
  <c r="AN245" i="2"/>
  <c r="AM245" i="2"/>
  <c r="AB245" i="2"/>
  <c r="AC245" i="2" s="1"/>
  <c r="AA245" i="2"/>
  <c r="AE245" i="2" s="1"/>
  <c r="AN244" i="2"/>
  <c r="AO244" i="2" s="1"/>
  <c r="AM244" i="2"/>
  <c r="AQ244" i="2" s="1"/>
  <c r="AB244" i="2"/>
  <c r="AC244" i="2" s="1"/>
  <c r="AA244" i="2"/>
  <c r="AE244" i="2" s="1"/>
  <c r="AF244" i="2" s="1"/>
  <c r="AQ243" i="2"/>
  <c r="AN243" i="2"/>
  <c r="AM243" i="2"/>
  <c r="AB243" i="2"/>
  <c r="AC243" i="2" s="1"/>
  <c r="AA243" i="2"/>
  <c r="AE243" i="2" s="1"/>
  <c r="AN242" i="2"/>
  <c r="AO242" i="2" s="1"/>
  <c r="AM242" i="2"/>
  <c r="AQ242" i="2" s="1"/>
  <c r="AB242" i="2"/>
  <c r="AC242" i="2" s="1"/>
  <c r="AA242" i="2"/>
  <c r="AE242" i="2" s="1"/>
  <c r="AF242" i="2" s="1"/>
  <c r="AQ241" i="2"/>
  <c r="AN241" i="2"/>
  <c r="AM241" i="2"/>
  <c r="AB241" i="2"/>
  <c r="AC241" i="2" s="1"/>
  <c r="AA241" i="2"/>
  <c r="AE241" i="2" s="1"/>
  <c r="AN240" i="2"/>
  <c r="AO240" i="2" s="1"/>
  <c r="AM240" i="2"/>
  <c r="AQ240" i="2" s="1"/>
  <c r="AB240" i="2"/>
  <c r="AC240" i="2" s="1"/>
  <c r="AA240" i="2"/>
  <c r="AE240" i="2" s="1"/>
  <c r="AF240" i="2" s="1"/>
  <c r="AQ239" i="2"/>
  <c r="AN239" i="2"/>
  <c r="AM239" i="2"/>
  <c r="AB239" i="2"/>
  <c r="AC239" i="2" s="1"/>
  <c r="AA239" i="2"/>
  <c r="AE239" i="2" s="1"/>
  <c r="AF239" i="2" s="1"/>
  <c r="AN238" i="2"/>
  <c r="AO238" i="2" s="1"/>
  <c r="AM238" i="2"/>
  <c r="AQ238" i="2" s="1"/>
  <c r="AB238" i="2"/>
  <c r="AC238" i="2" s="1"/>
  <c r="AA238" i="2"/>
  <c r="AE238" i="2" s="1"/>
  <c r="AF238" i="2" s="1"/>
  <c r="AQ237" i="2"/>
  <c r="AN237" i="2"/>
  <c r="AM237" i="2"/>
  <c r="AB237" i="2"/>
  <c r="AC237" i="2" s="1"/>
  <c r="AA237" i="2"/>
  <c r="AE237" i="2" s="1"/>
  <c r="AN236" i="2"/>
  <c r="AO236" i="2" s="1"/>
  <c r="AM236" i="2"/>
  <c r="AQ236" i="2" s="1"/>
  <c r="AB236" i="2"/>
  <c r="AC236" i="2" s="1"/>
  <c r="AA236" i="2"/>
  <c r="AE236" i="2" s="1"/>
  <c r="AF236" i="2" s="1"/>
  <c r="AQ235" i="2"/>
  <c r="AR235" i="2" s="1"/>
  <c r="AN235" i="2"/>
  <c r="AM235" i="2"/>
  <c r="AB235" i="2"/>
  <c r="AC235" i="2" s="1"/>
  <c r="AA235" i="2"/>
  <c r="AE235" i="2" s="1"/>
  <c r="AF235" i="2" s="1"/>
  <c r="AN234" i="2"/>
  <c r="AM234" i="2"/>
  <c r="AQ234" i="2" s="1"/>
  <c r="AR234" i="2" s="1"/>
  <c r="AB234" i="2"/>
  <c r="AC234" i="2" s="1"/>
  <c r="AA234" i="2"/>
  <c r="AE234" i="2" s="1"/>
  <c r="AF234" i="2" s="1"/>
  <c r="AQ233" i="2"/>
  <c r="AR233" i="2" s="1"/>
  <c r="AN233" i="2"/>
  <c r="AM233" i="2"/>
  <c r="AB233" i="2"/>
  <c r="AC233" i="2" s="1"/>
  <c r="AA233" i="2"/>
  <c r="AE233" i="2" s="1"/>
  <c r="AN232" i="2"/>
  <c r="AM232" i="2"/>
  <c r="AQ232" i="2" s="1"/>
  <c r="AR232" i="2" s="1"/>
  <c r="AB232" i="2"/>
  <c r="AC232" i="2" s="1"/>
  <c r="AA232" i="2"/>
  <c r="AE232" i="2" s="1"/>
  <c r="AF232" i="2" s="1"/>
  <c r="AQ231" i="2"/>
  <c r="AR231" i="2" s="1"/>
  <c r="AN231" i="2"/>
  <c r="AM231" i="2"/>
  <c r="AB231" i="2"/>
  <c r="AC231" i="2" s="1"/>
  <c r="AA231" i="2"/>
  <c r="AE231" i="2" s="1"/>
  <c r="AF231" i="2" s="1"/>
  <c r="AN230" i="2"/>
  <c r="AM230" i="2"/>
  <c r="AQ230" i="2" s="1"/>
  <c r="AR230" i="2" s="1"/>
  <c r="AB230" i="2"/>
  <c r="AC230" i="2" s="1"/>
  <c r="AA230" i="2"/>
  <c r="AE230" i="2" s="1"/>
  <c r="AF230" i="2" s="1"/>
  <c r="AQ229" i="2"/>
  <c r="AR229" i="2" s="1"/>
  <c r="AN229" i="2"/>
  <c r="AM229" i="2"/>
  <c r="AB229" i="2"/>
  <c r="AC229" i="2" s="1"/>
  <c r="AA229" i="2"/>
  <c r="AE229" i="2" s="1"/>
  <c r="AF229" i="2" s="1"/>
  <c r="AN228" i="2"/>
  <c r="AM228" i="2"/>
  <c r="AQ228" i="2" s="1"/>
  <c r="AR228" i="2" s="1"/>
  <c r="AB228" i="2"/>
  <c r="AC228" i="2" s="1"/>
  <c r="AA228" i="2"/>
  <c r="AE228" i="2" s="1"/>
  <c r="AF228" i="2" s="1"/>
  <c r="AQ227" i="2"/>
  <c r="AR227" i="2" s="1"/>
  <c r="AN227" i="2"/>
  <c r="AM227" i="2"/>
  <c r="AB227" i="2"/>
  <c r="AC227" i="2" s="1"/>
  <c r="AA227" i="2"/>
  <c r="AE227" i="2" s="1"/>
  <c r="AF227" i="2" s="1"/>
  <c r="AN226" i="2"/>
  <c r="AM226" i="2"/>
  <c r="AQ226" i="2" s="1"/>
  <c r="AR226" i="2" s="1"/>
  <c r="AB226" i="2"/>
  <c r="AC226" i="2" s="1"/>
  <c r="AA226" i="2"/>
  <c r="AE226" i="2" s="1"/>
  <c r="AF226" i="2" s="1"/>
  <c r="AQ225" i="2"/>
  <c r="AR225" i="2" s="1"/>
  <c r="AN225" i="2"/>
  <c r="AM225" i="2"/>
  <c r="AB225" i="2"/>
  <c r="AC225" i="2" s="1"/>
  <c r="AA225" i="2"/>
  <c r="AE225" i="2" s="1"/>
  <c r="AF225" i="2" s="1"/>
  <c r="AN224" i="2"/>
  <c r="AM224" i="2"/>
  <c r="AQ224" i="2" s="1"/>
  <c r="AR224" i="2" s="1"/>
  <c r="AB224" i="2"/>
  <c r="AC224" i="2" s="1"/>
  <c r="AA224" i="2"/>
  <c r="AE224" i="2" s="1"/>
  <c r="AF224" i="2" s="1"/>
  <c r="AQ223" i="2"/>
  <c r="AR223" i="2" s="1"/>
  <c r="AN223" i="2"/>
  <c r="AM223" i="2"/>
  <c r="AB223" i="2"/>
  <c r="AC223" i="2" s="1"/>
  <c r="AA223" i="2"/>
  <c r="AE223" i="2" s="1"/>
  <c r="AF223" i="2" s="1"/>
  <c r="AN222" i="2"/>
  <c r="AM222" i="2"/>
  <c r="AQ222" i="2" s="1"/>
  <c r="AR222" i="2" s="1"/>
  <c r="AB222" i="2"/>
  <c r="AC222" i="2" s="1"/>
  <c r="AA222" i="2"/>
  <c r="AE222" i="2" s="1"/>
  <c r="AF222" i="2" s="1"/>
  <c r="AQ221" i="2"/>
  <c r="AR221" i="2" s="1"/>
  <c r="AN221" i="2"/>
  <c r="AM221" i="2"/>
  <c r="AB221" i="2"/>
  <c r="AC221" i="2" s="1"/>
  <c r="AA221" i="2"/>
  <c r="AE221" i="2" s="1"/>
  <c r="AN220" i="2"/>
  <c r="AM220" i="2"/>
  <c r="AQ220" i="2" s="1"/>
  <c r="AR220" i="2" s="1"/>
  <c r="AB220" i="2"/>
  <c r="AC220" i="2" s="1"/>
  <c r="AA220" i="2"/>
  <c r="AE220" i="2" s="1"/>
  <c r="AF220" i="2" s="1"/>
  <c r="AQ219" i="2"/>
  <c r="AR219" i="2" s="1"/>
  <c r="AN219" i="2"/>
  <c r="AM219" i="2"/>
  <c r="AB219" i="2"/>
  <c r="AC219" i="2" s="1"/>
  <c r="AA219" i="2"/>
  <c r="AE219" i="2" s="1"/>
  <c r="AF219" i="2" s="1"/>
  <c r="AN218" i="2"/>
  <c r="AM218" i="2"/>
  <c r="AQ218" i="2" s="1"/>
  <c r="AR218" i="2" s="1"/>
  <c r="AB218" i="2"/>
  <c r="AC218" i="2" s="1"/>
  <c r="AA218" i="2"/>
  <c r="AE218" i="2" s="1"/>
  <c r="AF218" i="2" s="1"/>
  <c r="AQ217" i="2"/>
  <c r="AR217" i="2" s="1"/>
  <c r="AN217" i="2"/>
  <c r="AM217" i="2"/>
  <c r="AB217" i="2"/>
  <c r="AC217" i="2" s="1"/>
  <c r="AA217" i="2"/>
  <c r="AE217" i="2" s="1"/>
  <c r="AN216" i="2"/>
  <c r="AM216" i="2"/>
  <c r="AQ216" i="2" s="1"/>
  <c r="AR216" i="2" s="1"/>
  <c r="AB216" i="2"/>
  <c r="AC216" i="2" s="1"/>
  <c r="AA216" i="2"/>
  <c r="AE216" i="2" s="1"/>
  <c r="AF216" i="2" s="1"/>
  <c r="AQ215" i="2"/>
  <c r="AR215" i="2" s="1"/>
  <c r="AN215" i="2"/>
  <c r="AM215" i="2"/>
  <c r="AB215" i="2"/>
  <c r="AC215" i="2" s="1"/>
  <c r="AA215" i="2"/>
  <c r="AE215" i="2" s="1"/>
  <c r="AF215" i="2" s="1"/>
  <c r="AN214" i="2"/>
  <c r="AM214" i="2"/>
  <c r="AQ214" i="2" s="1"/>
  <c r="AR214" i="2" s="1"/>
  <c r="AB214" i="2"/>
  <c r="AC214" i="2" s="1"/>
  <c r="AA214" i="2"/>
  <c r="AE214" i="2" s="1"/>
  <c r="AF214" i="2" s="1"/>
  <c r="AQ213" i="2"/>
  <c r="AR213" i="2" s="1"/>
  <c r="AN213" i="2"/>
  <c r="AM213" i="2"/>
  <c r="AB213" i="2"/>
  <c r="AC213" i="2" s="1"/>
  <c r="AA213" i="2"/>
  <c r="AE213" i="2" s="1"/>
  <c r="AF213" i="2" s="1"/>
  <c r="AN212" i="2"/>
  <c r="AM212" i="2"/>
  <c r="AQ212" i="2" s="1"/>
  <c r="AR212" i="2" s="1"/>
  <c r="AB212" i="2"/>
  <c r="AC212" i="2" s="1"/>
  <c r="AA212" i="2"/>
  <c r="AE212" i="2" s="1"/>
  <c r="AF212" i="2" s="1"/>
  <c r="AQ211" i="2"/>
  <c r="AR211" i="2" s="1"/>
  <c r="AN211" i="2"/>
  <c r="AM211" i="2"/>
  <c r="AB211" i="2"/>
  <c r="AC211" i="2" s="1"/>
  <c r="AA211" i="2"/>
  <c r="AE211" i="2" s="1"/>
  <c r="AF211" i="2" s="1"/>
  <c r="AN210" i="2"/>
  <c r="AM210" i="2"/>
  <c r="AQ210" i="2" s="1"/>
  <c r="AR210" i="2" s="1"/>
  <c r="AB210" i="2"/>
  <c r="AC210" i="2" s="1"/>
  <c r="AA210" i="2"/>
  <c r="AE210" i="2" s="1"/>
  <c r="AF210" i="2" s="1"/>
  <c r="AQ209" i="2"/>
  <c r="AR209" i="2" s="1"/>
  <c r="AN209" i="2"/>
  <c r="AM209" i="2"/>
  <c r="AB209" i="2"/>
  <c r="AC209" i="2" s="1"/>
  <c r="AA209" i="2"/>
  <c r="AE209" i="2" s="1"/>
  <c r="AN208" i="2"/>
  <c r="AM208" i="2"/>
  <c r="AQ208" i="2" s="1"/>
  <c r="AR208" i="2" s="1"/>
  <c r="AB208" i="2"/>
  <c r="AC208" i="2" s="1"/>
  <c r="AA208" i="2"/>
  <c r="AE208" i="2" s="1"/>
  <c r="AF208" i="2" s="1"/>
  <c r="AQ207" i="2"/>
  <c r="AR207" i="2" s="1"/>
  <c r="AN207" i="2"/>
  <c r="AM207" i="2"/>
  <c r="AB207" i="2"/>
  <c r="AC207" i="2" s="1"/>
  <c r="AA207" i="2"/>
  <c r="AE207" i="2" s="1"/>
  <c r="AF207" i="2" s="1"/>
  <c r="AN206" i="2"/>
  <c r="AM206" i="2"/>
  <c r="AQ206" i="2" s="1"/>
  <c r="AR206" i="2" s="1"/>
  <c r="AB206" i="2"/>
  <c r="AC206" i="2" s="1"/>
  <c r="AA206" i="2"/>
  <c r="AE206" i="2" s="1"/>
  <c r="AF206" i="2" s="1"/>
  <c r="AQ205" i="2"/>
  <c r="AR205" i="2" s="1"/>
  <c r="AN205" i="2"/>
  <c r="AM205" i="2"/>
  <c r="AB205" i="2"/>
  <c r="AC205" i="2" s="1"/>
  <c r="AA205" i="2"/>
  <c r="AE205" i="2" s="1"/>
  <c r="AN204" i="2"/>
  <c r="AM204" i="2"/>
  <c r="AQ204" i="2" s="1"/>
  <c r="AR204" i="2" s="1"/>
  <c r="AB204" i="2"/>
  <c r="AC204" i="2" s="1"/>
  <c r="AA204" i="2"/>
  <c r="AE204" i="2" s="1"/>
  <c r="AF204" i="2" s="1"/>
  <c r="AQ203" i="2"/>
  <c r="AR203" i="2" s="1"/>
  <c r="AN203" i="2"/>
  <c r="AM203" i="2"/>
  <c r="AB203" i="2"/>
  <c r="AC203" i="2" s="1"/>
  <c r="AA203" i="2"/>
  <c r="AE203" i="2" s="1"/>
  <c r="AF203" i="2" s="1"/>
  <c r="AN202" i="2"/>
  <c r="AM202" i="2"/>
  <c r="AQ202" i="2" s="1"/>
  <c r="AR202" i="2" s="1"/>
  <c r="AB202" i="2"/>
  <c r="AC202" i="2" s="1"/>
  <c r="AA202" i="2"/>
  <c r="AE202" i="2" s="1"/>
  <c r="AF202" i="2" s="1"/>
  <c r="AQ201" i="2"/>
  <c r="AR201" i="2" s="1"/>
  <c r="AN201" i="2"/>
  <c r="AM201" i="2"/>
  <c r="AB201" i="2"/>
  <c r="AC201" i="2" s="1"/>
  <c r="AA201" i="2"/>
  <c r="AE201" i="2" s="1"/>
  <c r="AF201" i="2" s="1"/>
  <c r="AN200" i="2"/>
  <c r="AM200" i="2"/>
  <c r="AQ200" i="2" s="1"/>
  <c r="AR200" i="2" s="1"/>
  <c r="AB200" i="2"/>
  <c r="AC200" i="2" s="1"/>
  <c r="AA200" i="2"/>
  <c r="AE200" i="2" s="1"/>
  <c r="AF200" i="2" s="1"/>
  <c r="AQ199" i="2"/>
  <c r="AR199" i="2" s="1"/>
  <c r="AN199" i="2"/>
  <c r="AM199" i="2"/>
  <c r="AB199" i="2"/>
  <c r="AC199" i="2" s="1"/>
  <c r="AA199" i="2"/>
  <c r="AE199" i="2" s="1"/>
  <c r="AF199" i="2" s="1"/>
  <c r="AN198" i="2"/>
  <c r="AM198" i="2"/>
  <c r="AQ198" i="2" s="1"/>
  <c r="AR198" i="2" s="1"/>
  <c r="AB198" i="2"/>
  <c r="AC198" i="2" s="1"/>
  <c r="AA198" i="2"/>
  <c r="AE198" i="2" s="1"/>
  <c r="AF198" i="2" s="1"/>
  <c r="AQ197" i="2"/>
  <c r="AR197" i="2" s="1"/>
  <c r="AN197" i="2"/>
  <c r="AM197" i="2"/>
  <c r="AB197" i="2"/>
  <c r="AC197" i="2" s="1"/>
  <c r="AA197" i="2"/>
  <c r="AE197" i="2" s="1"/>
  <c r="AF197" i="2" s="1"/>
  <c r="AN196" i="2"/>
  <c r="AM196" i="2"/>
  <c r="AQ196" i="2" s="1"/>
  <c r="AR196" i="2" s="1"/>
  <c r="AB196" i="2"/>
  <c r="AC196" i="2" s="1"/>
  <c r="AA196" i="2"/>
  <c r="AE196" i="2" s="1"/>
  <c r="AF196" i="2" s="1"/>
  <c r="AQ195" i="2"/>
  <c r="AR195" i="2" s="1"/>
  <c r="AN195" i="2"/>
  <c r="AM195" i="2"/>
  <c r="AB195" i="2"/>
  <c r="AC195" i="2" s="1"/>
  <c r="AA195" i="2"/>
  <c r="AE195" i="2" s="1"/>
  <c r="AF195" i="2" s="1"/>
  <c r="AN194" i="2"/>
  <c r="AM194" i="2"/>
  <c r="AQ194" i="2" s="1"/>
  <c r="AR194" i="2" s="1"/>
  <c r="AB194" i="2"/>
  <c r="AC194" i="2" s="1"/>
  <c r="AA194" i="2"/>
  <c r="AE194" i="2" s="1"/>
  <c r="AF194" i="2" s="1"/>
  <c r="AQ193" i="2"/>
  <c r="AR193" i="2" s="1"/>
  <c r="AN193" i="2"/>
  <c r="AM193" i="2"/>
  <c r="AB193" i="2"/>
  <c r="AC193" i="2" s="1"/>
  <c r="AA193" i="2"/>
  <c r="AE193" i="2" s="1"/>
  <c r="AF193" i="2" s="1"/>
  <c r="AN192" i="2"/>
  <c r="AM192" i="2"/>
  <c r="AQ192" i="2" s="1"/>
  <c r="AR192" i="2" s="1"/>
  <c r="AB192" i="2"/>
  <c r="AC192" i="2" s="1"/>
  <c r="AA192" i="2"/>
  <c r="AE192" i="2" s="1"/>
  <c r="AF192" i="2" s="1"/>
  <c r="AQ191" i="2"/>
  <c r="AR191" i="2" s="1"/>
  <c r="AN191" i="2"/>
  <c r="AM191" i="2"/>
  <c r="AB191" i="2"/>
  <c r="AC191" i="2" s="1"/>
  <c r="AA191" i="2"/>
  <c r="AE191" i="2" s="1"/>
  <c r="AF191" i="2" s="1"/>
  <c r="AN190" i="2"/>
  <c r="AM190" i="2"/>
  <c r="AQ190" i="2" s="1"/>
  <c r="AR190" i="2" s="1"/>
  <c r="AB190" i="2"/>
  <c r="AC190" i="2" s="1"/>
  <c r="AA190" i="2"/>
  <c r="AE190" i="2" s="1"/>
  <c r="AF190" i="2" s="1"/>
  <c r="AQ189" i="2"/>
  <c r="AR189" i="2" s="1"/>
  <c r="AN189" i="2"/>
  <c r="AM189" i="2"/>
  <c r="AB189" i="2"/>
  <c r="AC189" i="2" s="1"/>
  <c r="AA189" i="2"/>
  <c r="AE189" i="2" s="1"/>
  <c r="AN188" i="2"/>
  <c r="AM188" i="2"/>
  <c r="AQ188" i="2" s="1"/>
  <c r="AR188" i="2" s="1"/>
  <c r="AB188" i="2"/>
  <c r="AC188" i="2" s="1"/>
  <c r="AA188" i="2"/>
  <c r="AE188" i="2" s="1"/>
  <c r="AF188" i="2" s="1"/>
  <c r="AQ187" i="2"/>
  <c r="AR187" i="2" s="1"/>
  <c r="AN187" i="2"/>
  <c r="AM187" i="2"/>
  <c r="AB187" i="2"/>
  <c r="AC187" i="2" s="1"/>
  <c r="AA187" i="2"/>
  <c r="AE187" i="2" s="1"/>
  <c r="AF187" i="2" s="1"/>
  <c r="AN186" i="2"/>
  <c r="AM186" i="2"/>
  <c r="AQ186" i="2" s="1"/>
  <c r="AR186" i="2" s="1"/>
  <c r="AB186" i="2"/>
  <c r="AC186" i="2" s="1"/>
  <c r="AA186" i="2"/>
  <c r="AE186" i="2" s="1"/>
  <c r="AF186" i="2" s="1"/>
  <c r="AQ185" i="2"/>
  <c r="AR185" i="2" s="1"/>
  <c r="AN185" i="2"/>
  <c r="AM185" i="2"/>
  <c r="AB185" i="2"/>
  <c r="AC185" i="2" s="1"/>
  <c r="AA185" i="2"/>
  <c r="AE185" i="2" s="1"/>
  <c r="AN184" i="2"/>
  <c r="AM184" i="2"/>
  <c r="AQ184" i="2" s="1"/>
  <c r="AR184" i="2" s="1"/>
  <c r="AB184" i="2"/>
  <c r="AC184" i="2" s="1"/>
  <c r="AA184" i="2"/>
  <c r="AE184" i="2" s="1"/>
  <c r="AF184" i="2" s="1"/>
  <c r="AQ183" i="2"/>
  <c r="AR183" i="2" s="1"/>
  <c r="AN183" i="2"/>
  <c r="AM183" i="2"/>
  <c r="AB183" i="2"/>
  <c r="AC183" i="2" s="1"/>
  <c r="AA183" i="2"/>
  <c r="AE183" i="2" s="1"/>
  <c r="AF183" i="2" s="1"/>
  <c r="AN182" i="2"/>
  <c r="AM182" i="2"/>
  <c r="AQ182" i="2" s="1"/>
  <c r="AR182" i="2" s="1"/>
  <c r="AB182" i="2"/>
  <c r="AC182" i="2" s="1"/>
  <c r="AA182" i="2"/>
  <c r="AE182" i="2" s="1"/>
  <c r="AF182" i="2" s="1"/>
  <c r="AQ181" i="2"/>
  <c r="AR181" i="2" s="1"/>
  <c r="AN181" i="2"/>
  <c r="AM181" i="2"/>
  <c r="AB181" i="2"/>
  <c r="AC181" i="2" s="1"/>
  <c r="AA181" i="2"/>
  <c r="AE181" i="2" s="1"/>
  <c r="AF181" i="2" s="1"/>
  <c r="AN180" i="2"/>
  <c r="AM180" i="2"/>
  <c r="AQ180" i="2" s="1"/>
  <c r="AR180" i="2" s="1"/>
  <c r="AB180" i="2"/>
  <c r="AC180" i="2" s="1"/>
  <c r="AA180" i="2"/>
  <c r="AE180" i="2" s="1"/>
  <c r="AF180" i="2" s="1"/>
  <c r="AQ179" i="2"/>
  <c r="AR179" i="2" s="1"/>
  <c r="AN179" i="2"/>
  <c r="AM179" i="2"/>
  <c r="AB179" i="2"/>
  <c r="AC179" i="2" s="1"/>
  <c r="AA179" i="2"/>
  <c r="AE179" i="2" s="1"/>
  <c r="AF179" i="2" s="1"/>
  <c r="AN178" i="2"/>
  <c r="AM178" i="2"/>
  <c r="AQ178" i="2" s="1"/>
  <c r="AR178" i="2" s="1"/>
  <c r="AB178" i="2"/>
  <c r="AC178" i="2" s="1"/>
  <c r="AA178" i="2"/>
  <c r="AE178" i="2" s="1"/>
  <c r="AF178" i="2" s="1"/>
  <c r="AQ177" i="2"/>
  <c r="AR177" i="2" s="1"/>
  <c r="AN177" i="2"/>
  <c r="AM177" i="2"/>
  <c r="AB177" i="2"/>
  <c r="AC177" i="2" s="1"/>
  <c r="AA177" i="2"/>
  <c r="AE177" i="2" s="1"/>
  <c r="AN176" i="2"/>
  <c r="AM176" i="2"/>
  <c r="AQ176" i="2" s="1"/>
  <c r="AR176" i="2" s="1"/>
  <c r="AB176" i="2"/>
  <c r="AC176" i="2" s="1"/>
  <c r="AA176" i="2"/>
  <c r="AE176" i="2" s="1"/>
  <c r="AF176" i="2" s="1"/>
  <c r="AQ175" i="2"/>
  <c r="AR175" i="2" s="1"/>
  <c r="AN175" i="2"/>
  <c r="AM175" i="2"/>
  <c r="AB175" i="2"/>
  <c r="AC175" i="2" s="1"/>
  <c r="AA175" i="2"/>
  <c r="AE175" i="2" s="1"/>
  <c r="AF175" i="2" s="1"/>
  <c r="AN174" i="2"/>
  <c r="AM174" i="2"/>
  <c r="AQ174" i="2" s="1"/>
  <c r="AR174" i="2" s="1"/>
  <c r="AB174" i="2"/>
  <c r="AC174" i="2" s="1"/>
  <c r="AA174" i="2"/>
  <c r="AE174" i="2" s="1"/>
  <c r="AF174" i="2" s="1"/>
  <c r="AQ173" i="2"/>
  <c r="AR173" i="2" s="1"/>
  <c r="AN173" i="2"/>
  <c r="AM173" i="2"/>
  <c r="AB173" i="2"/>
  <c r="AC173" i="2" s="1"/>
  <c r="AA173" i="2"/>
  <c r="AE173" i="2" s="1"/>
  <c r="AN172" i="2"/>
  <c r="AM172" i="2"/>
  <c r="AQ172" i="2" s="1"/>
  <c r="AR172" i="2" s="1"/>
  <c r="AB172" i="2"/>
  <c r="AC172" i="2" s="1"/>
  <c r="AA172" i="2"/>
  <c r="AE172" i="2" s="1"/>
  <c r="AF172" i="2" s="1"/>
  <c r="AQ171" i="2"/>
  <c r="AR171" i="2" s="1"/>
  <c r="AN171" i="2"/>
  <c r="AM171" i="2"/>
  <c r="AB171" i="2"/>
  <c r="AC171" i="2" s="1"/>
  <c r="AA171" i="2"/>
  <c r="AE171" i="2" s="1"/>
  <c r="AF171" i="2" s="1"/>
  <c r="AN170" i="2"/>
  <c r="AM170" i="2"/>
  <c r="AQ170" i="2" s="1"/>
  <c r="AR170" i="2" s="1"/>
  <c r="AB170" i="2"/>
  <c r="AC170" i="2" s="1"/>
  <c r="AA170" i="2"/>
  <c r="AE170" i="2" s="1"/>
  <c r="AF170" i="2" s="1"/>
  <c r="AQ169" i="2"/>
  <c r="AR169" i="2" s="1"/>
  <c r="AN169" i="2"/>
  <c r="AO169" i="2" s="1"/>
  <c r="AM169" i="2"/>
  <c r="AB169" i="2"/>
  <c r="AC169" i="2" s="1"/>
  <c r="AA169" i="2"/>
  <c r="AE169" i="2" s="1"/>
  <c r="AF169" i="2" s="1"/>
  <c r="AQ168" i="2"/>
  <c r="AR168" i="2" s="1"/>
  <c r="AN168" i="2"/>
  <c r="AO168" i="2" s="1"/>
  <c r="AM168" i="2"/>
  <c r="AB168" i="2"/>
  <c r="AC168" i="2" s="1"/>
  <c r="AA168" i="2"/>
  <c r="AE168" i="2" s="1"/>
  <c r="AF168" i="2" s="1"/>
  <c r="AQ167" i="2"/>
  <c r="AR167" i="2" s="1"/>
  <c r="AN167" i="2"/>
  <c r="AO167" i="2" s="1"/>
  <c r="AM167" i="2"/>
  <c r="AB167" i="2"/>
  <c r="AC167" i="2" s="1"/>
  <c r="AA167" i="2"/>
  <c r="AE167" i="2" s="1"/>
  <c r="AF167" i="2" s="1"/>
  <c r="AQ166" i="2"/>
  <c r="AR166" i="2" s="1"/>
  <c r="AN166" i="2"/>
  <c r="AO166" i="2" s="1"/>
  <c r="AM166" i="2"/>
  <c r="AB166" i="2"/>
  <c r="AC166" i="2" s="1"/>
  <c r="AA166" i="2"/>
  <c r="AE166" i="2" s="1"/>
  <c r="AF166" i="2" s="1"/>
  <c r="AQ165" i="2"/>
  <c r="AR165" i="2" s="1"/>
  <c r="AN165" i="2"/>
  <c r="AO165" i="2" s="1"/>
  <c r="AM165" i="2"/>
  <c r="AB165" i="2"/>
  <c r="AC165" i="2" s="1"/>
  <c r="AA165" i="2"/>
  <c r="AE165" i="2" s="1"/>
  <c r="AF165" i="2" s="1"/>
  <c r="AQ164" i="2"/>
  <c r="AR164" i="2" s="1"/>
  <c r="AN164" i="2"/>
  <c r="AO164" i="2" s="1"/>
  <c r="AM164" i="2"/>
  <c r="AB164" i="2"/>
  <c r="AC164" i="2" s="1"/>
  <c r="AA164" i="2"/>
  <c r="AE164" i="2" s="1"/>
  <c r="AF164" i="2" s="1"/>
  <c r="AQ163" i="2"/>
  <c r="AR163" i="2" s="1"/>
  <c r="AN163" i="2"/>
  <c r="AO163" i="2" s="1"/>
  <c r="AM163" i="2"/>
  <c r="AB163" i="2"/>
  <c r="AC163" i="2" s="1"/>
  <c r="AA163" i="2"/>
  <c r="AE163" i="2" s="1"/>
  <c r="AF163" i="2" s="1"/>
  <c r="AQ162" i="2"/>
  <c r="AR162" i="2" s="1"/>
  <c r="AN162" i="2"/>
  <c r="AO162" i="2" s="1"/>
  <c r="AM162" i="2"/>
  <c r="AB162" i="2"/>
  <c r="AC162" i="2" s="1"/>
  <c r="AA162" i="2"/>
  <c r="AE162" i="2" s="1"/>
  <c r="AF162" i="2" s="1"/>
  <c r="AQ161" i="2"/>
  <c r="AR161" i="2" s="1"/>
  <c r="AN161" i="2"/>
  <c r="AO161" i="2" s="1"/>
  <c r="AM161" i="2"/>
  <c r="AB161" i="2"/>
  <c r="AC161" i="2" s="1"/>
  <c r="AA161" i="2"/>
  <c r="AE161" i="2" s="1"/>
  <c r="AF161" i="2" s="1"/>
  <c r="AQ160" i="2"/>
  <c r="AN160" i="2"/>
  <c r="AO160" i="2" s="1"/>
  <c r="AM160" i="2"/>
  <c r="AB160" i="2"/>
  <c r="AC160" i="2" s="1"/>
  <c r="AA160" i="2"/>
  <c r="AE160" i="2" s="1"/>
  <c r="AQ159" i="2"/>
  <c r="AR159" i="2" s="1"/>
  <c r="AN159" i="2"/>
  <c r="AO159" i="2" s="1"/>
  <c r="AM159" i="2"/>
  <c r="AB159" i="2"/>
  <c r="AC159" i="2" s="1"/>
  <c r="AA159" i="2"/>
  <c r="AE159" i="2" s="1"/>
  <c r="AF159" i="2" s="1"/>
  <c r="AQ158" i="2"/>
  <c r="AN158" i="2"/>
  <c r="AO158" i="2" s="1"/>
  <c r="AM158" i="2"/>
  <c r="AB158" i="2"/>
  <c r="AC158" i="2" s="1"/>
  <c r="AA158" i="2"/>
  <c r="AE158" i="2" s="1"/>
  <c r="AQ157" i="2"/>
  <c r="AR157" i="2" s="1"/>
  <c r="AN157" i="2"/>
  <c r="AO157" i="2" s="1"/>
  <c r="AM157" i="2"/>
  <c r="AB157" i="2"/>
  <c r="AC157" i="2" s="1"/>
  <c r="AA157" i="2"/>
  <c r="AE157" i="2" s="1"/>
  <c r="AF157" i="2" s="1"/>
  <c r="AQ156" i="2"/>
  <c r="AN156" i="2"/>
  <c r="AO156" i="2" s="1"/>
  <c r="AM156" i="2"/>
  <c r="AB156" i="2"/>
  <c r="AC156" i="2" s="1"/>
  <c r="AA156" i="2"/>
  <c r="AE156" i="2" s="1"/>
  <c r="AQ155" i="2"/>
  <c r="AR155" i="2" s="1"/>
  <c r="AN155" i="2"/>
  <c r="AO155" i="2" s="1"/>
  <c r="AM155" i="2"/>
  <c r="AB155" i="2"/>
  <c r="AC155" i="2" s="1"/>
  <c r="AA155" i="2"/>
  <c r="AE155" i="2" s="1"/>
  <c r="AF155" i="2" s="1"/>
  <c r="AQ154" i="2"/>
  <c r="AN154" i="2"/>
  <c r="AO154" i="2" s="1"/>
  <c r="AM154" i="2"/>
  <c r="AB154" i="2"/>
  <c r="AC154" i="2" s="1"/>
  <c r="AA154" i="2"/>
  <c r="AE154" i="2" s="1"/>
  <c r="AQ153" i="2"/>
  <c r="AR153" i="2" s="1"/>
  <c r="AN153" i="2"/>
  <c r="AO153" i="2" s="1"/>
  <c r="AM153" i="2"/>
  <c r="AB153" i="2"/>
  <c r="AC153" i="2" s="1"/>
  <c r="AA153" i="2"/>
  <c r="AE153" i="2" s="1"/>
  <c r="AF153" i="2" s="1"/>
  <c r="AQ152" i="2"/>
  <c r="AN152" i="2"/>
  <c r="AO152" i="2" s="1"/>
  <c r="AM152" i="2"/>
  <c r="AB152" i="2"/>
  <c r="AC152" i="2" s="1"/>
  <c r="AA152" i="2"/>
  <c r="AE152" i="2" s="1"/>
  <c r="AQ151" i="2"/>
  <c r="AR151" i="2" s="1"/>
  <c r="AN151" i="2"/>
  <c r="AO151" i="2" s="1"/>
  <c r="AM151" i="2"/>
  <c r="AB151" i="2"/>
  <c r="AC151" i="2" s="1"/>
  <c r="AA151" i="2"/>
  <c r="AE151" i="2" s="1"/>
  <c r="AF151" i="2" s="1"/>
  <c r="AQ150" i="2"/>
  <c r="AN150" i="2"/>
  <c r="AO150" i="2" s="1"/>
  <c r="AM150" i="2"/>
  <c r="AB150" i="2"/>
  <c r="AC150" i="2" s="1"/>
  <c r="AA150" i="2"/>
  <c r="AE150" i="2" s="1"/>
  <c r="AQ149" i="2"/>
  <c r="AR149" i="2" s="1"/>
  <c r="AN149" i="2"/>
  <c r="AO149" i="2" s="1"/>
  <c r="AM149" i="2"/>
  <c r="AB149" i="2"/>
  <c r="AC149" i="2" s="1"/>
  <c r="AA149" i="2"/>
  <c r="AE149" i="2" s="1"/>
  <c r="AF149" i="2" s="1"/>
  <c r="AQ148" i="2"/>
  <c r="AN148" i="2"/>
  <c r="AO148" i="2" s="1"/>
  <c r="AM148" i="2"/>
  <c r="AB148" i="2"/>
  <c r="AC148" i="2" s="1"/>
  <c r="AA148" i="2"/>
  <c r="AE148" i="2" s="1"/>
  <c r="AQ147" i="2"/>
  <c r="AR147" i="2" s="1"/>
  <c r="AN147" i="2"/>
  <c r="AO147" i="2" s="1"/>
  <c r="AM147" i="2"/>
  <c r="AB147" i="2"/>
  <c r="AC147" i="2" s="1"/>
  <c r="AA147" i="2"/>
  <c r="AE147" i="2" s="1"/>
  <c r="AF147" i="2" s="1"/>
  <c r="AQ146" i="2"/>
  <c r="AN146" i="2"/>
  <c r="AO146" i="2" s="1"/>
  <c r="AM146" i="2"/>
  <c r="AB146" i="2"/>
  <c r="AC146" i="2" s="1"/>
  <c r="AA146" i="2"/>
  <c r="AE146" i="2" s="1"/>
  <c r="AQ145" i="2"/>
  <c r="AR145" i="2" s="1"/>
  <c r="AN145" i="2"/>
  <c r="AO145" i="2" s="1"/>
  <c r="AM145" i="2"/>
  <c r="AB145" i="2"/>
  <c r="AC145" i="2" s="1"/>
  <c r="AA145" i="2"/>
  <c r="AE145" i="2" s="1"/>
  <c r="AF145" i="2" s="1"/>
  <c r="AQ144" i="2"/>
  <c r="AN144" i="2"/>
  <c r="AO144" i="2" s="1"/>
  <c r="AM144" i="2"/>
  <c r="AB144" i="2"/>
  <c r="AC144" i="2" s="1"/>
  <c r="AA144" i="2"/>
  <c r="AE144" i="2" s="1"/>
  <c r="AQ143" i="2"/>
  <c r="AR143" i="2" s="1"/>
  <c r="AN143" i="2"/>
  <c r="AO143" i="2" s="1"/>
  <c r="AM143" i="2"/>
  <c r="AB143" i="2"/>
  <c r="AC143" i="2" s="1"/>
  <c r="AA143" i="2"/>
  <c r="AE143" i="2" s="1"/>
  <c r="AF143" i="2" s="1"/>
  <c r="AQ142" i="2"/>
  <c r="AN142" i="2"/>
  <c r="AO142" i="2" s="1"/>
  <c r="AM142" i="2"/>
  <c r="AB142" i="2"/>
  <c r="AC142" i="2" s="1"/>
  <c r="AA142" i="2"/>
  <c r="AE142" i="2" s="1"/>
  <c r="AQ141" i="2"/>
  <c r="AR141" i="2" s="1"/>
  <c r="AN141" i="2"/>
  <c r="AO141" i="2" s="1"/>
  <c r="AM141" i="2"/>
  <c r="AB141" i="2"/>
  <c r="AC141" i="2" s="1"/>
  <c r="AA141" i="2"/>
  <c r="AE141" i="2" s="1"/>
  <c r="AF141" i="2" s="1"/>
  <c r="AQ140" i="2"/>
  <c r="AN140" i="2"/>
  <c r="AO140" i="2" s="1"/>
  <c r="AM140" i="2"/>
  <c r="AB140" i="2"/>
  <c r="AC140" i="2" s="1"/>
  <c r="AA140" i="2"/>
  <c r="AE140" i="2" s="1"/>
  <c r="AQ139" i="2"/>
  <c r="AR139" i="2" s="1"/>
  <c r="AN139" i="2"/>
  <c r="AO139" i="2" s="1"/>
  <c r="AM139" i="2"/>
  <c r="AB139" i="2"/>
  <c r="AC139" i="2" s="1"/>
  <c r="AA139" i="2"/>
  <c r="AE139" i="2" s="1"/>
  <c r="AF139" i="2" s="1"/>
  <c r="AQ138" i="2"/>
  <c r="AN138" i="2"/>
  <c r="AO138" i="2" s="1"/>
  <c r="AM138" i="2"/>
  <c r="AB138" i="2"/>
  <c r="AC138" i="2" s="1"/>
  <c r="AA138" i="2"/>
  <c r="AE138" i="2" s="1"/>
  <c r="AQ137" i="2"/>
  <c r="AR137" i="2" s="1"/>
  <c r="AN137" i="2"/>
  <c r="AO137" i="2" s="1"/>
  <c r="AM137" i="2"/>
  <c r="AB137" i="2"/>
  <c r="AC137" i="2" s="1"/>
  <c r="AA137" i="2"/>
  <c r="AE137" i="2" s="1"/>
  <c r="AF137" i="2" s="1"/>
  <c r="AQ136" i="2"/>
  <c r="AN136" i="2"/>
  <c r="AO136" i="2" s="1"/>
  <c r="AM136" i="2"/>
  <c r="AB136" i="2"/>
  <c r="AC136" i="2" s="1"/>
  <c r="AA136" i="2"/>
  <c r="AE136" i="2" s="1"/>
  <c r="AQ135" i="2"/>
  <c r="AR135" i="2" s="1"/>
  <c r="AN135" i="2"/>
  <c r="AO135" i="2" s="1"/>
  <c r="AM135" i="2"/>
  <c r="AB135" i="2"/>
  <c r="AC135" i="2" s="1"/>
  <c r="AA135" i="2"/>
  <c r="AE135" i="2" s="1"/>
  <c r="AF135" i="2" s="1"/>
  <c r="AQ134" i="2"/>
  <c r="AN134" i="2"/>
  <c r="AO134" i="2" s="1"/>
  <c r="AM134" i="2"/>
  <c r="AB134" i="2"/>
  <c r="AC134" i="2" s="1"/>
  <c r="AA134" i="2"/>
  <c r="AE134" i="2" s="1"/>
  <c r="AQ133" i="2"/>
  <c r="AR133" i="2" s="1"/>
  <c r="AN133" i="2"/>
  <c r="AO133" i="2" s="1"/>
  <c r="AM133" i="2"/>
  <c r="AB133" i="2"/>
  <c r="AC133" i="2" s="1"/>
  <c r="AA133" i="2"/>
  <c r="AE133" i="2" s="1"/>
  <c r="AF133" i="2" s="1"/>
  <c r="AQ132" i="2"/>
  <c r="AN132" i="2"/>
  <c r="AO132" i="2" s="1"/>
  <c r="AM132" i="2"/>
  <c r="AB132" i="2"/>
  <c r="AC132" i="2" s="1"/>
  <c r="AA132" i="2"/>
  <c r="AE132" i="2" s="1"/>
  <c r="AQ131" i="2"/>
  <c r="AR131" i="2" s="1"/>
  <c r="AN131" i="2"/>
  <c r="AO131" i="2" s="1"/>
  <c r="AM131" i="2"/>
  <c r="AB131" i="2"/>
  <c r="AC131" i="2" s="1"/>
  <c r="AA131" i="2"/>
  <c r="AE131" i="2" s="1"/>
  <c r="AF131" i="2" s="1"/>
  <c r="AQ130" i="2"/>
  <c r="AN130" i="2"/>
  <c r="AO130" i="2" s="1"/>
  <c r="AM130" i="2"/>
  <c r="AB130" i="2"/>
  <c r="AC130" i="2" s="1"/>
  <c r="AA130" i="2"/>
  <c r="AE130" i="2" s="1"/>
  <c r="AQ129" i="2"/>
  <c r="AR129" i="2" s="1"/>
  <c r="AN129" i="2"/>
  <c r="AO129" i="2" s="1"/>
  <c r="AM129" i="2"/>
  <c r="AB129" i="2"/>
  <c r="AC129" i="2" s="1"/>
  <c r="AA129" i="2"/>
  <c r="AE129" i="2" s="1"/>
  <c r="AF129" i="2" s="1"/>
  <c r="AQ128" i="2"/>
  <c r="AN128" i="2"/>
  <c r="AO128" i="2" s="1"/>
  <c r="AM128" i="2"/>
  <c r="AB128" i="2"/>
  <c r="AC128" i="2" s="1"/>
  <c r="AA128" i="2"/>
  <c r="AE128" i="2" s="1"/>
  <c r="AQ127" i="2"/>
  <c r="AR127" i="2" s="1"/>
  <c r="AN127" i="2"/>
  <c r="AO127" i="2" s="1"/>
  <c r="AM127" i="2"/>
  <c r="AB127" i="2"/>
  <c r="AC127" i="2" s="1"/>
  <c r="AA127" i="2"/>
  <c r="AE127" i="2" s="1"/>
  <c r="AF127" i="2" s="1"/>
  <c r="AQ126" i="2"/>
  <c r="AN126" i="2"/>
  <c r="AO126" i="2" s="1"/>
  <c r="AM126" i="2"/>
  <c r="AB126" i="2"/>
  <c r="AC126" i="2" s="1"/>
  <c r="AA126" i="2"/>
  <c r="AE126" i="2" s="1"/>
  <c r="AQ125" i="2"/>
  <c r="AR125" i="2" s="1"/>
  <c r="AN125" i="2"/>
  <c r="AO125" i="2" s="1"/>
  <c r="AM125" i="2"/>
  <c r="AB125" i="2"/>
  <c r="AC125" i="2" s="1"/>
  <c r="AA125" i="2"/>
  <c r="AE125" i="2" s="1"/>
  <c r="AF125" i="2" s="1"/>
  <c r="AQ124" i="2"/>
  <c r="AN124" i="2"/>
  <c r="AO124" i="2" s="1"/>
  <c r="AM124" i="2"/>
  <c r="AB124" i="2"/>
  <c r="AC124" i="2" s="1"/>
  <c r="AA124" i="2"/>
  <c r="AE124" i="2" s="1"/>
  <c r="AQ123" i="2"/>
  <c r="AR123" i="2" s="1"/>
  <c r="AN123" i="2"/>
  <c r="AO123" i="2" s="1"/>
  <c r="AM123" i="2"/>
  <c r="AB123" i="2"/>
  <c r="AC123" i="2" s="1"/>
  <c r="AA123" i="2"/>
  <c r="AE123" i="2" s="1"/>
  <c r="AF123" i="2" s="1"/>
  <c r="AQ122" i="2"/>
  <c r="AN122" i="2"/>
  <c r="AO122" i="2" s="1"/>
  <c r="AM122" i="2"/>
  <c r="AB122" i="2"/>
  <c r="AC122" i="2" s="1"/>
  <c r="AA122" i="2"/>
  <c r="AE122" i="2" s="1"/>
  <c r="AQ121" i="2"/>
  <c r="AR121" i="2" s="1"/>
  <c r="AN121" i="2"/>
  <c r="AO121" i="2" s="1"/>
  <c r="AM121" i="2"/>
  <c r="AB121" i="2"/>
  <c r="AC121" i="2" s="1"/>
  <c r="AA121" i="2"/>
  <c r="AE121" i="2" s="1"/>
  <c r="AF121" i="2" s="1"/>
  <c r="AQ120" i="2"/>
  <c r="AN120" i="2"/>
  <c r="AO120" i="2" s="1"/>
  <c r="AM120" i="2"/>
  <c r="AB120" i="2"/>
  <c r="AC120" i="2" s="1"/>
  <c r="AA120" i="2"/>
  <c r="AE120" i="2" s="1"/>
  <c r="AQ119" i="2"/>
  <c r="AR119" i="2" s="1"/>
  <c r="AN119" i="2"/>
  <c r="AO119" i="2" s="1"/>
  <c r="AM119" i="2"/>
  <c r="AB119" i="2"/>
  <c r="AC119" i="2" s="1"/>
  <c r="AA119" i="2"/>
  <c r="AE119" i="2" s="1"/>
  <c r="AF119" i="2" s="1"/>
  <c r="AQ118" i="2"/>
  <c r="AN118" i="2"/>
  <c r="AO118" i="2" s="1"/>
  <c r="AM118" i="2"/>
  <c r="AB118" i="2"/>
  <c r="AC118" i="2" s="1"/>
  <c r="AA118" i="2"/>
  <c r="AE118" i="2" s="1"/>
  <c r="AQ117" i="2"/>
  <c r="AR117" i="2" s="1"/>
  <c r="AN117" i="2"/>
  <c r="AO117" i="2" s="1"/>
  <c r="AM117" i="2"/>
  <c r="AB117" i="2"/>
  <c r="AC117" i="2" s="1"/>
  <c r="AA117" i="2"/>
  <c r="AE117" i="2" s="1"/>
  <c r="AF117" i="2" s="1"/>
  <c r="AQ116" i="2"/>
  <c r="AN116" i="2"/>
  <c r="AO116" i="2" s="1"/>
  <c r="AM116" i="2"/>
  <c r="AB116" i="2"/>
  <c r="AC116" i="2" s="1"/>
  <c r="AA116" i="2"/>
  <c r="AE116" i="2" s="1"/>
  <c r="AQ115" i="2"/>
  <c r="AR115" i="2" s="1"/>
  <c r="AN115" i="2"/>
  <c r="AO115" i="2" s="1"/>
  <c r="AM115" i="2"/>
  <c r="AB115" i="2"/>
  <c r="AC115" i="2" s="1"/>
  <c r="AA115" i="2"/>
  <c r="AE115" i="2" s="1"/>
  <c r="AF115" i="2" s="1"/>
  <c r="AQ114" i="2"/>
  <c r="AN114" i="2"/>
  <c r="AO114" i="2" s="1"/>
  <c r="AM114" i="2"/>
  <c r="AB114" i="2"/>
  <c r="AC114" i="2" s="1"/>
  <c r="AA114" i="2"/>
  <c r="AE114" i="2" s="1"/>
  <c r="AQ113" i="2"/>
  <c r="AR113" i="2" s="1"/>
  <c r="AN113" i="2"/>
  <c r="AO113" i="2" s="1"/>
  <c r="AM113" i="2"/>
  <c r="AB113" i="2"/>
  <c r="AC113" i="2" s="1"/>
  <c r="AA113" i="2"/>
  <c r="AE113" i="2" s="1"/>
  <c r="AF113" i="2" s="1"/>
  <c r="AQ112" i="2"/>
  <c r="AN112" i="2"/>
  <c r="AO112" i="2" s="1"/>
  <c r="AM112" i="2"/>
  <c r="AB112" i="2"/>
  <c r="AC112" i="2" s="1"/>
  <c r="AA112" i="2"/>
  <c r="AE112" i="2" s="1"/>
  <c r="AQ111" i="2"/>
  <c r="AR111" i="2" s="1"/>
  <c r="AN111" i="2"/>
  <c r="AO111" i="2" s="1"/>
  <c r="AM111" i="2"/>
  <c r="AB111" i="2"/>
  <c r="AC111" i="2" s="1"/>
  <c r="AA111" i="2"/>
  <c r="AE111" i="2" s="1"/>
  <c r="AF111" i="2" s="1"/>
  <c r="AQ110" i="2"/>
  <c r="AN110" i="2"/>
  <c r="AO110" i="2" s="1"/>
  <c r="AM110" i="2"/>
  <c r="AB110" i="2"/>
  <c r="AC110" i="2" s="1"/>
  <c r="AA110" i="2"/>
  <c r="AE110" i="2" s="1"/>
  <c r="AQ109" i="2"/>
  <c r="AR109" i="2" s="1"/>
  <c r="AN109" i="2"/>
  <c r="AO109" i="2" s="1"/>
  <c r="AM109" i="2"/>
  <c r="AB109" i="2"/>
  <c r="AC109" i="2" s="1"/>
  <c r="AA109" i="2"/>
  <c r="AE109" i="2" s="1"/>
  <c r="AF109" i="2" s="1"/>
  <c r="AQ108" i="2"/>
  <c r="AN108" i="2"/>
  <c r="AO108" i="2" s="1"/>
  <c r="AM108" i="2"/>
  <c r="AB108" i="2"/>
  <c r="AC108" i="2" s="1"/>
  <c r="AA108" i="2"/>
  <c r="AE108" i="2" s="1"/>
  <c r="AQ107" i="2"/>
  <c r="AR107" i="2" s="1"/>
  <c r="AN107" i="2"/>
  <c r="AO107" i="2" s="1"/>
  <c r="AM107" i="2"/>
  <c r="AB107" i="2"/>
  <c r="AC107" i="2" s="1"/>
  <c r="AA107" i="2"/>
  <c r="AE107" i="2" s="1"/>
  <c r="AF107" i="2" s="1"/>
  <c r="AQ106" i="2"/>
  <c r="AN106" i="2"/>
  <c r="AO106" i="2" s="1"/>
  <c r="AM106" i="2"/>
  <c r="AB106" i="2"/>
  <c r="AC106" i="2" s="1"/>
  <c r="AA106" i="2"/>
  <c r="AE106" i="2" s="1"/>
  <c r="AQ105" i="2"/>
  <c r="AR105" i="2" s="1"/>
  <c r="AN105" i="2"/>
  <c r="AO105" i="2" s="1"/>
  <c r="AM105" i="2"/>
  <c r="AB105" i="2"/>
  <c r="AC105" i="2" s="1"/>
  <c r="AA105" i="2"/>
  <c r="AE105" i="2" s="1"/>
  <c r="AF105" i="2" s="1"/>
  <c r="AQ104" i="2"/>
  <c r="AN104" i="2"/>
  <c r="AO104" i="2" s="1"/>
  <c r="AM104" i="2"/>
  <c r="AB104" i="2"/>
  <c r="AC104" i="2" s="1"/>
  <c r="AA104" i="2"/>
  <c r="AE104" i="2" s="1"/>
  <c r="AQ103" i="2"/>
  <c r="AR103" i="2" s="1"/>
  <c r="AN103" i="2"/>
  <c r="AO103" i="2" s="1"/>
  <c r="AM103" i="2"/>
  <c r="AB103" i="2"/>
  <c r="AC103" i="2" s="1"/>
  <c r="AA103" i="2"/>
  <c r="AE103" i="2" s="1"/>
  <c r="AF103" i="2" s="1"/>
  <c r="AQ102" i="2"/>
  <c r="AN102" i="2"/>
  <c r="AO102" i="2" s="1"/>
  <c r="AM102" i="2"/>
  <c r="AB102" i="2"/>
  <c r="AC102" i="2" s="1"/>
  <c r="AA102" i="2"/>
  <c r="AE102" i="2" s="1"/>
  <c r="AQ101" i="2"/>
  <c r="AR101" i="2" s="1"/>
  <c r="AN101" i="2"/>
  <c r="AO101" i="2" s="1"/>
  <c r="AM101" i="2"/>
  <c r="AB101" i="2"/>
  <c r="AC101" i="2" s="1"/>
  <c r="AA101" i="2"/>
  <c r="AE101" i="2" s="1"/>
  <c r="AF101" i="2" s="1"/>
  <c r="AQ100" i="2"/>
  <c r="AN100" i="2"/>
  <c r="AO100" i="2" s="1"/>
  <c r="AM100" i="2"/>
  <c r="AB100" i="2"/>
  <c r="AC100" i="2" s="1"/>
  <c r="AA100" i="2"/>
  <c r="AE100" i="2" s="1"/>
  <c r="AQ99" i="2"/>
  <c r="AR99" i="2" s="1"/>
  <c r="AN99" i="2"/>
  <c r="AO99" i="2" s="1"/>
  <c r="AM99" i="2"/>
  <c r="AB99" i="2"/>
  <c r="AC99" i="2" s="1"/>
  <c r="AA99" i="2"/>
  <c r="AE99" i="2" s="1"/>
  <c r="AF99" i="2" s="1"/>
  <c r="AQ98" i="2"/>
  <c r="AN98" i="2"/>
  <c r="AO98" i="2" s="1"/>
  <c r="AM98" i="2"/>
  <c r="AB98" i="2"/>
  <c r="AC98" i="2" s="1"/>
  <c r="AA98" i="2"/>
  <c r="AE98" i="2" s="1"/>
  <c r="AQ97" i="2"/>
  <c r="AR97" i="2" s="1"/>
  <c r="AN97" i="2"/>
  <c r="AO97" i="2" s="1"/>
  <c r="AM97" i="2"/>
  <c r="AB97" i="2"/>
  <c r="AC97" i="2" s="1"/>
  <c r="AA97" i="2"/>
  <c r="AE97" i="2" s="1"/>
  <c r="AF97" i="2" s="1"/>
  <c r="AQ96" i="2"/>
  <c r="AN96" i="2"/>
  <c r="AO96" i="2" s="1"/>
  <c r="AM96" i="2"/>
  <c r="AB96" i="2"/>
  <c r="AC96" i="2" s="1"/>
  <c r="AA96" i="2"/>
  <c r="AE96" i="2" s="1"/>
  <c r="AQ95" i="2"/>
  <c r="AR95" i="2" s="1"/>
  <c r="AN95" i="2"/>
  <c r="AO95" i="2" s="1"/>
  <c r="AM95" i="2"/>
  <c r="AB95" i="2"/>
  <c r="AC95" i="2" s="1"/>
  <c r="AA95" i="2"/>
  <c r="AE95" i="2" s="1"/>
  <c r="AF95" i="2" s="1"/>
  <c r="AQ94" i="2"/>
  <c r="AN94" i="2"/>
  <c r="AO94" i="2" s="1"/>
  <c r="AM94" i="2"/>
  <c r="AB94" i="2"/>
  <c r="AC94" i="2" s="1"/>
  <c r="AA94" i="2"/>
  <c r="AE94" i="2" s="1"/>
  <c r="AQ93" i="2"/>
  <c r="AR93" i="2" s="1"/>
  <c r="AN93" i="2"/>
  <c r="AO93" i="2" s="1"/>
  <c r="AM93" i="2"/>
  <c r="AB93" i="2"/>
  <c r="AC93" i="2" s="1"/>
  <c r="AA93" i="2"/>
  <c r="AE93" i="2" s="1"/>
  <c r="AF93" i="2" s="1"/>
  <c r="AQ92" i="2"/>
  <c r="AN92" i="2"/>
  <c r="AO92" i="2" s="1"/>
  <c r="AM92" i="2"/>
  <c r="AB92" i="2"/>
  <c r="AC92" i="2" s="1"/>
  <c r="AA92" i="2"/>
  <c r="AE92" i="2" s="1"/>
  <c r="AQ91" i="2"/>
  <c r="AR91" i="2" s="1"/>
  <c r="AN91" i="2"/>
  <c r="AO91" i="2" s="1"/>
  <c r="AM91" i="2"/>
  <c r="AB91" i="2"/>
  <c r="AC91" i="2" s="1"/>
  <c r="AA91" i="2"/>
  <c r="AE91" i="2" s="1"/>
  <c r="AF91" i="2" s="1"/>
  <c r="AQ90" i="2"/>
  <c r="AN90" i="2"/>
  <c r="AO90" i="2" s="1"/>
  <c r="AM90" i="2"/>
  <c r="AB90" i="2"/>
  <c r="AC90" i="2" s="1"/>
  <c r="AA90" i="2"/>
  <c r="AE90" i="2" s="1"/>
  <c r="AQ89" i="2"/>
  <c r="AR89" i="2" s="1"/>
  <c r="AN89" i="2"/>
  <c r="AO89" i="2" s="1"/>
  <c r="AM89" i="2"/>
  <c r="AB89" i="2"/>
  <c r="AC89" i="2" s="1"/>
  <c r="AA89" i="2"/>
  <c r="AE89" i="2" s="1"/>
  <c r="AF89" i="2" s="1"/>
  <c r="AQ88" i="2"/>
  <c r="AN88" i="2"/>
  <c r="AO88" i="2" s="1"/>
  <c r="AM88" i="2"/>
  <c r="AB88" i="2"/>
  <c r="AC88" i="2" s="1"/>
  <c r="AA88" i="2"/>
  <c r="AE88" i="2" s="1"/>
  <c r="AQ87" i="2"/>
  <c r="AR87" i="2" s="1"/>
  <c r="AN87" i="2"/>
  <c r="AO87" i="2" s="1"/>
  <c r="AM87" i="2"/>
  <c r="AB87" i="2"/>
  <c r="AC87" i="2" s="1"/>
  <c r="AA87" i="2"/>
  <c r="AE87" i="2" s="1"/>
  <c r="AF87" i="2" s="1"/>
  <c r="AQ86" i="2"/>
  <c r="AN86" i="2"/>
  <c r="AO86" i="2" s="1"/>
  <c r="AM86" i="2"/>
  <c r="AB86" i="2"/>
  <c r="AC86" i="2" s="1"/>
  <c r="AA86" i="2"/>
  <c r="AE86" i="2" s="1"/>
  <c r="AQ85" i="2"/>
  <c r="AR85" i="2" s="1"/>
  <c r="AN85" i="2"/>
  <c r="AO85" i="2" s="1"/>
  <c r="AM85" i="2"/>
  <c r="AB85" i="2"/>
  <c r="AC85" i="2" s="1"/>
  <c r="AA85" i="2"/>
  <c r="AE85" i="2" s="1"/>
  <c r="AF85" i="2" s="1"/>
  <c r="AN84" i="2"/>
  <c r="AO84" i="2" s="1"/>
  <c r="AM84" i="2"/>
  <c r="AQ84" i="2" s="1"/>
  <c r="AB84" i="2"/>
  <c r="AA84" i="2"/>
  <c r="AE84" i="2" s="1"/>
  <c r="AN83" i="2"/>
  <c r="AO83" i="2" s="1"/>
  <c r="AM83" i="2"/>
  <c r="AQ83" i="2" s="1"/>
  <c r="AB83" i="2"/>
  <c r="AA83" i="2"/>
  <c r="AE83" i="2" s="1"/>
  <c r="AN82" i="2"/>
  <c r="AO82" i="2" s="1"/>
  <c r="AM82" i="2"/>
  <c r="AQ82" i="2" s="1"/>
  <c r="AB82" i="2"/>
  <c r="AA82" i="2"/>
  <c r="AE82" i="2" s="1"/>
  <c r="AN81" i="2"/>
  <c r="AO81" i="2" s="1"/>
  <c r="AM81" i="2"/>
  <c r="AQ81" i="2" s="1"/>
  <c r="AB81" i="2"/>
  <c r="AA81" i="2"/>
  <c r="AE81" i="2" s="1"/>
  <c r="AN80" i="2"/>
  <c r="AO80" i="2" s="1"/>
  <c r="AM80" i="2"/>
  <c r="AQ80" i="2" s="1"/>
  <c r="AB80" i="2"/>
  <c r="AA80" i="2"/>
  <c r="AE80" i="2" s="1"/>
  <c r="AN79" i="2"/>
  <c r="AO79" i="2" s="1"/>
  <c r="AM79" i="2"/>
  <c r="AQ79" i="2" s="1"/>
  <c r="AB79" i="2"/>
  <c r="AA79" i="2"/>
  <c r="AE79" i="2" s="1"/>
  <c r="AN78" i="2"/>
  <c r="AO78" i="2" s="1"/>
  <c r="AM78" i="2"/>
  <c r="AQ78" i="2" s="1"/>
  <c r="AB78" i="2"/>
  <c r="AA78" i="2"/>
  <c r="AE78" i="2" s="1"/>
  <c r="AN77" i="2"/>
  <c r="AO77" i="2" s="1"/>
  <c r="AM77" i="2"/>
  <c r="AQ77" i="2" s="1"/>
  <c r="AB77" i="2"/>
  <c r="AA77" i="2"/>
  <c r="AE77" i="2" s="1"/>
  <c r="AN76" i="2"/>
  <c r="AO76" i="2" s="1"/>
  <c r="AM76" i="2"/>
  <c r="AQ76" i="2" s="1"/>
  <c r="AB76" i="2"/>
  <c r="AA76" i="2"/>
  <c r="AE76" i="2" s="1"/>
  <c r="AN75" i="2"/>
  <c r="AO75" i="2" s="1"/>
  <c r="AM75" i="2"/>
  <c r="AQ75" i="2" s="1"/>
  <c r="AB75" i="2"/>
  <c r="AA75" i="2"/>
  <c r="AE75" i="2" s="1"/>
  <c r="AN74" i="2"/>
  <c r="AO74" i="2" s="1"/>
  <c r="AM74" i="2"/>
  <c r="AQ74" i="2" s="1"/>
  <c r="AB74" i="2"/>
  <c r="AA74" i="2"/>
  <c r="AE74" i="2" s="1"/>
  <c r="AN73" i="2"/>
  <c r="AO73" i="2" s="1"/>
  <c r="AM73" i="2"/>
  <c r="AQ73" i="2" s="1"/>
  <c r="AB73" i="2"/>
  <c r="AA73" i="2"/>
  <c r="AE73" i="2" s="1"/>
  <c r="AN72" i="2"/>
  <c r="AO72" i="2" s="1"/>
  <c r="AM72" i="2"/>
  <c r="AQ72" i="2" s="1"/>
  <c r="AB72" i="2"/>
  <c r="AA72" i="2"/>
  <c r="AE72" i="2" s="1"/>
  <c r="AN71" i="2"/>
  <c r="AO71" i="2" s="1"/>
  <c r="AM71" i="2"/>
  <c r="AQ71" i="2" s="1"/>
  <c r="AB71" i="2"/>
  <c r="AA71" i="2"/>
  <c r="AE71" i="2" s="1"/>
  <c r="AN70" i="2"/>
  <c r="AO70" i="2" s="1"/>
  <c r="AM70" i="2"/>
  <c r="AQ70" i="2" s="1"/>
  <c r="AB70" i="2"/>
  <c r="AA70" i="2"/>
  <c r="AE70" i="2" s="1"/>
  <c r="AN69" i="2"/>
  <c r="AO69" i="2" s="1"/>
  <c r="AM69" i="2"/>
  <c r="AQ69" i="2" s="1"/>
  <c r="AB69" i="2"/>
  <c r="AA69" i="2"/>
  <c r="AE69" i="2" s="1"/>
  <c r="AN68" i="2"/>
  <c r="AO68" i="2" s="1"/>
  <c r="AM68" i="2"/>
  <c r="AQ68" i="2" s="1"/>
  <c r="AB68" i="2"/>
  <c r="AA68" i="2"/>
  <c r="AE68" i="2" s="1"/>
  <c r="AN67" i="2"/>
  <c r="AO67" i="2" s="1"/>
  <c r="AM67" i="2"/>
  <c r="AQ67" i="2" s="1"/>
  <c r="AB67" i="2"/>
  <c r="AA67" i="2"/>
  <c r="AE67" i="2" s="1"/>
  <c r="AN66" i="2"/>
  <c r="AO66" i="2" s="1"/>
  <c r="AM66" i="2"/>
  <c r="AQ66" i="2" s="1"/>
  <c r="AB66" i="2"/>
  <c r="AA66" i="2"/>
  <c r="AE66" i="2" s="1"/>
  <c r="AN65" i="2"/>
  <c r="AO65" i="2" s="1"/>
  <c r="AM65" i="2"/>
  <c r="AQ65" i="2" s="1"/>
  <c r="AB65" i="2"/>
  <c r="AA65" i="2"/>
  <c r="AE65" i="2" s="1"/>
  <c r="AN64" i="2"/>
  <c r="AO64" i="2" s="1"/>
  <c r="AM64" i="2"/>
  <c r="AQ64" i="2" s="1"/>
  <c r="AB64" i="2"/>
  <c r="AA64" i="2"/>
  <c r="AE64" i="2" s="1"/>
  <c r="AN63" i="2"/>
  <c r="AO63" i="2" s="1"/>
  <c r="AM63" i="2"/>
  <c r="AQ63" i="2" s="1"/>
  <c r="AB63" i="2"/>
  <c r="AA63" i="2"/>
  <c r="AE63" i="2" s="1"/>
  <c r="AN62" i="2"/>
  <c r="AO62" i="2" s="1"/>
  <c r="AM62" i="2"/>
  <c r="AQ62" i="2" s="1"/>
  <c r="AB62" i="2"/>
  <c r="AA62" i="2"/>
  <c r="AE62" i="2" s="1"/>
  <c r="AN61" i="2"/>
  <c r="AO61" i="2" s="1"/>
  <c r="AM61" i="2"/>
  <c r="AQ61" i="2" s="1"/>
  <c r="AB61" i="2"/>
  <c r="AA61" i="2"/>
  <c r="AE61" i="2" s="1"/>
  <c r="AN60" i="2"/>
  <c r="AO60" i="2" s="1"/>
  <c r="AM60" i="2"/>
  <c r="AQ60" i="2" s="1"/>
  <c r="AB60" i="2"/>
  <c r="AA60" i="2"/>
  <c r="AE60" i="2" s="1"/>
  <c r="AN59" i="2"/>
  <c r="AO59" i="2" s="1"/>
  <c r="AM59" i="2"/>
  <c r="AQ59" i="2" s="1"/>
  <c r="AB59" i="2"/>
  <c r="AA59" i="2"/>
  <c r="AE59" i="2" s="1"/>
  <c r="AN58" i="2"/>
  <c r="AO58" i="2" s="1"/>
  <c r="AM58" i="2"/>
  <c r="AQ58" i="2" s="1"/>
  <c r="AB58" i="2"/>
  <c r="AA58" i="2"/>
  <c r="AE58" i="2" s="1"/>
  <c r="AN57" i="2"/>
  <c r="AO57" i="2" s="1"/>
  <c r="AM57" i="2"/>
  <c r="AQ57" i="2" s="1"/>
  <c r="AB57" i="2"/>
  <c r="AA57" i="2"/>
  <c r="AE57" i="2" s="1"/>
  <c r="AN56" i="2"/>
  <c r="AO56" i="2" s="1"/>
  <c r="AM56" i="2"/>
  <c r="AQ56" i="2" s="1"/>
  <c r="AB56" i="2"/>
  <c r="AA56" i="2"/>
  <c r="AE56" i="2" s="1"/>
  <c r="AN55" i="2"/>
  <c r="AO55" i="2" s="1"/>
  <c r="AM55" i="2"/>
  <c r="AQ55" i="2" s="1"/>
  <c r="AB55" i="2"/>
  <c r="AA55" i="2"/>
  <c r="AE55" i="2" s="1"/>
  <c r="AN54" i="2"/>
  <c r="AO54" i="2" s="1"/>
  <c r="AM54" i="2"/>
  <c r="AQ54" i="2" s="1"/>
  <c r="AB54" i="2"/>
  <c r="AA54" i="2"/>
  <c r="AE54" i="2" s="1"/>
  <c r="AN53" i="2"/>
  <c r="AO53" i="2" s="1"/>
  <c r="AM53" i="2"/>
  <c r="AQ53" i="2" s="1"/>
  <c r="AB53" i="2"/>
  <c r="AA53" i="2"/>
  <c r="AE53" i="2" s="1"/>
  <c r="AN52" i="2"/>
  <c r="AO52" i="2" s="1"/>
  <c r="AM52" i="2"/>
  <c r="AQ52" i="2" s="1"/>
  <c r="AB52" i="2"/>
  <c r="AA52" i="2"/>
  <c r="AE52" i="2" s="1"/>
  <c r="AN51" i="2"/>
  <c r="AO51" i="2" s="1"/>
  <c r="AM51" i="2"/>
  <c r="AQ51" i="2" s="1"/>
  <c r="AB51" i="2"/>
  <c r="AA51" i="2"/>
  <c r="AE51" i="2" s="1"/>
  <c r="AN50" i="2"/>
  <c r="AO50" i="2" s="1"/>
  <c r="AM50" i="2"/>
  <c r="AQ50" i="2" s="1"/>
  <c r="AB50" i="2"/>
  <c r="AA50" i="2"/>
  <c r="AE50" i="2" s="1"/>
  <c r="AN49" i="2"/>
  <c r="AO49" i="2" s="1"/>
  <c r="AM49" i="2"/>
  <c r="AQ49" i="2" s="1"/>
  <c r="AB49" i="2"/>
  <c r="AA49" i="2"/>
  <c r="AE49" i="2" s="1"/>
  <c r="AN48" i="2"/>
  <c r="AO48" i="2" s="1"/>
  <c r="AM48" i="2"/>
  <c r="AQ48" i="2" s="1"/>
  <c r="AB48" i="2"/>
  <c r="AA48" i="2"/>
  <c r="AE48" i="2" s="1"/>
  <c r="AN47" i="2"/>
  <c r="AO47" i="2" s="1"/>
  <c r="AM47" i="2"/>
  <c r="AQ47" i="2" s="1"/>
  <c r="AB47" i="2"/>
  <c r="AA47" i="2"/>
  <c r="AE47" i="2" s="1"/>
  <c r="AN46" i="2"/>
  <c r="AO46" i="2" s="1"/>
  <c r="AM46" i="2"/>
  <c r="AQ46" i="2" s="1"/>
  <c r="AB46" i="2"/>
  <c r="AA46" i="2"/>
  <c r="AE46" i="2" s="1"/>
  <c r="AN45" i="2"/>
  <c r="AO45" i="2" s="1"/>
  <c r="AM45" i="2"/>
  <c r="AQ45" i="2" s="1"/>
  <c r="AB45" i="2"/>
  <c r="AA45" i="2"/>
  <c r="AE45" i="2" s="1"/>
  <c r="AN44" i="2"/>
  <c r="AO44" i="2" s="1"/>
  <c r="AM44" i="2"/>
  <c r="AQ44" i="2" s="1"/>
  <c r="AB44" i="2"/>
  <c r="AA44" i="2"/>
  <c r="AE44" i="2" s="1"/>
  <c r="AN43" i="2"/>
  <c r="AO43" i="2" s="1"/>
  <c r="AM43" i="2"/>
  <c r="AQ43" i="2" s="1"/>
  <c r="AB43" i="2"/>
  <c r="AA43" i="2"/>
  <c r="AE43" i="2" s="1"/>
  <c r="AN42" i="2"/>
  <c r="AO42" i="2" s="1"/>
  <c r="AM42" i="2"/>
  <c r="AQ42" i="2" s="1"/>
  <c r="AB42" i="2"/>
  <c r="AA42" i="2"/>
  <c r="AE42" i="2" s="1"/>
  <c r="AN41" i="2"/>
  <c r="AO41" i="2" s="1"/>
  <c r="AM41" i="2"/>
  <c r="AQ41" i="2" s="1"/>
  <c r="AB41" i="2"/>
  <c r="AA41" i="2"/>
  <c r="AE41" i="2" s="1"/>
  <c r="AN40" i="2"/>
  <c r="AO40" i="2" s="1"/>
  <c r="AM40" i="2"/>
  <c r="AQ40" i="2" s="1"/>
  <c r="AB40" i="2"/>
  <c r="AA40" i="2"/>
  <c r="AE40" i="2" s="1"/>
  <c r="AN39" i="2"/>
  <c r="AO39" i="2" s="1"/>
  <c r="AM39" i="2"/>
  <c r="AQ39" i="2" s="1"/>
  <c r="AB39" i="2"/>
  <c r="AA39" i="2"/>
  <c r="AE39" i="2" s="1"/>
  <c r="AN38" i="2"/>
  <c r="AO38" i="2" s="1"/>
  <c r="AM38" i="2"/>
  <c r="AQ38" i="2" s="1"/>
  <c r="AB38" i="2"/>
  <c r="AA38" i="2"/>
  <c r="AE38" i="2" s="1"/>
  <c r="AN37" i="2"/>
  <c r="AO37" i="2" s="1"/>
  <c r="AM37" i="2"/>
  <c r="AQ37" i="2" s="1"/>
  <c r="AB37" i="2"/>
  <c r="AA37" i="2"/>
  <c r="AE37" i="2" s="1"/>
  <c r="AN36" i="2"/>
  <c r="AO36" i="2" s="1"/>
  <c r="AM36" i="2"/>
  <c r="AQ36" i="2" s="1"/>
  <c r="AB36" i="2"/>
  <c r="AA36" i="2"/>
  <c r="AE36" i="2" s="1"/>
  <c r="AN35" i="2"/>
  <c r="AO35" i="2" s="1"/>
  <c r="AM35" i="2"/>
  <c r="AQ35" i="2" s="1"/>
  <c r="AB35" i="2"/>
  <c r="AA35" i="2"/>
  <c r="AE35" i="2" s="1"/>
  <c r="AN34" i="2"/>
  <c r="AO34" i="2" s="1"/>
  <c r="AM34" i="2"/>
  <c r="AQ34" i="2" s="1"/>
  <c r="AB34" i="2"/>
  <c r="AA34" i="2"/>
  <c r="AE34" i="2" s="1"/>
  <c r="AN33" i="2"/>
  <c r="AO33" i="2" s="1"/>
  <c r="AM33" i="2"/>
  <c r="AQ33" i="2" s="1"/>
  <c r="AB33" i="2"/>
  <c r="AA33" i="2"/>
  <c r="AE33" i="2" s="1"/>
  <c r="AN32" i="2"/>
  <c r="AO32" i="2" s="1"/>
  <c r="AM32" i="2"/>
  <c r="AQ32" i="2" s="1"/>
  <c r="AB32" i="2"/>
  <c r="AA32" i="2"/>
  <c r="AE32" i="2" s="1"/>
  <c r="AN31" i="2"/>
  <c r="AO31" i="2" s="1"/>
  <c r="AM31" i="2"/>
  <c r="AQ31" i="2" s="1"/>
  <c r="AB31" i="2"/>
  <c r="AA31" i="2"/>
  <c r="AE31" i="2" s="1"/>
  <c r="AN30" i="2"/>
  <c r="AO30" i="2" s="1"/>
  <c r="AM30" i="2"/>
  <c r="AQ30" i="2" s="1"/>
  <c r="AB30" i="2"/>
  <c r="AA30" i="2"/>
  <c r="AE30" i="2" s="1"/>
  <c r="AN29" i="2"/>
  <c r="AO29" i="2" s="1"/>
  <c r="AM29" i="2"/>
  <c r="AQ29" i="2" s="1"/>
  <c r="AB29" i="2"/>
  <c r="AA29" i="2"/>
  <c r="AE29" i="2" s="1"/>
  <c r="AN28" i="2"/>
  <c r="AO28" i="2" s="1"/>
  <c r="AM28" i="2"/>
  <c r="AQ28" i="2" s="1"/>
  <c r="AB28" i="2"/>
  <c r="AA28" i="2"/>
  <c r="AE28" i="2" s="1"/>
  <c r="AN27" i="2"/>
  <c r="AO27" i="2" s="1"/>
  <c r="AM27" i="2"/>
  <c r="AQ27" i="2" s="1"/>
  <c r="AB27" i="2"/>
  <c r="AA27" i="2"/>
  <c r="AE27" i="2" s="1"/>
  <c r="AN26" i="2"/>
  <c r="AO26" i="2" s="1"/>
  <c r="AM26" i="2"/>
  <c r="AQ26" i="2" s="1"/>
  <c r="AB26" i="2"/>
  <c r="AA26" i="2"/>
  <c r="AE26" i="2" s="1"/>
  <c r="AN25" i="2"/>
  <c r="AO25" i="2" s="1"/>
  <c r="AM25" i="2"/>
  <c r="AQ25" i="2" s="1"/>
  <c r="AB25" i="2"/>
  <c r="AA25" i="2"/>
  <c r="AE25" i="2" s="1"/>
  <c r="AN24" i="2"/>
  <c r="AO24" i="2" s="1"/>
  <c r="AM24" i="2"/>
  <c r="AQ24" i="2" s="1"/>
  <c r="AB24" i="2"/>
  <c r="AA24" i="2"/>
  <c r="AE24" i="2" s="1"/>
  <c r="AN23" i="2"/>
  <c r="AO23" i="2" s="1"/>
  <c r="AM23" i="2"/>
  <c r="AQ23" i="2" s="1"/>
  <c r="AB23" i="2"/>
  <c r="AA23" i="2"/>
  <c r="AE23" i="2" s="1"/>
  <c r="AN22" i="2"/>
  <c r="AO22" i="2" s="1"/>
  <c r="AM22" i="2"/>
  <c r="AQ22" i="2" s="1"/>
  <c r="AB22" i="2"/>
  <c r="AA22" i="2"/>
  <c r="AE22" i="2" s="1"/>
  <c r="AN21" i="2"/>
  <c r="AO21" i="2" s="1"/>
  <c r="AM21" i="2"/>
  <c r="AQ21" i="2" s="1"/>
  <c r="AB21" i="2"/>
  <c r="AA21" i="2"/>
  <c r="AE21" i="2" s="1"/>
  <c r="AN20" i="2"/>
  <c r="AO20" i="2" s="1"/>
  <c r="AM20" i="2"/>
  <c r="AQ20" i="2" s="1"/>
  <c r="AB20" i="2"/>
  <c r="AA20" i="2"/>
  <c r="AE20" i="2" s="1"/>
  <c r="AN19" i="2"/>
  <c r="AO19" i="2" s="1"/>
  <c r="AM19" i="2"/>
  <c r="AQ19" i="2" s="1"/>
  <c r="AB19" i="2"/>
  <c r="AA19" i="2"/>
  <c r="AE19" i="2" s="1"/>
  <c r="AN18" i="2"/>
  <c r="AO18" i="2" s="1"/>
  <c r="AM18" i="2"/>
  <c r="AQ18" i="2" s="1"/>
  <c r="AB18" i="2"/>
  <c r="AA18" i="2"/>
  <c r="AE18" i="2" s="1"/>
  <c r="AN17" i="2"/>
  <c r="AO17" i="2" s="1"/>
  <c r="AM17" i="2"/>
  <c r="AQ17" i="2" s="1"/>
  <c r="AB17" i="2"/>
  <c r="AA17" i="2"/>
  <c r="AE17" i="2" s="1"/>
  <c r="AN16" i="2"/>
  <c r="AO16" i="2" s="1"/>
  <c r="AM16" i="2"/>
  <c r="AQ16" i="2" s="1"/>
  <c r="AB16" i="2"/>
  <c r="AA16" i="2"/>
  <c r="AE16" i="2" s="1"/>
  <c r="AN15" i="2"/>
  <c r="AO15" i="2" s="1"/>
  <c r="AM15" i="2"/>
  <c r="AQ15" i="2" s="1"/>
  <c r="AB15" i="2"/>
  <c r="AA15" i="2"/>
  <c r="AE15" i="2" s="1"/>
  <c r="AN14" i="2"/>
  <c r="AO14" i="2" s="1"/>
  <c r="AM14" i="2"/>
  <c r="AQ14" i="2" s="1"/>
  <c r="AB14" i="2"/>
  <c r="AA14" i="2"/>
  <c r="AE14" i="2" s="1"/>
  <c r="AN13" i="2"/>
  <c r="AO13" i="2" s="1"/>
  <c r="AM13" i="2"/>
  <c r="AQ13" i="2" s="1"/>
  <c r="AB13" i="2"/>
  <c r="AA13" i="2"/>
  <c r="AE13" i="2" s="1"/>
  <c r="AN12" i="2"/>
  <c r="AO12" i="2" s="1"/>
  <c r="AM12" i="2"/>
  <c r="AQ12" i="2" s="1"/>
  <c r="AB12" i="2"/>
  <c r="AA12" i="2"/>
  <c r="AE12" i="2" s="1"/>
  <c r="AN11" i="2"/>
  <c r="AO11" i="2" s="1"/>
  <c r="AM11" i="2"/>
  <c r="AQ11" i="2" s="1"/>
  <c r="AB11" i="2"/>
  <c r="AA11" i="2"/>
  <c r="AE11" i="2" s="1"/>
  <c r="AN10" i="2"/>
  <c r="AO10" i="2" s="1"/>
  <c r="AM10" i="2"/>
  <c r="AQ10" i="2" s="1"/>
  <c r="AB10" i="2"/>
  <c r="AA10" i="2"/>
  <c r="AE10" i="2" s="1"/>
  <c r="AN9" i="2"/>
  <c r="AO9" i="2" s="1"/>
  <c r="AM9" i="2"/>
  <c r="AQ9" i="2" s="1"/>
  <c r="AB9" i="2"/>
  <c r="AA9" i="2"/>
  <c r="AE9" i="2" s="1"/>
  <c r="AN8" i="2"/>
  <c r="AO8" i="2" s="1"/>
  <c r="AM8" i="2"/>
  <c r="AQ8" i="2" s="1"/>
  <c r="AB8" i="2"/>
  <c r="AA8" i="2"/>
  <c r="AE8" i="2" s="1"/>
  <c r="AR6" i="2"/>
  <c r="AQ6" i="2"/>
  <c r="AP6" i="2"/>
  <c r="AO6" i="2"/>
  <c r="AL6" i="2"/>
  <c r="AK6" i="2"/>
  <c r="AF6" i="2"/>
  <c r="AE6" i="2"/>
  <c r="AD6" i="2"/>
  <c r="AC6" i="2"/>
  <c r="Z6" i="2"/>
  <c r="Y6" i="2"/>
  <c r="AF2" i="2"/>
  <c r="AR2" i="2" s="1"/>
  <c r="AC1004" i="2" l="1"/>
  <c r="AD246" i="2"/>
  <c r="AD262" i="2"/>
  <c r="AD184" i="2"/>
  <c r="AD208" i="2"/>
  <c r="AD216" i="2"/>
  <c r="AP406" i="2"/>
  <c r="AC414" i="2"/>
  <c r="AD414" i="2" s="1"/>
  <c r="AO846" i="2"/>
  <c r="AO862" i="2"/>
  <c r="AP862" i="2" s="1"/>
  <c r="AC400" i="2"/>
  <c r="AD525" i="2"/>
  <c r="AP667" i="2"/>
  <c r="AC899" i="2"/>
  <c r="AC918" i="2"/>
  <c r="AD918" i="2" s="1"/>
  <c r="AD290" i="2"/>
  <c r="AD298" i="2"/>
  <c r="AP816" i="2"/>
  <c r="AP817" i="2"/>
  <c r="AP819" i="2"/>
  <c r="AD268" i="2"/>
  <c r="AD284" i="2"/>
  <c r="AP550" i="2"/>
  <c r="AP554" i="2"/>
  <c r="AO858" i="2"/>
  <c r="AO865" i="2"/>
  <c r="AC911" i="2"/>
  <c r="AD248" i="2"/>
  <c r="AD278" i="2"/>
  <c r="AD941" i="2"/>
  <c r="AD175" i="2"/>
  <c r="AD280" i="2"/>
  <c r="AC418" i="2"/>
  <c r="AD418" i="2" s="1"/>
  <c r="AO792" i="2"/>
  <c r="AP792" i="2" s="1"/>
  <c r="AD174" i="2"/>
  <c r="AD483" i="2"/>
  <c r="AD485" i="2"/>
  <c r="AD489" i="2"/>
  <c r="AD493" i="2"/>
  <c r="AP567" i="2"/>
  <c r="AP659" i="2"/>
  <c r="AC785" i="2"/>
  <c r="AD785" i="2" s="1"/>
  <c r="AC897" i="2"/>
  <c r="AC919" i="2"/>
  <c r="AP941" i="2"/>
  <c r="AD258" i="2"/>
  <c r="AP378" i="2"/>
  <c r="AD943" i="2"/>
  <c r="AD951" i="2"/>
  <c r="AD955" i="2"/>
  <c r="AN6" i="2"/>
  <c r="AD214" i="2"/>
  <c r="AD215" i="2"/>
  <c r="AD222" i="2"/>
  <c r="AD223" i="2"/>
  <c r="AD252" i="2"/>
  <c r="AD266" i="2"/>
  <c r="AD274" i="2"/>
  <c r="AD283" i="2"/>
  <c r="AD294" i="2"/>
  <c r="AP418" i="2"/>
  <c r="AD501" i="2"/>
  <c r="AP560" i="2"/>
  <c r="AO582" i="2"/>
  <c r="AP582" i="2" s="1"/>
  <c r="AO634" i="2"/>
  <c r="AO638" i="2"/>
  <c r="AC647" i="2"/>
  <c r="AD647" i="2" s="1"/>
  <c r="AC653" i="2"/>
  <c r="AP829" i="2"/>
  <c r="AD937" i="2"/>
  <c r="AP374" i="2"/>
  <c r="AO377" i="2"/>
  <c r="AO415" i="2"/>
  <c r="AO425" i="2"/>
  <c r="AO426" i="2"/>
  <c r="AO842" i="2"/>
  <c r="AO861" i="2"/>
  <c r="AP861" i="2" s="1"/>
  <c r="AC893" i="2"/>
  <c r="AC926" i="2"/>
  <c r="AC927" i="2"/>
  <c r="AC930" i="2"/>
  <c r="AC931" i="2"/>
  <c r="AD939" i="2"/>
  <c r="AD177" i="2"/>
  <c r="AD182" i="2"/>
  <c r="AD183" i="2"/>
  <c r="AD190" i="2"/>
  <c r="AD191" i="2"/>
  <c r="AD204" i="2"/>
  <c r="AD220" i="2"/>
  <c r="AD242" i="2"/>
  <c r="AD245" i="2"/>
  <c r="AD276" i="2"/>
  <c r="AD288" i="2"/>
  <c r="AP394" i="2"/>
  <c r="AP414" i="2"/>
  <c r="AD461" i="2"/>
  <c r="AD463" i="2"/>
  <c r="AP558" i="2"/>
  <c r="AP562" i="2"/>
  <c r="AP823" i="2"/>
  <c r="AP824" i="2"/>
  <c r="AP825" i="2"/>
  <c r="AD933" i="2"/>
  <c r="AD957" i="2"/>
  <c r="AP410" i="2"/>
  <c r="AD471" i="2"/>
  <c r="AD509" i="2"/>
  <c r="AP542" i="2"/>
  <c r="AP552" i="2"/>
  <c r="AO869" i="2"/>
  <c r="AP869" i="2" s="1"/>
  <c r="AO873" i="2"/>
  <c r="AP873" i="2" s="1"/>
  <c r="AO877" i="2"/>
  <c r="AP877" i="2" s="1"/>
  <c r="AO881" i="2"/>
  <c r="AP881" i="2" s="1"/>
  <c r="AP937" i="2"/>
  <c r="AP943" i="2"/>
  <c r="AP955" i="2"/>
  <c r="AO999" i="2"/>
  <c r="AP999" i="2" s="1"/>
  <c r="AO1001" i="2"/>
  <c r="AP1001" i="2" s="1"/>
  <c r="AC384" i="2"/>
  <c r="AO393" i="2"/>
  <c r="AD479" i="2"/>
  <c r="AD517" i="2"/>
  <c r="AD521" i="2"/>
  <c r="AO658" i="2"/>
  <c r="AP658" i="2" s="1"/>
  <c r="AO866" i="2"/>
  <c r="AP866" i="2" s="1"/>
  <c r="AO870" i="2"/>
  <c r="AP870" i="2" s="1"/>
  <c r="AO874" i="2"/>
  <c r="AP874" i="2" s="1"/>
  <c r="AO878" i="2"/>
  <c r="AP878" i="2" s="1"/>
  <c r="AC903" i="2"/>
  <c r="AC914" i="2"/>
  <c r="AD914" i="2" s="1"/>
  <c r="AC917" i="2"/>
  <c r="AD917" i="2" s="1"/>
  <c r="AC924" i="2"/>
  <c r="AC925" i="2"/>
  <c r="AP945" i="2"/>
  <c r="AD953" i="2"/>
  <c r="AC1008" i="2"/>
  <c r="AD1008" i="2" s="1"/>
  <c r="AP88" i="2"/>
  <c r="AP92" i="2"/>
  <c r="AF177" i="2"/>
  <c r="AD185" i="2"/>
  <c r="AD209" i="2"/>
  <c r="AD237" i="2"/>
  <c r="AD243" i="2"/>
  <c r="AD256" i="2"/>
  <c r="AD267" i="2"/>
  <c r="AD277" i="2"/>
  <c r="AO379" i="2"/>
  <c r="AP379" i="2" s="1"/>
  <c r="AC382" i="2"/>
  <c r="AD382" i="2" s="1"/>
  <c r="AP382" i="2"/>
  <c r="AO383" i="2"/>
  <c r="AP383" i="2" s="1"/>
  <c r="AC386" i="2"/>
  <c r="AD386" i="2" s="1"/>
  <c r="AO389" i="2"/>
  <c r="AC404" i="2"/>
  <c r="AO409" i="2"/>
  <c r="AP409" i="2" s="1"/>
  <c r="AO411" i="2"/>
  <c r="AO413" i="2"/>
  <c r="AC420" i="2"/>
  <c r="AO427" i="2"/>
  <c r="AO428" i="2"/>
  <c r="AP496" i="2"/>
  <c r="AB6" i="2"/>
  <c r="AP86" i="2"/>
  <c r="AP90" i="2"/>
  <c r="AD172" i="2"/>
  <c r="AD176" i="2"/>
  <c r="AF185" i="2"/>
  <c r="AD194" i="2"/>
  <c r="AD195" i="2"/>
  <c r="AD200" i="2"/>
  <c r="AD206" i="2"/>
  <c r="AD207" i="2"/>
  <c r="AD232" i="2"/>
  <c r="AD244" i="2"/>
  <c r="AD251" i="2"/>
  <c r="AD261" i="2"/>
  <c r="AD272" i="2"/>
  <c r="AC388" i="2"/>
  <c r="AO395" i="2"/>
  <c r="AP395" i="2" s="1"/>
  <c r="AC398" i="2"/>
  <c r="AD398" i="2" s="1"/>
  <c r="AP398" i="2"/>
  <c r="AO399" i="2"/>
  <c r="AP399" i="2" s="1"/>
  <c r="AC402" i="2"/>
  <c r="AD402" i="2" s="1"/>
  <c r="AO405" i="2"/>
  <c r="AC408" i="2"/>
  <c r="AO435" i="2"/>
  <c r="AO436" i="2"/>
  <c r="AD475" i="2"/>
  <c r="AP488" i="2"/>
  <c r="AD193" i="2"/>
  <c r="AD225" i="2"/>
  <c r="AD264" i="2"/>
  <c r="AP390" i="2"/>
  <c r="AP422" i="2"/>
  <c r="AP490" i="2"/>
  <c r="AP500" i="2"/>
  <c r="AD497" i="2"/>
  <c r="AD505" i="2"/>
  <c r="AD513" i="2"/>
  <c r="AP546" i="2"/>
  <c r="AO572" i="2"/>
  <c r="AP572" i="2" s="1"/>
  <c r="AC577" i="2"/>
  <c r="AD577" i="2" s="1"/>
  <c r="AC581" i="2"/>
  <c r="AD581" i="2" s="1"/>
  <c r="AO632" i="2"/>
  <c r="AO668" i="2"/>
  <c r="AP668" i="2" s="1"/>
  <c r="AP669" i="2"/>
  <c r="AO778" i="2"/>
  <c r="AP778" i="2" s="1"/>
  <c r="AC787" i="2"/>
  <c r="AO794" i="2"/>
  <c r="AP794" i="2" s="1"/>
  <c r="AO802" i="2"/>
  <c r="AP802" i="2" s="1"/>
  <c r="AP813" i="2"/>
  <c r="AP821" i="2"/>
  <c r="AP828" i="2"/>
  <c r="AO864" i="2"/>
  <c r="AP864" i="2" s="1"/>
  <c r="AO868" i="2"/>
  <c r="AP868" i="2" s="1"/>
  <c r="AO872" i="2"/>
  <c r="AO876" i="2"/>
  <c r="AP876" i="2" s="1"/>
  <c r="AO880" i="2"/>
  <c r="AP880" i="2" s="1"/>
  <c r="AD947" i="2"/>
  <c r="AP508" i="2"/>
  <c r="AP516" i="2"/>
  <c r="AP524" i="2"/>
  <c r="AP544" i="2"/>
  <c r="AO566" i="2"/>
  <c r="AO568" i="2"/>
  <c r="AC571" i="2"/>
  <c r="AD571" i="2" s="1"/>
  <c r="AC645" i="2"/>
  <c r="AO648" i="2"/>
  <c r="AP649" i="2"/>
  <c r="AO650" i="2"/>
  <c r="AO786" i="2"/>
  <c r="AP786" i="2" s="1"/>
  <c r="AC793" i="2"/>
  <c r="AC797" i="2"/>
  <c r="AD797" i="2" s="1"/>
  <c r="AC801" i="2"/>
  <c r="AD801" i="2" s="1"/>
  <c r="AO863" i="2"/>
  <c r="AP863" i="2" s="1"/>
  <c r="AO867" i="2"/>
  <c r="AP867" i="2" s="1"/>
  <c r="AO871" i="2"/>
  <c r="AP871" i="2" s="1"/>
  <c r="AO875" i="2"/>
  <c r="AP875" i="2" s="1"/>
  <c r="AO879" i="2"/>
  <c r="AP879" i="2" s="1"/>
  <c r="AC895" i="2"/>
  <c r="AC909" i="2"/>
  <c r="AC913" i="2"/>
  <c r="AD913" i="2" s="1"/>
  <c r="AC932" i="2"/>
  <c r="AP939" i="2"/>
  <c r="AD958" i="2"/>
  <c r="AD959" i="2"/>
  <c r="AD960" i="2"/>
  <c r="AD961" i="2"/>
  <c r="AD962" i="2"/>
  <c r="AD963" i="2"/>
  <c r="AD964" i="2"/>
  <c r="AD965" i="2"/>
  <c r="AD966" i="2"/>
  <c r="AC999" i="2"/>
  <c r="AD999" i="2" s="1"/>
  <c r="AC1001" i="2"/>
  <c r="AD1001" i="2" s="1"/>
  <c r="AC1003" i="2"/>
  <c r="AP504" i="2"/>
  <c r="AP512" i="2"/>
  <c r="AP520" i="2"/>
  <c r="AP528" i="2"/>
  <c r="AP548" i="2"/>
  <c r="AP556" i="2"/>
  <c r="AO788" i="2"/>
  <c r="AC791" i="2"/>
  <c r="AP827" i="2"/>
  <c r="AO836" i="2"/>
  <c r="AP836" i="2" s="1"/>
  <c r="AD217" i="2"/>
  <c r="AF217" i="2"/>
  <c r="AD241" i="2"/>
  <c r="AF241" i="2"/>
  <c r="AD273" i="2"/>
  <c r="AF273" i="2"/>
  <c r="AD178" i="2"/>
  <c r="AD179" i="2"/>
  <c r="AD240" i="2"/>
  <c r="AD254" i="2"/>
  <c r="AD286" i="2"/>
  <c r="AD296" i="2"/>
  <c r="AP402" i="2"/>
  <c r="AR679" i="2"/>
  <c r="AP679" i="2"/>
  <c r="AD221" i="2"/>
  <c r="AF221" i="2"/>
  <c r="AR953" i="2"/>
  <c r="AP953" i="2"/>
  <c r="AD173" i="2"/>
  <c r="AF173" i="2"/>
  <c r="AF209" i="2"/>
  <c r="AD233" i="2"/>
  <c r="AF233" i="2"/>
  <c r="AD236" i="2"/>
  <c r="AD250" i="2"/>
  <c r="AD257" i="2"/>
  <c r="AF257" i="2"/>
  <c r="AD260" i="2"/>
  <c r="AD282" i="2"/>
  <c r="AD289" i="2"/>
  <c r="AF289" i="2"/>
  <c r="AD292" i="2"/>
  <c r="AR492" i="2"/>
  <c r="AP492" i="2"/>
  <c r="AR814" i="2"/>
  <c r="AP814" i="2"/>
  <c r="AD205" i="2"/>
  <c r="AF205" i="2"/>
  <c r="AD86" i="2"/>
  <c r="AD88" i="2"/>
  <c r="AD90" i="2"/>
  <c r="AD92" i="2"/>
  <c r="AD94" i="2"/>
  <c r="AD96" i="2"/>
  <c r="AD98" i="2"/>
  <c r="AD100" i="2"/>
  <c r="AD102" i="2"/>
  <c r="AD104" i="2"/>
  <c r="AD106" i="2"/>
  <c r="AD108" i="2"/>
  <c r="AD110" i="2"/>
  <c r="AD112" i="2"/>
  <c r="AD114" i="2"/>
  <c r="AD116" i="2"/>
  <c r="AD118" i="2"/>
  <c r="AD120" i="2"/>
  <c r="AD122" i="2"/>
  <c r="AD124" i="2"/>
  <c r="AD126" i="2"/>
  <c r="AD128" i="2"/>
  <c r="AD130" i="2"/>
  <c r="AD132" i="2"/>
  <c r="AD134" i="2"/>
  <c r="AD136" i="2"/>
  <c r="AD138" i="2"/>
  <c r="AD140" i="2"/>
  <c r="AD142" i="2"/>
  <c r="AD144" i="2"/>
  <c r="AD146" i="2"/>
  <c r="AD148" i="2"/>
  <c r="AD150" i="2"/>
  <c r="AD152" i="2"/>
  <c r="AD154" i="2"/>
  <c r="AD156" i="2"/>
  <c r="AD158" i="2"/>
  <c r="AD160" i="2"/>
  <c r="AD188" i="2"/>
  <c r="AD189" i="2"/>
  <c r="AF189" i="2"/>
  <c r="AD192" i="2"/>
  <c r="AD198" i="2"/>
  <c r="AD199" i="2"/>
  <c r="AD201" i="2"/>
  <c r="AD210" i="2"/>
  <c r="AD211" i="2"/>
  <c r="AD226" i="2"/>
  <c r="AD227" i="2"/>
  <c r="AD238" i="2"/>
  <c r="AD270" i="2"/>
  <c r="AP386" i="2"/>
  <c r="AR820" i="2"/>
  <c r="AP820" i="2"/>
  <c r="AD224" i="2"/>
  <c r="AD230" i="2"/>
  <c r="AD231" i="2"/>
  <c r="AP486" i="2"/>
  <c r="AR494" i="2"/>
  <c r="AP494" i="2"/>
  <c r="AR502" i="2"/>
  <c r="AP502" i="2"/>
  <c r="AR510" i="2"/>
  <c r="AP510" i="2"/>
  <c r="AR518" i="2"/>
  <c r="AP518" i="2"/>
  <c r="AR526" i="2"/>
  <c r="AP526" i="2"/>
  <c r="AD529" i="2"/>
  <c r="AF529" i="2"/>
  <c r="AR687" i="2"/>
  <c r="AP687" i="2"/>
  <c r="AR818" i="2"/>
  <c r="AP818" i="2"/>
  <c r="AF935" i="2"/>
  <c r="AD935" i="2"/>
  <c r="AR935" i="2"/>
  <c r="AP935" i="2"/>
  <c r="AP94" i="2"/>
  <c r="AP96" i="2"/>
  <c r="AP98" i="2"/>
  <c r="AP100" i="2"/>
  <c r="AP102" i="2"/>
  <c r="AP104" i="2"/>
  <c r="AP106" i="2"/>
  <c r="AP108" i="2"/>
  <c r="AP110" i="2"/>
  <c r="AP112" i="2"/>
  <c r="AP114" i="2"/>
  <c r="AP116" i="2"/>
  <c r="AP118" i="2"/>
  <c r="AP120" i="2"/>
  <c r="AP122" i="2"/>
  <c r="AP124" i="2"/>
  <c r="AP126" i="2"/>
  <c r="AP128" i="2"/>
  <c r="AP130" i="2"/>
  <c r="AP132" i="2"/>
  <c r="AP134" i="2"/>
  <c r="AP136" i="2"/>
  <c r="AP138" i="2"/>
  <c r="AP140" i="2"/>
  <c r="AP142" i="2"/>
  <c r="AP144" i="2"/>
  <c r="AP146" i="2"/>
  <c r="AP148" i="2"/>
  <c r="AP150" i="2"/>
  <c r="AP152" i="2"/>
  <c r="AP154" i="2"/>
  <c r="AP156" i="2"/>
  <c r="AP158" i="2"/>
  <c r="AP160" i="2"/>
  <c r="AD170" i="2"/>
  <c r="AD171" i="2"/>
  <c r="AD180" i="2"/>
  <c r="AD181" i="2"/>
  <c r="AD186" i="2"/>
  <c r="AD187" i="2"/>
  <c r="AD196" i="2"/>
  <c r="AD197" i="2"/>
  <c r="AD202" i="2"/>
  <c r="AD203" i="2"/>
  <c r="AD212" i="2"/>
  <c r="AD213" i="2"/>
  <c r="AD218" i="2"/>
  <c r="AD219" i="2"/>
  <c r="AD228" i="2"/>
  <c r="AD229" i="2"/>
  <c r="AD234" i="2"/>
  <c r="AD235" i="2"/>
  <c r="AD249" i="2"/>
  <c r="AD265" i="2"/>
  <c r="AD281" i="2"/>
  <c r="AC374" i="2"/>
  <c r="AD374" i="2" s="1"/>
  <c r="AC376" i="2"/>
  <c r="AO381" i="2"/>
  <c r="AO387" i="2"/>
  <c r="AP387" i="2" s="1"/>
  <c r="AC390" i="2"/>
  <c r="AD390" i="2" s="1"/>
  <c r="AC392" i="2"/>
  <c r="AO397" i="2"/>
  <c r="AO403" i="2"/>
  <c r="AP403" i="2" s="1"/>
  <c r="AC406" i="2"/>
  <c r="AD406" i="2" s="1"/>
  <c r="AC412" i="2"/>
  <c r="AO417" i="2"/>
  <c r="AP417" i="2" s="1"/>
  <c r="AO419" i="2"/>
  <c r="AC422" i="2"/>
  <c r="AD422" i="2" s="1"/>
  <c r="AO431" i="2"/>
  <c r="AO432" i="2"/>
  <c r="AD467" i="2"/>
  <c r="AD477" i="2"/>
  <c r="AO640" i="2"/>
  <c r="AP640" i="2" s="1"/>
  <c r="AP641" i="2"/>
  <c r="AO642" i="2"/>
  <c r="AR695" i="2"/>
  <c r="AP695" i="2"/>
  <c r="AR815" i="2"/>
  <c r="AP815" i="2"/>
  <c r="AC905" i="2"/>
  <c r="AP917" i="2"/>
  <c r="AR917" i="2"/>
  <c r="AF945" i="2"/>
  <c r="AD945" i="2"/>
  <c r="AF949" i="2"/>
  <c r="AD949" i="2"/>
  <c r="AR949" i="2"/>
  <c r="AP949" i="2"/>
  <c r="AC969" i="2"/>
  <c r="AD969" i="2" s="1"/>
  <c r="AD253" i="2"/>
  <c r="AD259" i="2"/>
  <c r="AD269" i="2"/>
  <c r="AD275" i="2"/>
  <c r="AD285" i="2"/>
  <c r="AD291" i="2"/>
  <c r="AD295" i="2"/>
  <c r="AO375" i="2"/>
  <c r="AP375" i="2" s="1"/>
  <c r="AC378" i="2"/>
  <c r="AD378" i="2" s="1"/>
  <c r="AC380" i="2"/>
  <c r="AO385" i="2"/>
  <c r="AO391" i="2"/>
  <c r="AP391" i="2" s="1"/>
  <c r="AC394" i="2"/>
  <c r="AD394" i="2" s="1"/>
  <c r="AC396" i="2"/>
  <c r="AO401" i="2"/>
  <c r="AO407" i="2"/>
  <c r="AC410" i="2"/>
  <c r="AD410" i="2" s="1"/>
  <c r="AC416" i="2"/>
  <c r="AO421" i="2"/>
  <c r="AP421" i="2" s="1"/>
  <c r="AO423" i="2"/>
  <c r="AO424" i="2"/>
  <c r="AO433" i="2"/>
  <c r="AO434" i="2"/>
  <c r="AD459" i="2"/>
  <c r="AD469" i="2"/>
  <c r="AR498" i="2"/>
  <c r="AP498" i="2"/>
  <c r="AR506" i="2"/>
  <c r="AP506" i="2"/>
  <c r="AR514" i="2"/>
  <c r="AP514" i="2"/>
  <c r="AR522" i="2"/>
  <c r="AP522" i="2"/>
  <c r="AC583" i="2"/>
  <c r="AD583" i="2" s="1"/>
  <c r="AO584" i="2"/>
  <c r="AC587" i="2"/>
  <c r="AD587" i="2" s="1"/>
  <c r="AO588" i="2"/>
  <c r="AP588" i="2" s="1"/>
  <c r="AC593" i="2"/>
  <c r="AD593" i="2" s="1"/>
  <c r="AO594" i="2"/>
  <c r="AC597" i="2"/>
  <c r="AC601" i="2"/>
  <c r="AD601" i="2" s="1"/>
  <c r="AC605" i="2"/>
  <c r="AD605" i="2" s="1"/>
  <c r="AC609" i="2"/>
  <c r="AD609" i="2" s="1"/>
  <c r="AC613" i="2"/>
  <c r="AD613" i="2" s="1"/>
  <c r="AC617" i="2"/>
  <c r="AD617" i="2" s="1"/>
  <c r="AC621" i="2"/>
  <c r="AD621" i="2" s="1"/>
  <c r="AC625" i="2"/>
  <c r="AD625" i="2" s="1"/>
  <c r="AO666" i="2"/>
  <c r="AR703" i="2"/>
  <c r="AP703" i="2"/>
  <c r="AC803" i="2"/>
  <c r="AD803" i="2" s="1"/>
  <c r="AO804" i="2"/>
  <c r="AC807" i="2"/>
  <c r="AD807" i="2" s="1"/>
  <c r="AO808" i="2"/>
  <c r="AP808" i="2" s="1"/>
  <c r="AR822" i="2"/>
  <c r="AP822" i="2"/>
  <c r="AR832" i="2"/>
  <c r="AO848" i="2"/>
  <c r="AP914" i="2"/>
  <c r="AR914" i="2"/>
  <c r="AC569" i="2"/>
  <c r="AD569" i="2" s="1"/>
  <c r="AC575" i="2"/>
  <c r="AD575" i="2" s="1"/>
  <c r="AO576" i="2"/>
  <c r="AC579" i="2"/>
  <c r="AO580" i="2"/>
  <c r="AP580" i="2" s="1"/>
  <c r="AC585" i="2"/>
  <c r="AD585" i="2" s="1"/>
  <c r="AO586" i="2"/>
  <c r="AC591" i="2"/>
  <c r="AD591" i="2" s="1"/>
  <c r="AO592" i="2"/>
  <c r="AC595" i="2"/>
  <c r="AD595" i="2" s="1"/>
  <c r="AC599" i="2"/>
  <c r="AD599" i="2" s="1"/>
  <c r="AC603" i="2"/>
  <c r="AD603" i="2" s="1"/>
  <c r="AC607" i="2"/>
  <c r="AD607" i="2" s="1"/>
  <c r="AC611" i="2"/>
  <c r="AD611" i="2" s="1"/>
  <c r="AC615" i="2"/>
  <c r="AD615" i="2" s="1"/>
  <c r="AC619" i="2"/>
  <c r="AD619" i="2" s="1"/>
  <c r="AC623" i="2"/>
  <c r="AD623" i="2" s="1"/>
  <c r="AC627" i="2"/>
  <c r="AD627" i="2" s="1"/>
  <c r="AO628" i="2"/>
  <c r="AC631" i="2"/>
  <c r="AD631" i="2" s="1"/>
  <c r="AP632" i="2"/>
  <c r="AC643" i="2"/>
  <c r="AD643" i="2" s="1"/>
  <c r="AO644" i="2"/>
  <c r="AP644" i="2" s="1"/>
  <c r="AP645" i="2"/>
  <c r="AO646" i="2"/>
  <c r="AC651" i="2"/>
  <c r="AD651" i="2" s="1"/>
  <c r="AO652" i="2"/>
  <c r="AP652" i="2" s="1"/>
  <c r="AO660" i="2"/>
  <c r="AP660" i="2" s="1"/>
  <c r="AP661" i="2"/>
  <c r="AO670" i="2"/>
  <c r="AP677" i="2"/>
  <c r="AP685" i="2"/>
  <c r="AP693" i="2"/>
  <c r="AP701" i="2"/>
  <c r="AC781" i="2"/>
  <c r="AD781" i="2" s="1"/>
  <c r="AO832" i="2"/>
  <c r="AP832" i="2" s="1"/>
  <c r="AR836" i="2"/>
  <c r="AO844" i="2"/>
  <c r="AO860" i="2"/>
  <c r="AP865" i="2"/>
  <c r="AP872" i="2"/>
  <c r="AC889" i="2"/>
  <c r="AC901" i="2"/>
  <c r="AP918" i="2"/>
  <c r="AR918" i="2"/>
  <c r="AO429" i="2"/>
  <c r="AO430" i="2"/>
  <c r="AO437" i="2"/>
  <c r="AD457" i="2"/>
  <c r="AD465" i="2"/>
  <c r="AD473" i="2"/>
  <c r="AD481" i="2"/>
  <c r="AD487" i="2"/>
  <c r="AD491" i="2"/>
  <c r="AD495" i="2"/>
  <c r="AD499" i="2"/>
  <c r="AD503" i="2"/>
  <c r="AD507" i="2"/>
  <c r="AD511" i="2"/>
  <c r="AD515" i="2"/>
  <c r="AD519" i="2"/>
  <c r="AD523" i="2"/>
  <c r="AD527" i="2"/>
  <c r="AP543" i="2"/>
  <c r="AP545" i="2"/>
  <c r="AP547" i="2"/>
  <c r="AP549" i="2"/>
  <c r="AP551" i="2"/>
  <c r="AP553" i="2"/>
  <c r="AP555" i="2"/>
  <c r="AP557" i="2"/>
  <c r="AP559" i="2"/>
  <c r="AP561" i="2"/>
  <c r="AP563" i="2"/>
  <c r="AO564" i="2"/>
  <c r="AC567" i="2"/>
  <c r="AD567" i="2" s="1"/>
  <c r="AC573" i="2"/>
  <c r="AD573" i="2" s="1"/>
  <c r="AO574" i="2"/>
  <c r="AP574" i="2" s="1"/>
  <c r="AC589" i="2"/>
  <c r="AD589" i="2" s="1"/>
  <c r="AO590" i="2"/>
  <c r="AP590" i="2" s="1"/>
  <c r="AO630" i="2"/>
  <c r="AP630" i="2" s="1"/>
  <c r="AP631" i="2"/>
  <c r="AO636" i="2"/>
  <c r="AC639" i="2"/>
  <c r="AD639" i="2" s="1"/>
  <c r="AC641" i="2"/>
  <c r="AC649" i="2"/>
  <c r="AO662" i="2"/>
  <c r="AC809" i="2"/>
  <c r="AD809" i="2" s="1"/>
  <c r="AO810" i="2"/>
  <c r="AP810" i="2" s="1"/>
  <c r="AR826" i="2"/>
  <c r="AP826" i="2"/>
  <c r="AP913" i="2"/>
  <c r="AC915" i="2"/>
  <c r="AD915" i="2" s="1"/>
  <c r="AC922" i="2"/>
  <c r="AC923" i="2"/>
  <c r="AR933" i="2"/>
  <c r="AP933" i="2"/>
  <c r="AR947" i="2"/>
  <c r="AP947" i="2"/>
  <c r="AR951" i="2"/>
  <c r="AP951" i="2"/>
  <c r="AC1000" i="2"/>
  <c r="AD1000" i="2" s="1"/>
  <c r="AC1002" i="2"/>
  <c r="AD1002" i="2" s="1"/>
  <c r="AC779" i="2"/>
  <c r="AD779" i="2" s="1"/>
  <c r="AO780" i="2"/>
  <c r="AC783" i="2"/>
  <c r="AD783" i="2" s="1"/>
  <c r="AO784" i="2"/>
  <c r="AP784" i="2" s="1"/>
  <c r="AC789" i="2"/>
  <c r="AD789" i="2" s="1"/>
  <c r="AC795" i="2"/>
  <c r="AD795" i="2" s="1"/>
  <c r="AO796" i="2"/>
  <c r="AC799" i="2"/>
  <c r="AO800" i="2"/>
  <c r="AP800" i="2" s="1"/>
  <c r="AC805" i="2"/>
  <c r="AD805" i="2" s="1"/>
  <c r="AC811" i="2"/>
  <c r="AD811" i="2" s="1"/>
  <c r="AO812" i="2"/>
  <c r="AO852" i="2"/>
  <c r="AO854" i="2"/>
  <c r="AO856" i="2"/>
  <c r="AP916" i="2"/>
  <c r="AO850" i="2"/>
  <c r="AC885" i="2"/>
  <c r="AD885" i="2" s="1"/>
  <c r="AC891" i="2"/>
  <c r="AC907" i="2"/>
  <c r="AP915" i="2"/>
  <c r="AC916" i="2"/>
  <c r="AD916" i="2" s="1"/>
  <c r="AP919" i="2"/>
  <c r="AC920" i="2"/>
  <c r="AC921" i="2"/>
  <c r="AC928" i="2"/>
  <c r="AC929" i="2"/>
  <c r="AO998" i="2"/>
  <c r="AO1000" i="2"/>
  <c r="AP1000" i="2" s="1"/>
  <c r="AO1002" i="2"/>
  <c r="AP1002" i="2" s="1"/>
  <c r="AC1006" i="2"/>
  <c r="AD1006" i="2" s="1"/>
  <c r="AP8" i="2"/>
  <c r="AR8" i="2"/>
  <c r="AF10" i="2"/>
  <c r="AP12" i="2"/>
  <c r="AR12" i="2"/>
  <c r="AF14" i="2"/>
  <c r="AP16" i="2"/>
  <c r="AR16" i="2"/>
  <c r="AF18" i="2"/>
  <c r="AP20" i="2"/>
  <c r="AR20" i="2"/>
  <c r="AF22" i="2"/>
  <c r="AP24" i="2"/>
  <c r="AR24" i="2"/>
  <c r="AF26" i="2"/>
  <c r="AP28" i="2"/>
  <c r="AR28" i="2"/>
  <c r="AF30" i="2"/>
  <c r="AP32" i="2"/>
  <c r="AR32" i="2"/>
  <c r="AF34" i="2"/>
  <c r="AP36" i="2"/>
  <c r="AR36" i="2"/>
  <c r="AF38" i="2"/>
  <c r="AP40" i="2"/>
  <c r="AR40" i="2"/>
  <c r="AF42" i="2"/>
  <c r="AP44" i="2"/>
  <c r="AR44" i="2"/>
  <c r="AF46" i="2"/>
  <c r="AP48" i="2"/>
  <c r="AR48" i="2"/>
  <c r="AF50" i="2"/>
  <c r="AP52" i="2"/>
  <c r="AR52" i="2"/>
  <c r="AF54" i="2"/>
  <c r="AP56" i="2"/>
  <c r="AR56" i="2"/>
  <c r="AF58" i="2"/>
  <c r="AP60" i="2"/>
  <c r="AR60" i="2"/>
  <c r="AF62" i="2"/>
  <c r="AP64" i="2"/>
  <c r="AR64" i="2"/>
  <c r="AF66" i="2"/>
  <c r="AP68" i="2"/>
  <c r="AR68" i="2"/>
  <c r="AF70" i="2"/>
  <c r="AP72" i="2"/>
  <c r="AR72" i="2"/>
  <c r="AF74" i="2"/>
  <c r="AP76" i="2"/>
  <c r="AR76" i="2"/>
  <c r="AF78" i="2"/>
  <c r="AP80" i="2"/>
  <c r="AR80" i="2"/>
  <c r="AF82" i="2"/>
  <c r="AP84" i="2"/>
  <c r="AR84" i="2"/>
  <c r="AP9" i="2"/>
  <c r="AR9" i="2"/>
  <c r="AF11" i="2"/>
  <c r="AP13" i="2"/>
  <c r="AR13" i="2"/>
  <c r="AF15" i="2"/>
  <c r="AP17" i="2"/>
  <c r="AR17" i="2"/>
  <c r="AF19" i="2"/>
  <c r="AP21" i="2"/>
  <c r="AR21" i="2"/>
  <c r="AF23" i="2"/>
  <c r="AP25" i="2"/>
  <c r="AR25" i="2"/>
  <c r="AF27" i="2"/>
  <c r="AP29" i="2"/>
  <c r="AR29" i="2"/>
  <c r="AF31" i="2"/>
  <c r="AP33" i="2"/>
  <c r="AR33" i="2"/>
  <c r="AF35" i="2"/>
  <c r="AP37" i="2"/>
  <c r="AR37" i="2"/>
  <c r="AF39" i="2"/>
  <c r="AP41" i="2"/>
  <c r="AR41" i="2"/>
  <c r="AF43" i="2"/>
  <c r="AP45" i="2"/>
  <c r="AR45" i="2"/>
  <c r="AF47" i="2"/>
  <c r="AP49" i="2"/>
  <c r="AR49" i="2"/>
  <c r="AF51" i="2"/>
  <c r="AP53" i="2"/>
  <c r="AR53" i="2"/>
  <c r="AF55" i="2"/>
  <c r="AP57" i="2"/>
  <c r="AR57" i="2"/>
  <c r="AF59" i="2"/>
  <c r="AP61" i="2"/>
  <c r="AR61" i="2"/>
  <c r="AF63" i="2"/>
  <c r="AP65" i="2"/>
  <c r="AR65" i="2"/>
  <c r="AF67" i="2"/>
  <c r="AP69" i="2"/>
  <c r="AR69" i="2"/>
  <c r="AF71" i="2"/>
  <c r="AP73" i="2"/>
  <c r="AR73" i="2"/>
  <c r="AF75" i="2"/>
  <c r="AP77" i="2"/>
  <c r="AR77" i="2"/>
  <c r="AF79" i="2"/>
  <c r="AP81" i="2"/>
  <c r="AR81" i="2"/>
  <c r="AF83" i="2"/>
  <c r="AF8" i="2"/>
  <c r="AP10" i="2"/>
  <c r="AR10" i="2"/>
  <c r="AF12" i="2"/>
  <c r="AP14" i="2"/>
  <c r="AR14" i="2"/>
  <c r="AF16" i="2"/>
  <c r="AP18" i="2"/>
  <c r="AR18" i="2"/>
  <c r="AF20" i="2"/>
  <c r="AP22" i="2"/>
  <c r="AR22" i="2"/>
  <c r="AF24" i="2"/>
  <c r="AP26" i="2"/>
  <c r="AR26" i="2"/>
  <c r="AF28" i="2"/>
  <c r="AP30" i="2"/>
  <c r="AR30" i="2"/>
  <c r="AF32" i="2"/>
  <c r="AP34" i="2"/>
  <c r="AR34" i="2"/>
  <c r="AF36" i="2"/>
  <c r="AP38" i="2"/>
  <c r="AR38" i="2"/>
  <c r="AF40" i="2"/>
  <c r="AP42" i="2"/>
  <c r="AR42" i="2"/>
  <c r="AF44" i="2"/>
  <c r="AP46" i="2"/>
  <c r="AR46" i="2"/>
  <c r="AF48" i="2"/>
  <c r="AP50" i="2"/>
  <c r="AR50" i="2"/>
  <c r="AF52" i="2"/>
  <c r="AP54" i="2"/>
  <c r="AR54" i="2"/>
  <c r="AF56" i="2"/>
  <c r="AP58" i="2"/>
  <c r="AR58" i="2"/>
  <c r="AF60" i="2"/>
  <c r="AP62" i="2"/>
  <c r="AR62" i="2"/>
  <c r="AF64" i="2"/>
  <c r="AP66" i="2"/>
  <c r="AR66" i="2"/>
  <c r="AF68" i="2"/>
  <c r="AP70" i="2"/>
  <c r="AR70" i="2"/>
  <c r="AF72" i="2"/>
  <c r="AP74" i="2"/>
  <c r="AR74" i="2"/>
  <c r="AF76" i="2"/>
  <c r="AP78" i="2"/>
  <c r="AR78" i="2"/>
  <c r="AF80" i="2"/>
  <c r="AP82" i="2"/>
  <c r="AR82" i="2"/>
  <c r="AF84" i="2"/>
  <c r="AF9" i="2"/>
  <c r="AP11" i="2"/>
  <c r="AR11" i="2"/>
  <c r="AF13" i="2"/>
  <c r="AP15" i="2"/>
  <c r="AR15" i="2"/>
  <c r="AF17" i="2"/>
  <c r="AP19" i="2"/>
  <c r="AR19" i="2"/>
  <c r="AF21" i="2"/>
  <c r="AP23" i="2"/>
  <c r="AR23" i="2"/>
  <c r="AF25" i="2"/>
  <c r="AP27" i="2"/>
  <c r="AR27" i="2"/>
  <c r="AF29" i="2"/>
  <c r="AP31" i="2"/>
  <c r="AR31" i="2"/>
  <c r="AF33" i="2"/>
  <c r="AP35" i="2"/>
  <c r="AR35" i="2"/>
  <c r="AF37" i="2"/>
  <c r="AP39" i="2"/>
  <c r="AR39" i="2"/>
  <c r="AF41" i="2"/>
  <c r="AP43" i="2"/>
  <c r="AR43" i="2"/>
  <c r="AF45" i="2"/>
  <c r="AP47" i="2"/>
  <c r="AR47" i="2"/>
  <c r="AF49" i="2"/>
  <c r="AP51" i="2"/>
  <c r="AR51" i="2"/>
  <c r="AF53" i="2"/>
  <c r="AP55" i="2"/>
  <c r="AR55" i="2"/>
  <c r="AF57" i="2"/>
  <c r="AP59" i="2"/>
  <c r="AR59" i="2"/>
  <c r="AF61" i="2"/>
  <c r="AP63" i="2"/>
  <c r="AR63" i="2"/>
  <c r="AF65" i="2"/>
  <c r="AP67" i="2"/>
  <c r="AR67" i="2"/>
  <c r="AF69" i="2"/>
  <c r="AP71" i="2"/>
  <c r="AR71" i="2"/>
  <c r="AF73" i="2"/>
  <c r="AP75" i="2"/>
  <c r="AR75" i="2"/>
  <c r="AF77" i="2"/>
  <c r="AP79" i="2"/>
  <c r="AR79" i="2"/>
  <c r="AF81" i="2"/>
  <c r="AP83" i="2"/>
  <c r="AR83" i="2"/>
  <c r="AC8" i="2"/>
  <c r="AD8" i="2" s="1"/>
  <c r="AC9" i="2"/>
  <c r="AD9" i="2" s="1"/>
  <c r="AC10" i="2"/>
  <c r="AD10" i="2" s="1"/>
  <c r="AC11" i="2"/>
  <c r="AD11" i="2" s="1"/>
  <c r="AC12" i="2"/>
  <c r="AD12" i="2" s="1"/>
  <c r="AC13" i="2"/>
  <c r="AD13" i="2" s="1"/>
  <c r="AC14" i="2"/>
  <c r="AD14" i="2" s="1"/>
  <c r="AC15" i="2"/>
  <c r="AD15" i="2" s="1"/>
  <c r="AC16" i="2"/>
  <c r="AD16" i="2" s="1"/>
  <c r="AC17" i="2"/>
  <c r="AD17" i="2" s="1"/>
  <c r="AC18" i="2"/>
  <c r="AD18" i="2" s="1"/>
  <c r="AC19" i="2"/>
  <c r="AD19" i="2" s="1"/>
  <c r="AC20" i="2"/>
  <c r="AD20" i="2" s="1"/>
  <c r="AC21" i="2"/>
  <c r="AD21" i="2" s="1"/>
  <c r="AC22" i="2"/>
  <c r="AD22" i="2" s="1"/>
  <c r="AC23" i="2"/>
  <c r="AD23" i="2" s="1"/>
  <c r="AC24" i="2"/>
  <c r="AD24" i="2" s="1"/>
  <c r="AC25" i="2"/>
  <c r="AD25" i="2" s="1"/>
  <c r="AC26" i="2"/>
  <c r="AD26" i="2" s="1"/>
  <c r="AC27" i="2"/>
  <c r="AD27" i="2" s="1"/>
  <c r="AC28" i="2"/>
  <c r="AD28" i="2" s="1"/>
  <c r="AC29" i="2"/>
  <c r="AD29" i="2" s="1"/>
  <c r="AC30" i="2"/>
  <c r="AD30" i="2" s="1"/>
  <c r="AC31" i="2"/>
  <c r="AD31" i="2" s="1"/>
  <c r="AC32" i="2"/>
  <c r="AD32" i="2" s="1"/>
  <c r="AC33" i="2"/>
  <c r="AD33" i="2" s="1"/>
  <c r="AC34" i="2"/>
  <c r="AD34" i="2" s="1"/>
  <c r="AC35" i="2"/>
  <c r="AD35" i="2" s="1"/>
  <c r="AC36" i="2"/>
  <c r="AD36" i="2" s="1"/>
  <c r="AC37" i="2"/>
  <c r="AD37" i="2" s="1"/>
  <c r="AC38" i="2"/>
  <c r="AD38" i="2" s="1"/>
  <c r="AC39" i="2"/>
  <c r="AD39" i="2" s="1"/>
  <c r="AC40" i="2"/>
  <c r="AD40" i="2" s="1"/>
  <c r="AC41" i="2"/>
  <c r="AD41" i="2" s="1"/>
  <c r="AC42" i="2"/>
  <c r="AD42" i="2" s="1"/>
  <c r="AC43" i="2"/>
  <c r="AD43" i="2" s="1"/>
  <c r="AC44" i="2"/>
  <c r="AD44" i="2" s="1"/>
  <c r="AC45" i="2"/>
  <c r="AD45" i="2" s="1"/>
  <c r="AC46" i="2"/>
  <c r="AD46" i="2" s="1"/>
  <c r="AC47" i="2"/>
  <c r="AD47" i="2" s="1"/>
  <c r="AC48" i="2"/>
  <c r="AD48" i="2" s="1"/>
  <c r="AC49" i="2"/>
  <c r="AD49" i="2" s="1"/>
  <c r="AC50" i="2"/>
  <c r="AD50" i="2" s="1"/>
  <c r="AC51" i="2"/>
  <c r="AD51" i="2" s="1"/>
  <c r="AC52" i="2"/>
  <c r="AD52" i="2" s="1"/>
  <c r="AC53" i="2"/>
  <c r="AD53" i="2" s="1"/>
  <c r="AC54" i="2"/>
  <c r="AD54" i="2" s="1"/>
  <c r="AC55" i="2"/>
  <c r="AD55" i="2" s="1"/>
  <c r="AC56" i="2"/>
  <c r="AD56" i="2" s="1"/>
  <c r="AC57" i="2"/>
  <c r="AD57" i="2" s="1"/>
  <c r="AC58" i="2"/>
  <c r="AD58" i="2" s="1"/>
  <c r="AC59" i="2"/>
  <c r="AD59" i="2" s="1"/>
  <c r="AC60" i="2"/>
  <c r="AD60" i="2" s="1"/>
  <c r="AC61" i="2"/>
  <c r="AD61" i="2" s="1"/>
  <c r="AC62" i="2"/>
  <c r="AD62" i="2" s="1"/>
  <c r="AC63" i="2"/>
  <c r="AD63" i="2" s="1"/>
  <c r="AC64" i="2"/>
  <c r="AD64" i="2" s="1"/>
  <c r="AC65" i="2"/>
  <c r="AD65" i="2" s="1"/>
  <c r="AC66" i="2"/>
  <c r="AD66" i="2" s="1"/>
  <c r="AC67" i="2"/>
  <c r="AD67" i="2" s="1"/>
  <c r="AC68" i="2"/>
  <c r="AD68" i="2" s="1"/>
  <c r="AC69" i="2"/>
  <c r="AD69" i="2" s="1"/>
  <c r="AC70" i="2"/>
  <c r="AD70" i="2" s="1"/>
  <c r="AC71" i="2"/>
  <c r="AD71" i="2" s="1"/>
  <c r="AC72" i="2"/>
  <c r="AD72" i="2" s="1"/>
  <c r="AC73" i="2"/>
  <c r="AD73" i="2" s="1"/>
  <c r="AC74" i="2"/>
  <c r="AD74" i="2" s="1"/>
  <c r="AC75" i="2"/>
  <c r="AD75" i="2" s="1"/>
  <c r="AC76" i="2"/>
  <c r="AD76" i="2" s="1"/>
  <c r="AC77" i="2"/>
  <c r="AD77" i="2" s="1"/>
  <c r="AC78" i="2"/>
  <c r="AD78" i="2" s="1"/>
  <c r="AC79" i="2"/>
  <c r="AD79" i="2" s="1"/>
  <c r="AC80" i="2"/>
  <c r="AD80" i="2" s="1"/>
  <c r="AC81" i="2"/>
  <c r="AD81" i="2" s="1"/>
  <c r="AC82" i="2"/>
  <c r="AD82" i="2" s="1"/>
  <c r="AC83" i="2"/>
  <c r="AD83" i="2" s="1"/>
  <c r="AC84" i="2"/>
  <c r="AD84" i="2" s="1"/>
  <c r="AF86" i="2"/>
  <c r="AF88" i="2"/>
  <c r="AF90" i="2"/>
  <c r="AF92" i="2"/>
  <c r="AF94" i="2"/>
  <c r="AF96" i="2"/>
  <c r="AF98" i="2"/>
  <c r="AF100" i="2"/>
  <c r="AF102" i="2"/>
  <c r="AF104" i="2"/>
  <c r="AF106" i="2"/>
  <c r="AF108" i="2"/>
  <c r="AF110" i="2"/>
  <c r="AF112" i="2"/>
  <c r="AF114" i="2"/>
  <c r="AF116" i="2"/>
  <c r="AF118" i="2"/>
  <c r="AF120" i="2"/>
  <c r="AF122" i="2"/>
  <c r="AF124" i="2"/>
  <c r="AF126" i="2"/>
  <c r="AF128" i="2"/>
  <c r="AF130" i="2"/>
  <c r="AF132" i="2"/>
  <c r="AF134" i="2"/>
  <c r="AF136" i="2"/>
  <c r="AF138" i="2"/>
  <c r="AF140" i="2"/>
  <c r="AF142" i="2"/>
  <c r="AF144" i="2"/>
  <c r="AF146" i="2"/>
  <c r="AF148" i="2"/>
  <c r="AF150" i="2"/>
  <c r="AF152" i="2"/>
  <c r="AF154" i="2"/>
  <c r="AF156" i="2"/>
  <c r="AF158" i="2"/>
  <c r="AF160" i="2"/>
  <c r="AR236" i="2"/>
  <c r="AP236" i="2"/>
  <c r="AF237" i="2"/>
  <c r="AR243" i="2"/>
  <c r="AR244" i="2"/>
  <c r="AP244" i="2"/>
  <c r="AF245" i="2"/>
  <c r="AR251" i="2"/>
  <c r="AR252" i="2"/>
  <c r="AP252" i="2"/>
  <c r="AF253" i="2"/>
  <c r="AR259" i="2"/>
  <c r="AR260" i="2"/>
  <c r="AP260" i="2"/>
  <c r="AF261" i="2"/>
  <c r="AR267" i="2"/>
  <c r="AR268" i="2"/>
  <c r="AP268" i="2"/>
  <c r="AF269" i="2"/>
  <c r="AR275" i="2"/>
  <c r="AR276" i="2"/>
  <c r="AP276" i="2"/>
  <c r="AF277" i="2"/>
  <c r="AR283" i="2"/>
  <c r="AR284" i="2"/>
  <c r="AP284" i="2"/>
  <c r="AF285" i="2"/>
  <c r="AP301" i="2"/>
  <c r="AR301" i="2"/>
  <c r="AP305" i="2"/>
  <c r="AR305" i="2"/>
  <c r="AP309" i="2"/>
  <c r="AR309" i="2"/>
  <c r="AP313" i="2"/>
  <c r="AR313" i="2"/>
  <c r="AP317" i="2"/>
  <c r="AR317" i="2"/>
  <c r="AP321" i="2"/>
  <c r="AR321" i="2"/>
  <c r="AP325" i="2"/>
  <c r="AR325" i="2"/>
  <c r="AP329" i="2"/>
  <c r="AR329" i="2"/>
  <c r="AP333" i="2"/>
  <c r="AR333" i="2"/>
  <c r="AP337" i="2"/>
  <c r="AR337" i="2"/>
  <c r="AP341" i="2"/>
  <c r="AR341" i="2"/>
  <c r="AP345" i="2"/>
  <c r="AR345" i="2"/>
  <c r="AP349" i="2"/>
  <c r="AR349" i="2"/>
  <c r="AP353" i="2"/>
  <c r="AR353" i="2"/>
  <c r="AP357" i="2"/>
  <c r="AR357" i="2"/>
  <c r="AP361" i="2"/>
  <c r="AR361" i="2"/>
  <c r="AP365" i="2"/>
  <c r="AR365" i="2"/>
  <c r="AP369" i="2"/>
  <c r="AR369" i="2"/>
  <c r="AR373" i="2"/>
  <c r="AP373" i="2"/>
  <c r="AD85" i="2"/>
  <c r="AP85" i="2"/>
  <c r="AR86" i="2"/>
  <c r="AD87" i="2"/>
  <c r="AP87" i="2"/>
  <c r="AR88" i="2"/>
  <c r="AD89" i="2"/>
  <c r="AP89" i="2"/>
  <c r="AR90" i="2"/>
  <c r="AD91" i="2"/>
  <c r="AP91" i="2"/>
  <c r="AR92" i="2"/>
  <c r="AD93" i="2"/>
  <c r="AP93" i="2"/>
  <c r="AR94" i="2"/>
  <c r="AD95" i="2"/>
  <c r="AP95" i="2"/>
  <c r="AR96" i="2"/>
  <c r="AD97" i="2"/>
  <c r="AP97" i="2"/>
  <c r="AR98" i="2"/>
  <c r="AD99" i="2"/>
  <c r="AP99" i="2"/>
  <c r="AR100" i="2"/>
  <c r="AD101" i="2"/>
  <c r="AP101" i="2"/>
  <c r="AR102" i="2"/>
  <c r="AD103" i="2"/>
  <c r="AP103" i="2"/>
  <c r="AR104" i="2"/>
  <c r="AD105" i="2"/>
  <c r="AP105" i="2"/>
  <c r="AR106" i="2"/>
  <c r="AD107" i="2"/>
  <c r="AP107" i="2"/>
  <c r="AR108" i="2"/>
  <c r="AD109" i="2"/>
  <c r="AP109" i="2"/>
  <c r="AR110" i="2"/>
  <c r="AD111" i="2"/>
  <c r="AP111" i="2"/>
  <c r="AR112" i="2"/>
  <c r="AD113" i="2"/>
  <c r="AP113" i="2"/>
  <c r="AR114" i="2"/>
  <c r="AD115" i="2"/>
  <c r="AP115" i="2"/>
  <c r="AR116" i="2"/>
  <c r="AD117" i="2"/>
  <c r="AP117" i="2"/>
  <c r="AR118" i="2"/>
  <c r="AD119" i="2"/>
  <c r="AP119" i="2"/>
  <c r="AR120" i="2"/>
  <c r="AD121" i="2"/>
  <c r="AP121" i="2"/>
  <c r="AR122" i="2"/>
  <c r="AD123" i="2"/>
  <c r="AP123" i="2"/>
  <c r="AR124" i="2"/>
  <c r="AD125" i="2"/>
  <c r="AP125" i="2"/>
  <c r="AR126" i="2"/>
  <c r="AD127" i="2"/>
  <c r="AP127" i="2"/>
  <c r="AR128" i="2"/>
  <c r="AD129" i="2"/>
  <c r="AP129" i="2"/>
  <c r="AR130" i="2"/>
  <c r="AD131" i="2"/>
  <c r="AP131" i="2"/>
  <c r="AR132" i="2"/>
  <c r="AD133" i="2"/>
  <c r="AP133" i="2"/>
  <c r="AR134" i="2"/>
  <c r="AD135" i="2"/>
  <c r="AP135" i="2"/>
  <c r="AR136" i="2"/>
  <c r="AD137" i="2"/>
  <c r="AP137" i="2"/>
  <c r="AR138" i="2"/>
  <c r="AD139" i="2"/>
  <c r="AP139" i="2"/>
  <c r="AR140" i="2"/>
  <c r="AD141" i="2"/>
  <c r="AP141" i="2"/>
  <c r="AR142" i="2"/>
  <c r="AD143" i="2"/>
  <c r="AP143" i="2"/>
  <c r="AR144" i="2"/>
  <c r="AD145" i="2"/>
  <c r="AP145" i="2"/>
  <c r="AR146" i="2"/>
  <c r="AD147" i="2"/>
  <c r="AP147" i="2"/>
  <c r="AR148" i="2"/>
  <c r="AD149" i="2"/>
  <c r="AP149" i="2"/>
  <c r="AR150" i="2"/>
  <c r="AD151" i="2"/>
  <c r="AP151" i="2"/>
  <c r="AR152" i="2"/>
  <c r="AD153" i="2"/>
  <c r="AP153" i="2"/>
  <c r="AR154" i="2"/>
  <c r="AD155" i="2"/>
  <c r="AP155" i="2"/>
  <c r="AR156" i="2"/>
  <c r="AD157" i="2"/>
  <c r="AP157" i="2"/>
  <c r="AR158" i="2"/>
  <c r="AD159" i="2"/>
  <c r="AP159" i="2"/>
  <c r="AR160" i="2"/>
  <c r="AD161" i="2"/>
  <c r="AP161" i="2"/>
  <c r="AP162" i="2"/>
  <c r="AP163" i="2"/>
  <c r="AP164" i="2"/>
  <c r="AP165" i="2"/>
  <c r="AP166" i="2"/>
  <c r="AP167" i="2"/>
  <c r="AP168" i="2"/>
  <c r="AP169" i="2"/>
  <c r="AO172" i="2"/>
  <c r="AP172" i="2" s="1"/>
  <c r="AO176" i="2"/>
  <c r="AP176" i="2" s="1"/>
  <c r="AO180" i="2"/>
  <c r="AP180" i="2" s="1"/>
  <c r="AO184" i="2"/>
  <c r="AP184" i="2" s="1"/>
  <c r="AO188" i="2"/>
  <c r="AP188" i="2" s="1"/>
  <c r="AO192" i="2"/>
  <c r="AP192" i="2" s="1"/>
  <c r="AO196" i="2"/>
  <c r="AP196" i="2" s="1"/>
  <c r="AO200" i="2"/>
  <c r="AP200" i="2" s="1"/>
  <c r="AO204" i="2"/>
  <c r="AP204" i="2" s="1"/>
  <c r="AO208" i="2"/>
  <c r="AP208" i="2" s="1"/>
  <c r="AO212" i="2"/>
  <c r="AP212" i="2" s="1"/>
  <c r="AO216" i="2"/>
  <c r="AP216" i="2" s="1"/>
  <c r="AO220" i="2"/>
  <c r="AP220" i="2" s="1"/>
  <c r="AO224" i="2"/>
  <c r="AP224" i="2" s="1"/>
  <c r="AO228" i="2"/>
  <c r="AP228" i="2" s="1"/>
  <c r="AO232" i="2"/>
  <c r="AP232" i="2" s="1"/>
  <c r="AD239" i="2"/>
  <c r="AR241" i="2"/>
  <c r="AR242" i="2"/>
  <c r="AP242" i="2"/>
  <c r="AF243" i="2"/>
  <c r="AD247" i="2"/>
  <c r="AR249" i="2"/>
  <c r="AR250" i="2"/>
  <c r="AP250" i="2"/>
  <c r="AF251" i="2"/>
  <c r="AD255" i="2"/>
  <c r="AR257" i="2"/>
  <c r="AR258" i="2"/>
  <c r="AP258" i="2"/>
  <c r="AF259" i="2"/>
  <c r="AD263" i="2"/>
  <c r="AR265" i="2"/>
  <c r="AR266" i="2"/>
  <c r="AP266" i="2"/>
  <c r="AF267" i="2"/>
  <c r="AD271" i="2"/>
  <c r="AR273" i="2"/>
  <c r="AR274" i="2"/>
  <c r="AP274" i="2"/>
  <c r="AF275" i="2"/>
  <c r="AD279" i="2"/>
  <c r="AR281" i="2"/>
  <c r="AR282" i="2"/>
  <c r="AP282" i="2"/>
  <c r="AF283" i="2"/>
  <c r="AD287" i="2"/>
  <c r="AR289" i="2"/>
  <c r="AR290" i="2"/>
  <c r="AP290" i="2"/>
  <c r="AD293" i="2"/>
  <c r="AR294" i="2"/>
  <c r="AP294" i="2"/>
  <c r="AD297" i="2"/>
  <c r="AP298" i="2"/>
  <c r="AR298" i="2"/>
  <c r="AP302" i="2"/>
  <c r="AR302" i="2"/>
  <c r="AP306" i="2"/>
  <c r="AR306" i="2"/>
  <c r="AP310" i="2"/>
  <c r="AR310" i="2"/>
  <c r="AP314" i="2"/>
  <c r="AR314" i="2"/>
  <c r="AP318" i="2"/>
  <c r="AR318" i="2"/>
  <c r="AP322" i="2"/>
  <c r="AR322" i="2"/>
  <c r="AP326" i="2"/>
  <c r="AR326" i="2"/>
  <c r="AP330" i="2"/>
  <c r="AR330" i="2"/>
  <c r="AP334" i="2"/>
  <c r="AR334" i="2"/>
  <c r="AP338" i="2"/>
  <c r="AR338" i="2"/>
  <c r="AP342" i="2"/>
  <c r="AR342" i="2"/>
  <c r="AP346" i="2"/>
  <c r="AR346" i="2"/>
  <c r="AP350" i="2"/>
  <c r="AR350" i="2"/>
  <c r="AP354" i="2"/>
  <c r="AR354" i="2"/>
  <c r="AP358" i="2"/>
  <c r="AR358" i="2"/>
  <c r="AP362" i="2"/>
  <c r="AR362" i="2"/>
  <c r="AP366" i="2"/>
  <c r="AR366" i="2"/>
  <c r="AP370" i="2"/>
  <c r="AR370" i="2"/>
  <c r="AR239" i="2"/>
  <c r="AR240" i="2"/>
  <c r="AP240" i="2"/>
  <c r="AR247" i="2"/>
  <c r="AR248" i="2"/>
  <c r="AP248" i="2"/>
  <c r="AR255" i="2"/>
  <c r="AR256" i="2"/>
  <c r="AP256" i="2"/>
  <c r="AR263" i="2"/>
  <c r="AR264" i="2"/>
  <c r="AP264" i="2"/>
  <c r="AR271" i="2"/>
  <c r="AR272" i="2"/>
  <c r="AP272" i="2"/>
  <c r="AR279" i="2"/>
  <c r="AR280" i="2"/>
  <c r="AP280" i="2"/>
  <c r="AR287" i="2"/>
  <c r="AR288" i="2"/>
  <c r="AP288" i="2"/>
  <c r="AP299" i="2"/>
  <c r="AR299" i="2"/>
  <c r="AP303" i="2"/>
  <c r="AR303" i="2"/>
  <c r="AP307" i="2"/>
  <c r="AR307" i="2"/>
  <c r="AP311" i="2"/>
  <c r="AR311" i="2"/>
  <c r="AP315" i="2"/>
  <c r="AR315" i="2"/>
  <c r="AP319" i="2"/>
  <c r="AR319" i="2"/>
  <c r="AP323" i="2"/>
  <c r="AR323" i="2"/>
  <c r="AP327" i="2"/>
  <c r="AR327" i="2"/>
  <c r="AP331" i="2"/>
  <c r="AR331" i="2"/>
  <c r="AP335" i="2"/>
  <c r="AR335" i="2"/>
  <c r="AP339" i="2"/>
  <c r="AR339" i="2"/>
  <c r="AP343" i="2"/>
  <c r="AR343" i="2"/>
  <c r="AP347" i="2"/>
  <c r="AR347" i="2"/>
  <c r="AP351" i="2"/>
  <c r="AR351" i="2"/>
  <c r="AP355" i="2"/>
  <c r="AR355" i="2"/>
  <c r="AP359" i="2"/>
  <c r="AR359" i="2"/>
  <c r="AP363" i="2"/>
  <c r="AR363" i="2"/>
  <c r="AP367" i="2"/>
  <c r="AR367" i="2"/>
  <c r="AP371" i="2"/>
  <c r="AR371" i="2"/>
  <c r="AD162" i="2"/>
  <c r="AD163" i="2"/>
  <c r="AD164" i="2"/>
  <c r="AD165" i="2"/>
  <c r="AD166" i="2"/>
  <c r="AD167" i="2"/>
  <c r="AD168" i="2"/>
  <c r="AD169" i="2"/>
  <c r="AO170" i="2"/>
  <c r="AP170" i="2" s="1"/>
  <c r="AO174" i="2"/>
  <c r="AP174" i="2" s="1"/>
  <c r="AO178" i="2"/>
  <c r="AP178" i="2" s="1"/>
  <c r="AO182" i="2"/>
  <c r="AP182" i="2" s="1"/>
  <c r="AO186" i="2"/>
  <c r="AP186" i="2" s="1"/>
  <c r="AO190" i="2"/>
  <c r="AP190" i="2" s="1"/>
  <c r="AO194" i="2"/>
  <c r="AP194" i="2" s="1"/>
  <c r="AO198" i="2"/>
  <c r="AP198" i="2" s="1"/>
  <c r="AO202" i="2"/>
  <c r="AP202" i="2" s="1"/>
  <c r="AO206" i="2"/>
  <c r="AP206" i="2" s="1"/>
  <c r="AO210" i="2"/>
  <c r="AP210" i="2" s="1"/>
  <c r="AO214" i="2"/>
  <c r="AP214" i="2" s="1"/>
  <c r="AO218" i="2"/>
  <c r="AP218" i="2" s="1"/>
  <c r="AO222" i="2"/>
  <c r="AP222" i="2" s="1"/>
  <c r="AO226" i="2"/>
  <c r="AP226" i="2" s="1"/>
  <c r="AO230" i="2"/>
  <c r="AP230" i="2" s="1"/>
  <c r="AO234" i="2"/>
  <c r="AP234" i="2" s="1"/>
  <c r="AR237" i="2"/>
  <c r="AR238" i="2"/>
  <c r="AP238" i="2"/>
  <c r="AR245" i="2"/>
  <c r="AR246" i="2"/>
  <c r="AP246" i="2"/>
  <c r="AR253" i="2"/>
  <c r="AR254" i="2"/>
  <c r="AP254" i="2"/>
  <c r="AR261" i="2"/>
  <c r="AR262" i="2"/>
  <c r="AP262" i="2"/>
  <c r="AR269" i="2"/>
  <c r="AR270" i="2"/>
  <c r="AP270" i="2"/>
  <c r="AR277" i="2"/>
  <c r="AR278" i="2"/>
  <c r="AP278" i="2"/>
  <c r="AR285" i="2"/>
  <c r="AR286" i="2"/>
  <c r="AP286" i="2"/>
  <c r="AR292" i="2"/>
  <c r="AP292" i="2"/>
  <c r="AR296" i="2"/>
  <c r="AP296" i="2"/>
  <c r="AP300" i="2"/>
  <c r="AR300" i="2"/>
  <c r="AP304" i="2"/>
  <c r="AR304" i="2"/>
  <c r="AP308" i="2"/>
  <c r="AR308" i="2"/>
  <c r="AP312" i="2"/>
  <c r="AR312" i="2"/>
  <c r="AP316" i="2"/>
  <c r="AR316" i="2"/>
  <c r="AP320" i="2"/>
  <c r="AR320" i="2"/>
  <c r="AP324" i="2"/>
  <c r="AR324" i="2"/>
  <c r="AP328" i="2"/>
  <c r="AR328" i="2"/>
  <c r="AP332" i="2"/>
  <c r="AR332" i="2"/>
  <c r="AP336" i="2"/>
  <c r="AR336" i="2"/>
  <c r="AP340" i="2"/>
  <c r="AR340" i="2"/>
  <c r="AP344" i="2"/>
  <c r="AR344" i="2"/>
  <c r="AP348" i="2"/>
  <c r="AR348" i="2"/>
  <c r="AP352" i="2"/>
  <c r="AR352" i="2"/>
  <c r="AP356" i="2"/>
  <c r="AR356" i="2"/>
  <c r="AP360" i="2"/>
  <c r="AR360" i="2"/>
  <c r="AP364" i="2"/>
  <c r="AR364" i="2"/>
  <c r="AP368" i="2"/>
  <c r="AR368" i="2"/>
  <c r="AP372" i="2"/>
  <c r="AR372" i="2"/>
  <c r="AF291" i="2"/>
  <c r="AF293" i="2"/>
  <c r="AF295" i="2"/>
  <c r="AF297" i="2"/>
  <c r="AD377" i="2"/>
  <c r="AF377" i="2"/>
  <c r="AD381" i="2"/>
  <c r="AF381" i="2"/>
  <c r="AD385" i="2"/>
  <c r="AF385" i="2"/>
  <c r="AD389" i="2"/>
  <c r="AF389" i="2"/>
  <c r="AD393" i="2"/>
  <c r="AF393" i="2"/>
  <c r="AD397" i="2"/>
  <c r="AF397" i="2"/>
  <c r="AD401" i="2"/>
  <c r="AF401" i="2"/>
  <c r="AD405" i="2"/>
  <c r="AF405" i="2"/>
  <c r="AD409" i="2"/>
  <c r="AF409" i="2"/>
  <c r="AD413" i="2"/>
  <c r="AF413" i="2"/>
  <c r="AD417" i="2"/>
  <c r="AF417" i="2"/>
  <c r="AD421" i="2"/>
  <c r="AF421" i="2"/>
  <c r="AR439" i="2"/>
  <c r="AD441" i="2"/>
  <c r="AF441" i="2"/>
  <c r="AR443" i="2"/>
  <c r="AD445" i="2"/>
  <c r="AF445" i="2"/>
  <c r="AR447" i="2"/>
  <c r="AD449" i="2"/>
  <c r="AF449" i="2"/>
  <c r="AR451" i="2"/>
  <c r="AD453" i="2"/>
  <c r="AF453" i="2"/>
  <c r="AR455" i="2"/>
  <c r="AR459" i="2"/>
  <c r="AR463" i="2"/>
  <c r="AR467" i="2"/>
  <c r="AR471" i="2"/>
  <c r="AR475" i="2"/>
  <c r="AR479" i="2"/>
  <c r="AR483" i="2"/>
  <c r="AR487" i="2"/>
  <c r="AP487" i="2"/>
  <c r="AR491" i="2"/>
  <c r="AP491" i="2"/>
  <c r="AR495" i="2"/>
  <c r="AP495" i="2"/>
  <c r="AR499" i="2"/>
  <c r="AP499" i="2"/>
  <c r="AR503" i="2"/>
  <c r="AP503" i="2"/>
  <c r="AR507" i="2"/>
  <c r="AP507" i="2"/>
  <c r="AR511" i="2"/>
  <c r="AP511" i="2"/>
  <c r="AR515" i="2"/>
  <c r="AP515" i="2"/>
  <c r="AR519" i="2"/>
  <c r="AP519" i="2"/>
  <c r="AR523" i="2"/>
  <c r="AP523" i="2"/>
  <c r="AR527" i="2"/>
  <c r="AP527" i="2"/>
  <c r="AC565" i="2"/>
  <c r="AE565" i="2"/>
  <c r="AF567" i="2"/>
  <c r="AF573" i="2"/>
  <c r="AD574" i="2"/>
  <c r="AF574" i="2"/>
  <c r="AR574" i="2"/>
  <c r="AR575" i="2"/>
  <c r="AP575" i="2"/>
  <c r="AR291" i="2"/>
  <c r="AR293" i="2"/>
  <c r="AR295" i="2"/>
  <c r="AR297" i="2"/>
  <c r="AF374" i="2"/>
  <c r="AQ377" i="2"/>
  <c r="AF378" i="2"/>
  <c r="AQ381" i="2"/>
  <c r="AF382" i="2"/>
  <c r="AQ385" i="2"/>
  <c r="AF386" i="2"/>
  <c r="AQ389" i="2"/>
  <c r="AF390" i="2"/>
  <c r="AQ393" i="2"/>
  <c r="AF394" i="2"/>
  <c r="AQ397" i="2"/>
  <c r="AF398" i="2"/>
  <c r="AQ401" i="2"/>
  <c r="AF402" i="2"/>
  <c r="AQ405" i="2"/>
  <c r="AF406" i="2"/>
  <c r="AR409" i="2"/>
  <c r="AF410" i="2"/>
  <c r="AR413" i="2"/>
  <c r="AP413" i="2"/>
  <c r="AF414" i="2"/>
  <c r="AR417" i="2"/>
  <c r="AF418" i="2"/>
  <c r="AR421" i="2"/>
  <c r="AF422" i="2"/>
  <c r="AR531" i="2"/>
  <c r="AR535" i="2"/>
  <c r="AR539" i="2"/>
  <c r="AO171" i="2"/>
  <c r="AP171" i="2" s="1"/>
  <c r="AO173" i="2"/>
  <c r="AP173" i="2" s="1"/>
  <c r="AO175" i="2"/>
  <c r="AP175" i="2" s="1"/>
  <c r="AO177" i="2"/>
  <c r="AP177" i="2" s="1"/>
  <c r="AO179" i="2"/>
  <c r="AP179" i="2" s="1"/>
  <c r="AO181" i="2"/>
  <c r="AP181" i="2" s="1"/>
  <c r="AO183" i="2"/>
  <c r="AP183" i="2" s="1"/>
  <c r="AO185" i="2"/>
  <c r="AP185" i="2" s="1"/>
  <c r="AO187" i="2"/>
  <c r="AP187" i="2" s="1"/>
  <c r="AO189" i="2"/>
  <c r="AP189" i="2" s="1"/>
  <c r="AO191" i="2"/>
  <c r="AP191" i="2" s="1"/>
  <c r="AO193" i="2"/>
  <c r="AP193" i="2" s="1"/>
  <c r="AO195" i="2"/>
  <c r="AP195" i="2" s="1"/>
  <c r="AO197" i="2"/>
  <c r="AP197" i="2" s="1"/>
  <c r="AO199" i="2"/>
  <c r="AP199" i="2" s="1"/>
  <c r="AO201" i="2"/>
  <c r="AP201" i="2" s="1"/>
  <c r="AO203" i="2"/>
  <c r="AP203" i="2" s="1"/>
  <c r="AO205" i="2"/>
  <c r="AP205" i="2" s="1"/>
  <c r="AO207" i="2"/>
  <c r="AP207" i="2" s="1"/>
  <c r="AO209" i="2"/>
  <c r="AP209" i="2" s="1"/>
  <c r="AO211" i="2"/>
  <c r="AP211" i="2" s="1"/>
  <c r="AO213" i="2"/>
  <c r="AP213" i="2" s="1"/>
  <c r="AO215" i="2"/>
  <c r="AP215" i="2" s="1"/>
  <c r="AO217" i="2"/>
  <c r="AP217" i="2" s="1"/>
  <c r="AO219" i="2"/>
  <c r="AP219" i="2" s="1"/>
  <c r="AO221" i="2"/>
  <c r="AP221" i="2" s="1"/>
  <c r="AO223" i="2"/>
  <c r="AP223" i="2" s="1"/>
  <c r="AO225" i="2"/>
  <c r="AP225" i="2" s="1"/>
  <c r="AO227" i="2"/>
  <c r="AP227" i="2" s="1"/>
  <c r="AO229" i="2"/>
  <c r="AP229" i="2" s="1"/>
  <c r="AO231" i="2"/>
  <c r="AP231" i="2" s="1"/>
  <c r="AO233" i="2"/>
  <c r="AP233" i="2" s="1"/>
  <c r="AO235" i="2"/>
  <c r="AP235" i="2" s="1"/>
  <c r="AO237" i="2"/>
  <c r="AP237" i="2" s="1"/>
  <c r="AO239" i="2"/>
  <c r="AP239" i="2" s="1"/>
  <c r="AO241" i="2"/>
  <c r="AP241" i="2" s="1"/>
  <c r="AO243" i="2"/>
  <c r="AP243" i="2" s="1"/>
  <c r="AO245" i="2"/>
  <c r="AP245" i="2" s="1"/>
  <c r="AO247" i="2"/>
  <c r="AP247" i="2" s="1"/>
  <c r="AO249" i="2"/>
  <c r="AP249" i="2" s="1"/>
  <c r="AO251" i="2"/>
  <c r="AP251" i="2" s="1"/>
  <c r="AO253" i="2"/>
  <c r="AP253" i="2" s="1"/>
  <c r="AO255" i="2"/>
  <c r="AP255" i="2" s="1"/>
  <c r="AO257" i="2"/>
  <c r="AP257" i="2" s="1"/>
  <c r="AO259" i="2"/>
  <c r="AP259" i="2" s="1"/>
  <c r="AO261" i="2"/>
  <c r="AP261" i="2" s="1"/>
  <c r="AO263" i="2"/>
  <c r="AP263" i="2" s="1"/>
  <c r="AO265" i="2"/>
  <c r="AP265" i="2" s="1"/>
  <c r="AO267" i="2"/>
  <c r="AP267" i="2" s="1"/>
  <c r="AO269" i="2"/>
  <c r="AP269" i="2" s="1"/>
  <c r="AO271" i="2"/>
  <c r="AP271" i="2" s="1"/>
  <c r="AO273" i="2"/>
  <c r="AP273" i="2" s="1"/>
  <c r="AO275" i="2"/>
  <c r="AP275" i="2" s="1"/>
  <c r="AO277" i="2"/>
  <c r="AP277" i="2" s="1"/>
  <c r="AO279" i="2"/>
  <c r="AP279" i="2" s="1"/>
  <c r="AO281" i="2"/>
  <c r="AP281" i="2" s="1"/>
  <c r="AO283" i="2"/>
  <c r="AP283" i="2" s="1"/>
  <c r="AO285" i="2"/>
  <c r="AP285" i="2" s="1"/>
  <c r="AO287" i="2"/>
  <c r="AP287" i="2" s="1"/>
  <c r="AO289" i="2"/>
  <c r="AP289" i="2" s="1"/>
  <c r="AO291" i="2"/>
  <c r="AP291" i="2" s="1"/>
  <c r="AO293" i="2"/>
  <c r="AP293" i="2" s="1"/>
  <c r="AO295" i="2"/>
  <c r="AP295" i="2" s="1"/>
  <c r="AO297" i="2"/>
  <c r="AP297" i="2" s="1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5" i="2"/>
  <c r="AF375" i="2"/>
  <c r="AE376" i="2"/>
  <c r="AD379" i="2"/>
  <c r="AF379" i="2"/>
  <c r="AE380" i="2"/>
  <c r="AD383" i="2"/>
  <c r="AF383" i="2"/>
  <c r="AE384" i="2"/>
  <c r="AD387" i="2"/>
  <c r="AF387" i="2"/>
  <c r="AE388" i="2"/>
  <c r="AD391" i="2"/>
  <c r="AF391" i="2"/>
  <c r="AE392" i="2"/>
  <c r="AD395" i="2"/>
  <c r="AF395" i="2"/>
  <c r="AE396" i="2"/>
  <c r="AD399" i="2"/>
  <c r="AF399" i="2"/>
  <c r="AE400" i="2"/>
  <c r="AD403" i="2"/>
  <c r="AF403" i="2"/>
  <c r="AE404" i="2"/>
  <c r="AD407" i="2"/>
  <c r="AF407" i="2"/>
  <c r="AE408" i="2"/>
  <c r="AD411" i="2"/>
  <c r="AF411" i="2"/>
  <c r="AE412" i="2"/>
  <c r="AD415" i="2"/>
  <c r="AF415" i="2"/>
  <c r="AE416" i="2"/>
  <c r="AD419" i="2"/>
  <c r="AF419" i="2"/>
  <c r="AE420" i="2"/>
  <c r="AD439" i="2"/>
  <c r="AF439" i="2"/>
  <c r="AR441" i="2"/>
  <c r="AD443" i="2"/>
  <c r="AF443" i="2"/>
  <c r="AR445" i="2"/>
  <c r="AD447" i="2"/>
  <c r="AF447" i="2"/>
  <c r="AR449" i="2"/>
  <c r="AD451" i="2"/>
  <c r="AF451" i="2"/>
  <c r="AR453" i="2"/>
  <c r="AD455" i="2"/>
  <c r="AF455" i="2"/>
  <c r="AR457" i="2"/>
  <c r="AR461" i="2"/>
  <c r="AR465" i="2"/>
  <c r="AR469" i="2"/>
  <c r="AR473" i="2"/>
  <c r="AR477" i="2"/>
  <c r="AR481" i="2"/>
  <c r="AR485" i="2"/>
  <c r="AP485" i="2"/>
  <c r="AR489" i="2"/>
  <c r="AP489" i="2"/>
  <c r="AR493" i="2"/>
  <c r="AP493" i="2"/>
  <c r="AR497" i="2"/>
  <c r="AP497" i="2"/>
  <c r="AR501" i="2"/>
  <c r="AP501" i="2"/>
  <c r="AR505" i="2"/>
  <c r="AP505" i="2"/>
  <c r="AR509" i="2"/>
  <c r="AP509" i="2"/>
  <c r="AR513" i="2"/>
  <c r="AP513" i="2"/>
  <c r="AR517" i="2"/>
  <c r="AP517" i="2"/>
  <c r="AR521" i="2"/>
  <c r="AP521" i="2"/>
  <c r="AR525" i="2"/>
  <c r="AP525" i="2"/>
  <c r="AR375" i="2"/>
  <c r="AP376" i="2"/>
  <c r="AR379" i="2"/>
  <c r="AP380" i="2"/>
  <c r="AR383" i="2"/>
  <c r="AP384" i="2"/>
  <c r="AR387" i="2"/>
  <c r="AP388" i="2"/>
  <c r="AR391" i="2"/>
  <c r="AP392" i="2"/>
  <c r="AR395" i="2"/>
  <c r="AP396" i="2"/>
  <c r="AR399" i="2"/>
  <c r="AP400" i="2"/>
  <c r="AR403" i="2"/>
  <c r="AP404" i="2"/>
  <c r="AQ407" i="2"/>
  <c r="AP408" i="2"/>
  <c r="AQ411" i="2"/>
  <c r="AP412" i="2"/>
  <c r="AQ415" i="2"/>
  <c r="AP416" i="2"/>
  <c r="AQ419" i="2"/>
  <c r="AP420" i="2"/>
  <c r="AR529" i="2"/>
  <c r="AR533" i="2"/>
  <c r="AR537" i="2"/>
  <c r="AE531" i="2"/>
  <c r="AC531" i="2"/>
  <c r="AE533" i="2"/>
  <c r="AC533" i="2"/>
  <c r="AE535" i="2"/>
  <c r="AC535" i="2"/>
  <c r="AE537" i="2"/>
  <c r="AC537" i="2"/>
  <c r="AE539" i="2"/>
  <c r="AC539" i="2"/>
  <c r="AF540" i="2"/>
  <c r="AF542" i="2"/>
  <c r="AF544" i="2"/>
  <c r="AF546" i="2"/>
  <c r="AF548" i="2"/>
  <c r="AF550" i="2"/>
  <c r="AF552" i="2"/>
  <c r="AF554" i="2"/>
  <c r="AF556" i="2"/>
  <c r="AF558" i="2"/>
  <c r="AF560" i="2"/>
  <c r="AF562" i="2"/>
  <c r="AD566" i="2"/>
  <c r="AF566" i="2"/>
  <c r="AO570" i="2"/>
  <c r="AQ570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R530" i="2"/>
  <c r="AP530" i="2"/>
  <c r="AR532" i="2"/>
  <c r="AP532" i="2"/>
  <c r="AR534" i="2"/>
  <c r="AP534" i="2"/>
  <c r="AR536" i="2"/>
  <c r="AP536" i="2"/>
  <c r="AR538" i="2"/>
  <c r="AP538" i="2"/>
  <c r="AR565" i="2"/>
  <c r="AP565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40" i="2"/>
  <c r="AD442" i="2"/>
  <c r="AD444" i="2"/>
  <c r="AD446" i="2"/>
  <c r="AD448" i="2"/>
  <c r="AD450" i="2"/>
  <c r="AD452" i="2"/>
  <c r="AD454" i="2"/>
  <c r="AD456" i="2"/>
  <c r="AF457" i="2"/>
  <c r="AD458" i="2"/>
  <c r="AF459" i="2"/>
  <c r="AD460" i="2"/>
  <c r="AF461" i="2"/>
  <c r="AD462" i="2"/>
  <c r="AF463" i="2"/>
  <c r="AD464" i="2"/>
  <c r="AF465" i="2"/>
  <c r="AD466" i="2"/>
  <c r="AF467" i="2"/>
  <c r="AD468" i="2"/>
  <c r="AF469" i="2"/>
  <c r="AD470" i="2"/>
  <c r="AF471" i="2"/>
  <c r="AD472" i="2"/>
  <c r="AF473" i="2"/>
  <c r="AD474" i="2"/>
  <c r="AF475" i="2"/>
  <c r="AD476" i="2"/>
  <c r="AF477" i="2"/>
  <c r="AD478" i="2"/>
  <c r="AF479" i="2"/>
  <c r="AD480" i="2"/>
  <c r="AF481" i="2"/>
  <c r="AD482" i="2"/>
  <c r="AF483" i="2"/>
  <c r="AD484" i="2"/>
  <c r="AF485" i="2"/>
  <c r="AD486" i="2"/>
  <c r="AF487" i="2"/>
  <c r="AD488" i="2"/>
  <c r="AF489" i="2"/>
  <c r="AD490" i="2"/>
  <c r="AF491" i="2"/>
  <c r="AD492" i="2"/>
  <c r="AF493" i="2"/>
  <c r="AD494" i="2"/>
  <c r="AF495" i="2"/>
  <c r="AD496" i="2"/>
  <c r="AF497" i="2"/>
  <c r="AD498" i="2"/>
  <c r="AF499" i="2"/>
  <c r="AD500" i="2"/>
  <c r="AF501" i="2"/>
  <c r="AD502" i="2"/>
  <c r="AF503" i="2"/>
  <c r="AD504" i="2"/>
  <c r="AF505" i="2"/>
  <c r="AD506" i="2"/>
  <c r="AF507" i="2"/>
  <c r="AD508" i="2"/>
  <c r="AF509" i="2"/>
  <c r="AD510" i="2"/>
  <c r="AF511" i="2"/>
  <c r="AD512" i="2"/>
  <c r="AF513" i="2"/>
  <c r="AD514" i="2"/>
  <c r="AF515" i="2"/>
  <c r="AD516" i="2"/>
  <c r="AF517" i="2"/>
  <c r="AD518" i="2"/>
  <c r="AF519" i="2"/>
  <c r="AD520" i="2"/>
  <c r="AF521" i="2"/>
  <c r="AD522" i="2"/>
  <c r="AF523" i="2"/>
  <c r="AD524" i="2"/>
  <c r="AF525" i="2"/>
  <c r="AD526" i="2"/>
  <c r="AF527" i="2"/>
  <c r="AD528" i="2"/>
  <c r="AD530" i="2"/>
  <c r="AF530" i="2"/>
  <c r="AD532" i="2"/>
  <c r="AF532" i="2"/>
  <c r="AD534" i="2"/>
  <c r="AF534" i="2"/>
  <c r="AD536" i="2"/>
  <c r="AF536" i="2"/>
  <c r="AD538" i="2"/>
  <c r="AF538" i="2"/>
  <c r="AF541" i="2"/>
  <c r="AF543" i="2"/>
  <c r="AF545" i="2"/>
  <c r="AF547" i="2"/>
  <c r="AF549" i="2"/>
  <c r="AF551" i="2"/>
  <c r="AF553" i="2"/>
  <c r="AF555" i="2"/>
  <c r="AF557" i="2"/>
  <c r="AF559" i="2"/>
  <c r="AF561" i="2"/>
  <c r="AD563" i="2"/>
  <c r="AF563" i="2"/>
  <c r="AO578" i="2"/>
  <c r="AQ578" i="2"/>
  <c r="AD564" i="2"/>
  <c r="AF564" i="2"/>
  <c r="AD568" i="2"/>
  <c r="AF568" i="2"/>
  <c r="AF569" i="2"/>
  <c r="AD570" i="2"/>
  <c r="AF570" i="2"/>
  <c r="AR571" i="2"/>
  <c r="AP571" i="2"/>
  <c r="AF577" i="2"/>
  <c r="AD578" i="2"/>
  <c r="AF578" i="2"/>
  <c r="AR579" i="2"/>
  <c r="AP579" i="2"/>
  <c r="AF585" i="2"/>
  <c r="AD586" i="2"/>
  <c r="AF586" i="2"/>
  <c r="AQ586" i="2"/>
  <c r="AR587" i="2"/>
  <c r="AP587" i="2"/>
  <c r="AF593" i="2"/>
  <c r="AD594" i="2"/>
  <c r="AF594" i="2"/>
  <c r="AQ594" i="2"/>
  <c r="AR595" i="2"/>
  <c r="AP595" i="2"/>
  <c r="AR599" i="2"/>
  <c r="AP599" i="2"/>
  <c r="AR603" i="2"/>
  <c r="AP603" i="2"/>
  <c r="AR607" i="2"/>
  <c r="AP607" i="2"/>
  <c r="AR611" i="2"/>
  <c r="AP611" i="2"/>
  <c r="AR615" i="2"/>
  <c r="AP615" i="2"/>
  <c r="AR619" i="2"/>
  <c r="AP619" i="2"/>
  <c r="AR623" i="2"/>
  <c r="AP623" i="2"/>
  <c r="AR627" i="2"/>
  <c r="AP627" i="2"/>
  <c r="AF637" i="2"/>
  <c r="AO438" i="2"/>
  <c r="AP438" i="2" s="1"/>
  <c r="AO439" i="2"/>
  <c r="AP439" i="2" s="1"/>
  <c r="AO440" i="2"/>
  <c r="AP440" i="2" s="1"/>
  <c r="AO441" i="2"/>
  <c r="AP441" i="2" s="1"/>
  <c r="AO442" i="2"/>
  <c r="AP442" i="2" s="1"/>
  <c r="AO443" i="2"/>
  <c r="AP443" i="2" s="1"/>
  <c r="AO444" i="2"/>
  <c r="AP444" i="2" s="1"/>
  <c r="AO445" i="2"/>
  <c r="AP445" i="2" s="1"/>
  <c r="AO446" i="2"/>
  <c r="AP446" i="2" s="1"/>
  <c r="AO447" i="2"/>
  <c r="AP447" i="2" s="1"/>
  <c r="AO448" i="2"/>
  <c r="AP448" i="2" s="1"/>
  <c r="AO449" i="2"/>
  <c r="AP449" i="2" s="1"/>
  <c r="AO450" i="2"/>
  <c r="AP450" i="2" s="1"/>
  <c r="AO451" i="2"/>
  <c r="AP451" i="2" s="1"/>
  <c r="AO452" i="2"/>
  <c r="AP452" i="2" s="1"/>
  <c r="AO453" i="2"/>
  <c r="AP453" i="2" s="1"/>
  <c r="AO454" i="2"/>
  <c r="AP454" i="2" s="1"/>
  <c r="AO455" i="2"/>
  <c r="AP455" i="2" s="1"/>
  <c r="AO456" i="2"/>
  <c r="AP456" i="2" s="1"/>
  <c r="AO457" i="2"/>
  <c r="AP457" i="2" s="1"/>
  <c r="AO458" i="2"/>
  <c r="AP458" i="2" s="1"/>
  <c r="AO459" i="2"/>
  <c r="AP459" i="2" s="1"/>
  <c r="AO460" i="2"/>
  <c r="AP460" i="2" s="1"/>
  <c r="AO461" i="2"/>
  <c r="AP461" i="2" s="1"/>
  <c r="AO462" i="2"/>
  <c r="AP462" i="2" s="1"/>
  <c r="AO463" i="2"/>
  <c r="AP463" i="2" s="1"/>
  <c r="AO464" i="2"/>
  <c r="AP464" i="2" s="1"/>
  <c r="AO465" i="2"/>
  <c r="AP465" i="2" s="1"/>
  <c r="AO466" i="2"/>
  <c r="AP466" i="2" s="1"/>
  <c r="AO467" i="2"/>
  <c r="AP467" i="2" s="1"/>
  <c r="AO468" i="2"/>
  <c r="AP468" i="2" s="1"/>
  <c r="AO469" i="2"/>
  <c r="AP469" i="2" s="1"/>
  <c r="AO470" i="2"/>
  <c r="AP470" i="2" s="1"/>
  <c r="AO471" i="2"/>
  <c r="AP471" i="2" s="1"/>
  <c r="AO472" i="2"/>
  <c r="AP472" i="2" s="1"/>
  <c r="AO473" i="2"/>
  <c r="AP473" i="2" s="1"/>
  <c r="AO474" i="2"/>
  <c r="AP474" i="2" s="1"/>
  <c r="AO475" i="2"/>
  <c r="AP475" i="2" s="1"/>
  <c r="AO476" i="2"/>
  <c r="AP476" i="2" s="1"/>
  <c r="AO477" i="2"/>
  <c r="AP477" i="2" s="1"/>
  <c r="AO478" i="2"/>
  <c r="AP478" i="2" s="1"/>
  <c r="AO479" i="2"/>
  <c r="AP479" i="2" s="1"/>
  <c r="AO480" i="2"/>
  <c r="AP480" i="2" s="1"/>
  <c r="AO481" i="2"/>
  <c r="AP481" i="2" s="1"/>
  <c r="AO482" i="2"/>
  <c r="AP482" i="2" s="1"/>
  <c r="AO483" i="2"/>
  <c r="AP483" i="2" s="1"/>
  <c r="AO484" i="2"/>
  <c r="AP484" i="2" s="1"/>
  <c r="AO529" i="2"/>
  <c r="AP529" i="2" s="1"/>
  <c r="AO531" i="2"/>
  <c r="AP531" i="2" s="1"/>
  <c r="AO533" i="2"/>
  <c r="AP533" i="2" s="1"/>
  <c r="AO535" i="2"/>
  <c r="AP535" i="2" s="1"/>
  <c r="AO537" i="2"/>
  <c r="AP537" i="2" s="1"/>
  <c r="AO539" i="2"/>
  <c r="AP539" i="2" s="1"/>
  <c r="AC540" i="2"/>
  <c r="AD540" i="2" s="1"/>
  <c r="AC541" i="2"/>
  <c r="AD541" i="2" s="1"/>
  <c r="AC542" i="2"/>
  <c r="AD542" i="2" s="1"/>
  <c r="AC543" i="2"/>
  <c r="AD543" i="2" s="1"/>
  <c r="AC544" i="2"/>
  <c r="AD544" i="2" s="1"/>
  <c r="AC545" i="2"/>
  <c r="AD545" i="2" s="1"/>
  <c r="AC546" i="2"/>
  <c r="AD546" i="2" s="1"/>
  <c r="AC547" i="2"/>
  <c r="AD547" i="2" s="1"/>
  <c r="AC548" i="2"/>
  <c r="AD548" i="2" s="1"/>
  <c r="AC549" i="2"/>
  <c r="AD549" i="2" s="1"/>
  <c r="AC550" i="2"/>
  <c r="AD550" i="2" s="1"/>
  <c r="AC551" i="2"/>
  <c r="AD551" i="2" s="1"/>
  <c r="AC552" i="2"/>
  <c r="AD552" i="2" s="1"/>
  <c r="AC553" i="2"/>
  <c r="AD553" i="2" s="1"/>
  <c r="AC554" i="2"/>
  <c r="AD554" i="2" s="1"/>
  <c r="AC555" i="2"/>
  <c r="AD555" i="2" s="1"/>
  <c r="AC556" i="2"/>
  <c r="AD556" i="2" s="1"/>
  <c r="AC557" i="2"/>
  <c r="AD557" i="2" s="1"/>
  <c r="AC558" i="2"/>
  <c r="AD558" i="2" s="1"/>
  <c r="AC559" i="2"/>
  <c r="AD559" i="2" s="1"/>
  <c r="AC560" i="2"/>
  <c r="AD560" i="2" s="1"/>
  <c r="AC561" i="2"/>
  <c r="AD561" i="2" s="1"/>
  <c r="AC562" i="2"/>
  <c r="AD562" i="2" s="1"/>
  <c r="AQ564" i="2"/>
  <c r="AQ568" i="2"/>
  <c r="AR569" i="2"/>
  <c r="AP569" i="2"/>
  <c r="AF575" i="2"/>
  <c r="AD576" i="2"/>
  <c r="AF576" i="2"/>
  <c r="AQ576" i="2"/>
  <c r="AR577" i="2"/>
  <c r="AP577" i="2"/>
  <c r="AF583" i="2"/>
  <c r="AD584" i="2"/>
  <c r="AF584" i="2"/>
  <c r="AQ584" i="2"/>
  <c r="AR585" i="2"/>
  <c r="AP585" i="2"/>
  <c r="AF591" i="2"/>
  <c r="AD592" i="2"/>
  <c r="AF592" i="2"/>
  <c r="AQ592" i="2"/>
  <c r="AR593" i="2"/>
  <c r="AP593" i="2"/>
  <c r="AR596" i="2"/>
  <c r="AD598" i="2"/>
  <c r="AF598" i="2"/>
  <c r="AR600" i="2"/>
  <c r="AD602" i="2"/>
  <c r="AF602" i="2"/>
  <c r="AR604" i="2"/>
  <c r="AD606" i="2"/>
  <c r="AF606" i="2"/>
  <c r="AR608" i="2"/>
  <c r="AD610" i="2"/>
  <c r="AF610" i="2"/>
  <c r="AR612" i="2"/>
  <c r="AD614" i="2"/>
  <c r="AF614" i="2"/>
  <c r="AR616" i="2"/>
  <c r="AD618" i="2"/>
  <c r="AF618" i="2"/>
  <c r="AR620" i="2"/>
  <c r="AD622" i="2"/>
  <c r="AF622" i="2"/>
  <c r="AR624" i="2"/>
  <c r="AD626" i="2"/>
  <c r="AF626" i="2"/>
  <c r="AF581" i="2"/>
  <c r="AD582" i="2"/>
  <c r="AF582" i="2"/>
  <c r="AR582" i="2"/>
  <c r="AR583" i="2"/>
  <c r="AP583" i="2"/>
  <c r="AF589" i="2"/>
  <c r="AD590" i="2"/>
  <c r="AF590" i="2"/>
  <c r="AR590" i="2"/>
  <c r="AR591" i="2"/>
  <c r="AP591" i="2"/>
  <c r="AR597" i="2"/>
  <c r="AP597" i="2"/>
  <c r="AR601" i="2"/>
  <c r="AP601" i="2"/>
  <c r="AR605" i="2"/>
  <c r="AP605" i="2"/>
  <c r="AR609" i="2"/>
  <c r="AP609" i="2"/>
  <c r="AR613" i="2"/>
  <c r="AP613" i="2"/>
  <c r="AR617" i="2"/>
  <c r="AP617" i="2"/>
  <c r="AR621" i="2"/>
  <c r="AP621" i="2"/>
  <c r="AR625" i="2"/>
  <c r="AP625" i="2"/>
  <c r="AD635" i="2"/>
  <c r="AF635" i="2"/>
  <c r="AP540" i="2"/>
  <c r="AP541" i="2"/>
  <c r="AR566" i="2"/>
  <c r="AP566" i="2"/>
  <c r="AF571" i="2"/>
  <c r="AD572" i="2"/>
  <c r="AF572" i="2"/>
  <c r="AR572" i="2"/>
  <c r="AR573" i="2"/>
  <c r="AP573" i="2"/>
  <c r="AD579" i="2"/>
  <c r="AF579" i="2"/>
  <c r="AD580" i="2"/>
  <c r="AF580" i="2"/>
  <c r="AR580" i="2"/>
  <c r="AR581" i="2"/>
  <c r="AP581" i="2"/>
  <c r="AF587" i="2"/>
  <c r="AD588" i="2"/>
  <c r="AF588" i="2"/>
  <c r="AR588" i="2"/>
  <c r="AR589" i="2"/>
  <c r="AP589" i="2"/>
  <c r="AF595" i="2"/>
  <c r="AD596" i="2"/>
  <c r="AF596" i="2"/>
  <c r="AR598" i="2"/>
  <c r="AD600" i="2"/>
  <c r="AF600" i="2"/>
  <c r="AR602" i="2"/>
  <c r="AD604" i="2"/>
  <c r="AF604" i="2"/>
  <c r="AR606" i="2"/>
  <c r="AD608" i="2"/>
  <c r="AF608" i="2"/>
  <c r="AR610" i="2"/>
  <c r="AD612" i="2"/>
  <c r="AF612" i="2"/>
  <c r="AR614" i="2"/>
  <c r="AD616" i="2"/>
  <c r="AF616" i="2"/>
  <c r="AR618" i="2"/>
  <c r="AD620" i="2"/>
  <c r="AF620" i="2"/>
  <c r="AR622" i="2"/>
  <c r="AD624" i="2"/>
  <c r="AF624" i="2"/>
  <c r="AR626" i="2"/>
  <c r="AD628" i="2"/>
  <c r="AF628" i="2"/>
  <c r="AF629" i="2"/>
  <c r="AO596" i="2"/>
  <c r="AP596" i="2" s="1"/>
  <c r="AO598" i="2"/>
  <c r="AP598" i="2" s="1"/>
  <c r="AO600" i="2"/>
  <c r="AP600" i="2" s="1"/>
  <c r="AO602" i="2"/>
  <c r="AP602" i="2" s="1"/>
  <c r="AO604" i="2"/>
  <c r="AP604" i="2" s="1"/>
  <c r="AO606" i="2"/>
  <c r="AP606" i="2" s="1"/>
  <c r="AO608" i="2"/>
  <c r="AP608" i="2" s="1"/>
  <c r="AO610" i="2"/>
  <c r="AP610" i="2" s="1"/>
  <c r="AO612" i="2"/>
  <c r="AP612" i="2" s="1"/>
  <c r="AO614" i="2"/>
  <c r="AP614" i="2" s="1"/>
  <c r="AO616" i="2"/>
  <c r="AP616" i="2" s="1"/>
  <c r="AO618" i="2"/>
  <c r="AP618" i="2" s="1"/>
  <c r="AO620" i="2"/>
  <c r="AP620" i="2" s="1"/>
  <c r="AO622" i="2"/>
  <c r="AP622" i="2" s="1"/>
  <c r="AO624" i="2"/>
  <c r="AP624" i="2" s="1"/>
  <c r="AO626" i="2"/>
  <c r="AP626" i="2" s="1"/>
  <c r="AC629" i="2"/>
  <c r="AD629" i="2" s="1"/>
  <c r="AD632" i="2"/>
  <c r="AP633" i="2"/>
  <c r="AQ634" i="2"/>
  <c r="AC637" i="2"/>
  <c r="AD637" i="2" s="1"/>
  <c r="AQ638" i="2"/>
  <c r="AF639" i="2"/>
  <c r="AP639" i="2"/>
  <c r="AQ642" i="2"/>
  <c r="AF643" i="2"/>
  <c r="AP643" i="2"/>
  <c r="AQ646" i="2"/>
  <c r="AF647" i="2"/>
  <c r="AP647" i="2"/>
  <c r="AQ650" i="2"/>
  <c r="AF651" i="2"/>
  <c r="AP651" i="2"/>
  <c r="AD655" i="2"/>
  <c r="AF655" i="2"/>
  <c r="AQ628" i="2"/>
  <c r="AC630" i="2"/>
  <c r="AD630" i="2" s="1"/>
  <c r="AD634" i="2"/>
  <c r="AP635" i="2"/>
  <c r="AQ636" i="2"/>
  <c r="AD640" i="2"/>
  <c r="AF640" i="2"/>
  <c r="AE641" i="2"/>
  <c r="AD644" i="2"/>
  <c r="AF644" i="2"/>
  <c r="AE645" i="2"/>
  <c r="AD648" i="2"/>
  <c r="AF648" i="2"/>
  <c r="AE649" i="2"/>
  <c r="AD652" i="2"/>
  <c r="AF652" i="2"/>
  <c r="AE653" i="2"/>
  <c r="AR655" i="2"/>
  <c r="AP655" i="2"/>
  <c r="AR660" i="2"/>
  <c r="AR663" i="2"/>
  <c r="AP663" i="2"/>
  <c r="AR668" i="2"/>
  <c r="AR671" i="2"/>
  <c r="AP671" i="2"/>
  <c r="AR676" i="2"/>
  <c r="AF681" i="2"/>
  <c r="AD597" i="2"/>
  <c r="AP629" i="2"/>
  <c r="AD636" i="2"/>
  <c r="AP637" i="2"/>
  <c r="AR640" i="2"/>
  <c r="AR644" i="2"/>
  <c r="AR648" i="2"/>
  <c r="AP648" i="2"/>
  <c r="AR652" i="2"/>
  <c r="AP653" i="2"/>
  <c r="AR675" i="2"/>
  <c r="AP675" i="2"/>
  <c r="AR683" i="2"/>
  <c r="AP683" i="2"/>
  <c r="AF597" i="2"/>
  <c r="AF599" i="2"/>
  <c r="AF601" i="2"/>
  <c r="AF603" i="2"/>
  <c r="AF605" i="2"/>
  <c r="AF607" i="2"/>
  <c r="AF609" i="2"/>
  <c r="AF611" i="2"/>
  <c r="AF613" i="2"/>
  <c r="AF615" i="2"/>
  <c r="AF617" i="2"/>
  <c r="AF619" i="2"/>
  <c r="AF621" i="2"/>
  <c r="AF623" i="2"/>
  <c r="AF625" i="2"/>
  <c r="AF627" i="2"/>
  <c r="AF631" i="2"/>
  <c r="AD633" i="2"/>
  <c r="AD638" i="2"/>
  <c r="AF638" i="2"/>
  <c r="AD642" i="2"/>
  <c r="AF642" i="2"/>
  <c r="AD646" i="2"/>
  <c r="AF646" i="2"/>
  <c r="AD650" i="2"/>
  <c r="AF650" i="2"/>
  <c r="AR654" i="2"/>
  <c r="AP654" i="2"/>
  <c r="AO656" i="2"/>
  <c r="AQ656" i="2"/>
  <c r="AD659" i="2"/>
  <c r="AF659" i="2"/>
  <c r="AF663" i="2"/>
  <c r="AO664" i="2"/>
  <c r="AQ664" i="2"/>
  <c r="AD667" i="2"/>
  <c r="AF667" i="2"/>
  <c r="AF671" i="2"/>
  <c r="AO672" i="2"/>
  <c r="AQ672" i="2"/>
  <c r="AD654" i="2"/>
  <c r="AF654" i="2"/>
  <c r="AP657" i="2"/>
  <c r="AC661" i="2"/>
  <c r="AD661" i="2" s="1"/>
  <c r="AP665" i="2"/>
  <c r="AC669" i="2"/>
  <c r="AD669" i="2" s="1"/>
  <c r="AP673" i="2"/>
  <c r="AC675" i="2"/>
  <c r="AD675" i="2" s="1"/>
  <c r="AD677" i="2"/>
  <c r="AR680" i="2"/>
  <c r="AP681" i="2"/>
  <c r="AC683" i="2"/>
  <c r="AD683" i="2" s="1"/>
  <c r="AD685" i="2"/>
  <c r="AR688" i="2"/>
  <c r="AP689" i="2"/>
  <c r="AC691" i="2"/>
  <c r="AD691" i="2" s="1"/>
  <c r="AD693" i="2"/>
  <c r="AR696" i="2"/>
  <c r="AP697" i="2"/>
  <c r="AC699" i="2"/>
  <c r="AD699" i="2" s="1"/>
  <c r="AD701" i="2"/>
  <c r="AR704" i="2"/>
  <c r="AP705" i="2"/>
  <c r="AD707" i="2"/>
  <c r="AF707" i="2"/>
  <c r="AD711" i="2"/>
  <c r="AF711" i="2"/>
  <c r="AD715" i="2"/>
  <c r="AF715" i="2"/>
  <c r="AD719" i="2"/>
  <c r="AF719" i="2"/>
  <c r="AD723" i="2"/>
  <c r="AF723" i="2"/>
  <c r="AD729" i="2"/>
  <c r="AF729" i="2"/>
  <c r="AF730" i="2"/>
  <c r="AD737" i="2"/>
  <c r="AF737" i="2"/>
  <c r="AF738" i="2"/>
  <c r="AD745" i="2"/>
  <c r="AF745" i="2"/>
  <c r="AF746" i="2"/>
  <c r="AD753" i="2"/>
  <c r="AF753" i="2"/>
  <c r="AF754" i="2"/>
  <c r="AD761" i="2"/>
  <c r="AF761" i="2"/>
  <c r="AF762" i="2"/>
  <c r="AD769" i="2"/>
  <c r="AF769" i="2"/>
  <c r="AF770" i="2"/>
  <c r="AD777" i="2"/>
  <c r="AF777" i="2"/>
  <c r="AD778" i="2"/>
  <c r="AF778" i="2"/>
  <c r="AR778" i="2"/>
  <c r="AR779" i="2"/>
  <c r="AP779" i="2"/>
  <c r="AD793" i="2"/>
  <c r="AF793" i="2"/>
  <c r="AD794" i="2"/>
  <c r="AF794" i="2"/>
  <c r="AR794" i="2"/>
  <c r="AR795" i="2"/>
  <c r="AP795" i="2"/>
  <c r="AF809" i="2"/>
  <c r="AD810" i="2"/>
  <c r="AF810" i="2"/>
  <c r="AR810" i="2"/>
  <c r="AR811" i="2"/>
  <c r="AP811" i="2"/>
  <c r="AF912" i="2"/>
  <c r="AD912" i="2"/>
  <c r="AF913" i="2"/>
  <c r="AF917" i="2"/>
  <c r="AD656" i="2"/>
  <c r="AQ662" i="2"/>
  <c r="AQ670" i="2"/>
  <c r="AQ674" i="2"/>
  <c r="AO674" i="2"/>
  <c r="AD679" i="2"/>
  <c r="AR682" i="2"/>
  <c r="AD687" i="2"/>
  <c r="AR690" i="2"/>
  <c r="AP691" i="2"/>
  <c r="AD695" i="2"/>
  <c r="AR698" i="2"/>
  <c r="AP699" i="2"/>
  <c r="AD703" i="2"/>
  <c r="AD708" i="2"/>
  <c r="AF708" i="2"/>
  <c r="AD712" i="2"/>
  <c r="AF712" i="2"/>
  <c r="AD716" i="2"/>
  <c r="AF716" i="2"/>
  <c r="AD720" i="2"/>
  <c r="AF720" i="2"/>
  <c r="AD727" i="2"/>
  <c r="AF727" i="2"/>
  <c r="AF728" i="2"/>
  <c r="AD735" i="2"/>
  <c r="AF735" i="2"/>
  <c r="AF736" i="2"/>
  <c r="AD743" i="2"/>
  <c r="AF743" i="2"/>
  <c r="AF744" i="2"/>
  <c r="AD751" i="2"/>
  <c r="AF751" i="2"/>
  <c r="AF752" i="2"/>
  <c r="AD759" i="2"/>
  <c r="AF759" i="2"/>
  <c r="AF760" i="2"/>
  <c r="AD767" i="2"/>
  <c r="AF767" i="2"/>
  <c r="AF768" i="2"/>
  <c r="AD775" i="2"/>
  <c r="AF775" i="2"/>
  <c r="AF776" i="2"/>
  <c r="AO790" i="2"/>
  <c r="AQ790" i="2"/>
  <c r="AO806" i="2"/>
  <c r="AQ806" i="2"/>
  <c r="AF817" i="2"/>
  <c r="AF825" i="2"/>
  <c r="AR847" i="2"/>
  <c r="AP847" i="2"/>
  <c r="AF850" i="2"/>
  <c r="AR684" i="2"/>
  <c r="AR692" i="2"/>
  <c r="AR700" i="2"/>
  <c r="AD709" i="2"/>
  <c r="AF709" i="2"/>
  <c r="AD713" i="2"/>
  <c r="AF713" i="2"/>
  <c r="AD717" i="2"/>
  <c r="AF717" i="2"/>
  <c r="AD721" i="2"/>
  <c r="AF721" i="2"/>
  <c r="AD733" i="2"/>
  <c r="AF733" i="2"/>
  <c r="AF734" i="2"/>
  <c r="AD741" i="2"/>
  <c r="AF741" i="2"/>
  <c r="AF742" i="2"/>
  <c r="AD749" i="2"/>
  <c r="AF749" i="2"/>
  <c r="AF750" i="2"/>
  <c r="AD757" i="2"/>
  <c r="AF757" i="2"/>
  <c r="AF758" i="2"/>
  <c r="AD765" i="2"/>
  <c r="AF765" i="2"/>
  <c r="AF766" i="2"/>
  <c r="AD773" i="2"/>
  <c r="AF773" i="2"/>
  <c r="AF774" i="2"/>
  <c r="AF785" i="2"/>
  <c r="AD786" i="2"/>
  <c r="AF786" i="2"/>
  <c r="AR786" i="2"/>
  <c r="AR787" i="2"/>
  <c r="AP787" i="2"/>
  <c r="AF801" i="2"/>
  <c r="AD802" i="2"/>
  <c r="AF802" i="2"/>
  <c r="AR802" i="2"/>
  <c r="AR803" i="2"/>
  <c r="AP803" i="2"/>
  <c r="AR835" i="2"/>
  <c r="AP835" i="2"/>
  <c r="AD657" i="2"/>
  <c r="AR658" i="2"/>
  <c r="AC663" i="2"/>
  <c r="AD663" i="2" s="1"/>
  <c r="AD665" i="2"/>
  <c r="AR666" i="2"/>
  <c r="AP666" i="2"/>
  <c r="AC671" i="2"/>
  <c r="AD671" i="2" s="1"/>
  <c r="AD673" i="2"/>
  <c r="AR678" i="2"/>
  <c r="AC681" i="2"/>
  <c r="AD681" i="2" s="1"/>
  <c r="AR686" i="2"/>
  <c r="AC689" i="2"/>
  <c r="AD689" i="2" s="1"/>
  <c r="AR694" i="2"/>
  <c r="AC697" i="2"/>
  <c r="AD697" i="2" s="1"/>
  <c r="AR702" i="2"/>
  <c r="AC705" i="2"/>
  <c r="AD705" i="2" s="1"/>
  <c r="AD710" i="2"/>
  <c r="AF710" i="2"/>
  <c r="AD714" i="2"/>
  <c r="AF714" i="2"/>
  <c r="AD718" i="2"/>
  <c r="AF718" i="2"/>
  <c r="AD722" i="2"/>
  <c r="AF722" i="2"/>
  <c r="AD731" i="2"/>
  <c r="AF731" i="2"/>
  <c r="AF732" i="2"/>
  <c r="AD739" i="2"/>
  <c r="AF739" i="2"/>
  <c r="AF740" i="2"/>
  <c r="AD747" i="2"/>
  <c r="AF747" i="2"/>
  <c r="AF748" i="2"/>
  <c r="AD755" i="2"/>
  <c r="AF755" i="2"/>
  <c r="AF756" i="2"/>
  <c r="AD763" i="2"/>
  <c r="AF763" i="2"/>
  <c r="AF764" i="2"/>
  <c r="AD771" i="2"/>
  <c r="AF771" i="2"/>
  <c r="AF772" i="2"/>
  <c r="AO782" i="2"/>
  <c r="AQ782" i="2"/>
  <c r="AO798" i="2"/>
  <c r="AQ798" i="2"/>
  <c r="AF813" i="2"/>
  <c r="AF821" i="2"/>
  <c r="AF829" i="2"/>
  <c r="AP926" i="2"/>
  <c r="AR926" i="2"/>
  <c r="AF972" i="2"/>
  <c r="AD972" i="2"/>
  <c r="AF1008" i="2"/>
  <c r="AD658" i="2"/>
  <c r="AD660" i="2"/>
  <c r="AD662" i="2"/>
  <c r="AD664" i="2"/>
  <c r="AD666" i="2"/>
  <c r="AD668" i="2"/>
  <c r="AD670" i="2"/>
  <c r="AD672" i="2"/>
  <c r="AD674" i="2"/>
  <c r="AD676" i="2"/>
  <c r="AO676" i="2"/>
  <c r="AP676" i="2" s="1"/>
  <c r="AD678" i="2"/>
  <c r="AO678" i="2"/>
  <c r="AP678" i="2" s="1"/>
  <c r="AD680" i="2"/>
  <c r="AO680" i="2"/>
  <c r="AP680" i="2" s="1"/>
  <c r="AD682" i="2"/>
  <c r="AO682" i="2"/>
  <c r="AP682" i="2" s="1"/>
  <c r="AD684" i="2"/>
  <c r="AO684" i="2"/>
  <c r="AP684" i="2" s="1"/>
  <c r="AD686" i="2"/>
  <c r="AO686" i="2"/>
  <c r="AP686" i="2" s="1"/>
  <c r="AD688" i="2"/>
  <c r="AO688" i="2"/>
  <c r="AP688" i="2" s="1"/>
  <c r="AD690" i="2"/>
  <c r="AO690" i="2"/>
  <c r="AP690" i="2" s="1"/>
  <c r="AD692" i="2"/>
  <c r="AO692" i="2"/>
  <c r="AP692" i="2" s="1"/>
  <c r="AD694" i="2"/>
  <c r="AO694" i="2"/>
  <c r="AP694" i="2" s="1"/>
  <c r="AD696" i="2"/>
  <c r="AO696" i="2"/>
  <c r="AP696" i="2" s="1"/>
  <c r="AD698" i="2"/>
  <c r="AO698" i="2"/>
  <c r="AP698" i="2" s="1"/>
  <c r="AD700" i="2"/>
  <c r="AO700" i="2"/>
  <c r="AP700" i="2" s="1"/>
  <c r="AD702" i="2"/>
  <c r="AO702" i="2"/>
  <c r="AP702" i="2" s="1"/>
  <c r="AD704" i="2"/>
  <c r="AO704" i="2"/>
  <c r="AP704" i="2" s="1"/>
  <c r="AD706" i="2"/>
  <c r="AD724" i="2"/>
  <c r="AD725" i="2"/>
  <c r="AD726" i="2"/>
  <c r="AR727" i="2"/>
  <c r="AP727" i="2"/>
  <c r="AC728" i="2"/>
  <c r="AD728" i="2" s="1"/>
  <c r="AR729" i="2"/>
  <c r="AP729" i="2"/>
  <c r="AC730" i="2"/>
  <c r="AD730" i="2" s="1"/>
  <c r="AR731" i="2"/>
  <c r="AP731" i="2"/>
  <c r="AC732" i="2"/>
  <c r="AD732" i="2" s="1"/>
  <c r="AR733" i="2"/>
  <c r="AP733" i="2"/>
  <c r="AC734" i="2"/>
  <c r="AD734" i="2" s="1"/>
  <c r="AR735" i="2"/>
  <c r="AP735" i="2"/>
  <c r="AC736" i="2"/>
  <c r="AD736" i="2" s="1"/>
  <c r="AR737" i="2"/>
  <c r="AP737" i="2"/>
  <c r="AC738" i="2"/>
  <c r="AD738" i="2" s="1"/>
  <c r="AR739" i="2"/>
  <c r="AP739" i="2"/>
  <c r="AC740" i="2"/>
  <c r="AD740" i="2" s="1"/>
  <c r="AR741" i="2"/>
  <c r="AP741" i="2"/>
  <c r="AC742" i="2"/>
  <c r="AD742" i="2" s="1"/>
  <c r="AR743" i="2"/>
  <c r="AP743" i="2"/>
  <c r="AC744" i="2"/>
  <c r="AD744" i="2" s="1"/>
  <c r="AR745" i="2"/>
  <c r="AP745" i="2"/>
  <c r="AC746" i="2"/>
  <c r="AD746" i="2" s="1"/>
  <c r="AR747" i="2"/>
  <c r="AP747" i="2"/>
  <c r="AC748" i="2"/>
  <c r="AD748" i="2" s="1"/>
  <c r="AR749" i="2"/>
  <c r="AP749" i="2"/>
  <c r="AC750" i="2"/>
  <c r="AD750" i="2" s="1"/>
  <c r="AR751" i="2"/>
  <c r="AP751" i="2"/>
  <c r="AC752" i="2"/>
  <c r="AD752" i="2" s="1"/>
  <c r="AR753" i="2"/>
  <c r="AP753" i="2"/>
  <c r="AC754" i="2"/>
  <c r="AD754" i="2" s="1"/>
  <c r="AR755" i="2"/>
  <c r="AP755" i="2"/>
  <c r="AC756" i="2"/>
  <c r="AD756" i="2" s="1"/>
  <c r="AR757" i="2"/>
  <c r="AP757" i="2"/>
  <c r="AC758" i="2"/>
  <c r="AD758" i="2" s="1"/>
  <c r="AR759" i="2"/>
  <c r="AP759" i="2"/>
  <c r="AC760" i="2"/>
  <c r="AD760" i="2" s="1"/>
  <c r="AR761" i="2"/>
  <c r="AP761" i="2"/>
  <c r="AC762" i="2"/>
  <c r="AD762" i="2" s="1"/>
  <c r="AR763" i="2"/>
  <c r="AP763" i="2"/>
  <c r="AC764" i="2"/>
  <c r="AD764" i="2" s="1"/>
  <c r="AR765" i="2"/>
  <c r="AP765" i="2"/>
  <c r="AC766" i="2"/>
  <c r="AD766" i="2" s="1"/>
  <c r="AR767" i="2"/>
  <c r="AP767" i="2"/>
  <c r="AC768" i="2"/>
  <c r="AD768" i="2" s="1"/>
  <c r="AR769" i="2"/>
  <c r="AP769" i="2"/>
  <c r="AC770" i="2"/>
  <c r="AD770" i="2" s="1"/>
  <c r="AR771" i="2"/>
  <c r="AP771" i="2"/>
  <c r="AC772" i="2"/>
  <c r="AD772" i="2" s="1"/>
  <c r="AR773" i="2"/>
  <c r="AP773" i="2"/>
  <c r="AC774" i="2"/>
  <c r="AD774" i="2" s="1"/>
  <c r="AR775" i="2"/>
  <c r="AP775" i="2"/>
  <c r="AC776" i="2"/>
  <c r="AD776" i="2" s="1"/>
  <c r="AR777" i="2"/>
  <c r="AP777" i="2"/>
  <c r="AF783" i="2"/>
  <c r="AD784" i="2"/>
  <c r="AF784" i="2"/>
  <c r="AR784" i="2"/>
  <c r="AR785" i="2"/>
  <c r="AP785" i="2"/>
  <c r="AD791" i="2"/>
  <c r="AF791" i="2"/>
  <c r="AD792" i="2"/>
  <c r="AF792" i="2"/>
  <c r="AR792" i="2"/>
  <c r="AR793" i="2"/>
  <c r="AP793" i="2"/>
  <c r="AD799" i="2"/>
  <c r="AF799" i="2"/>
  <c r="AD800" i="2"/>
  <c r="AF800" i="2"/>
  <c r="AR800" i="2"/>
  <c r="AR801" i="2"/>
  <c r="AP801" i="2"/>
  <c r="AF807" i="2"/>
  <c r="AD808" i="2"/>
  <c r="AF808" i="2"/>
  <c r="AR808" i="2"/>
  <c r="AR809" i="2"/>
  <c r="AP809" i="2"/>
  <c r="AO830" i="2"/>
  <c r="AQ830" i="2"/>
  <c r="AR839" i="2"/>
  <c r="AP839" i="2"/>
  <c r="AF842" i="2"/>
  <c r="AF656" i="2"/>
  <c r="AF658" i="2"/>
  <c r="AF660" i="2"/>
  <c r="AF662" i="2"/>
  <c r="AF664" i="2"/>
  <c r="AF666" i="2"/>
  <c r="AF668" i="2"/>
  <c r="AF670" i="2"/>
  <c r="AF672" i="2"/>
  <c r="AF674" i="2"/>
  <c r="AF676" i="2"/>
  <c r="AF678" i="2"/>
  <c r="AF680" i="2"/>
  <c r="AF682" i="2"/>
  <c r="AF684" i="2"/>
  <c r="AF686" i="2"/>
  <c r="AF688" i="2"/>
  <c r="AF690" i="2"/>
  <c r="AF692" i="2"/>
  <c r="AF694" i="2"/>
  <c r="AF696" i="2"/>
  <c r="AF698" i="2"/>
  <c r="AF700" i="2"/>
  <c r="AF702" i="2"/>
  <c r="AF704" i="2"/>
  <c r="AF706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F724" i="2"/>
  <c r="AP724" i="2"/>
  <c r="AF725" i="2"/>
  <c r="AP725" i="2"/>
  <c r="AF726" i="2"/>
  <c r="AF781" i="2"/>
  <c r="AD782" i="2"/>
  <c r="AF782" i="2"/>
  <c r="AR783" i="2"/>
  <c r="AP783" i="2"/>
  <c r="AF789" i="2"/>
  <c r="AD790" i="2"/>
  <c r="AF790" i="2"/>
  <c r="AR791" i="2"/>
  <c r="AP791" i="2"/>
  <c r="AF797" i="2"/>
  <c r="AD798" i="2"/>
  <c r="AF798" i="2"/>
  <c r="AR799" i="2"/>
  <c r="AP799" i="2"/>
  <c r="AF805" i="2"/>
  <c r="AD806" i="2"/>
  <c r="AF806" i="2"/>
  <c r="AR807" i="2"/>
  <c r="AP807" i="2"/>
  <c r="AO834" i="2"/>
  <c r="AQ834" i="2"/>
  <c r="AR726" i="2"/>
  <c r="AP726" i="2"/>
  <c r="AR728" i="2"/>
  <c r="AP728" i="2"/>
  <c r="AR730" i="2"/>
  <c r="AP730" i="2"/>
  <c r="AR732" i="2"/>
  <c r="AP732" i="2"/>
  <c r="AR734" i="2"/>
  <c r="AP734" i="2"/>
  <c r="AR736" i="2"/>
  <c r="AP736" i="2"/>
  <c r="AR738" i="2"/>
  <c r="AP738" i="2"/>
  <c r="AR740" i="2"/>
  <c r="AP740" i="2"/>
  <c r="AR742" i="2"/>
  <c r="AP742" i="2"/>
  <c r="AR744" i="2"/>
  <c r="AP744" i="2"/>
  <c r="AR746" i="2"/>
  <c r="AP746" i="2"/>
  <c r="AR748" i="2"/>
  <c r="AP748" i="2"/>
  <c r="AR750" i="2"/>
  <c r="AP750" i="2"/>
  <c r="AR752" i="2"/>
  <c r="AP752" i="2"/>
  <c r="AR754" i="2"/>
  <c r="AP754" i="2"/>
  <c r="AR756" i="2"/>
  <c r="AP756" i="2"/>
  <c r="AR758" i="2"/>
  <c r="AP758" i="2"/>
  <c r="AR760" i="2"/>
  <c r="AP760" i="2"/>
  <c r="AR762" i="2"/>
  <c r="AP762" i="2"/>
  <c r="AR764" i="2"/>
  <c r="AP764" i="2"/>
  <c r="AR766" i="2"/>
  <c r="AP766" i="2"/>
  <c r="AR768" i="2"/>
  <c r="AP768" i="2"/>
  <c r="AR770" i="2"/>
  <c r="AP770" i="2"/>
  <c r="AR772" i="2"/>
  <c r="AP772" i="2"/>
  <c r="AR774" i="2"/>
  <c r="AP774" i="2"/>
  <c r="AR776" i="2"/>
  <c r="AP776" i="2"/>
  <c r="AF779" i="2"/>
  <c r="AD780" i="2"/>
  <c r="AF780" i="2"/>
  <c r="AQ780" i="2"/>
  <c r="AR781" i="2"/>
  <c r="AP781" i="2"/>
  <c r="AD787" i="2"/>
  <c r="AF787" i="2"/>
  <c r="AD788" i="2"/>
  <c r="AF788" i="2"/>
  <c r="AQ788" i="2"/>
  <c r="AR789" i="2"/>
  <c r="AP789" i="2"/>
  <c r="AF795" i="2"/>
  <c r="AD796" i="2"/>
  <c r="AF796" i="2"/>
  <c r="AQ796" i="2"/>
  <c r="AR797" i="2"/>
  <c r="AP797" i="2"/>
  <c r="AF803" i="2"/>
  <c r="AD804" i="2"/>
  <c r="AF804" i="2"/>
  <c r="AQ804" i="2"/>
  <c r="AR805" i="2"/>
  <c r="AP805" i="2"/>
  <c r="AF811" i="2"/>
  <c r="AD812" i="2"/>
  <c r="AF812" i="2"/>
  <c r="AQ812" i="2"/>
  <c r="AF816" i="2"/>
  <c r="AF820" i="2"/>
  <c r="AF824" i="2"/>
  <c r="AF828" i="2"/>
  <c r="AR831" i="2"/>
  <c r="AP831" i="2"/>
  <c r="AO838" i="2"/>
  <c r="AQ838" i="2"/>
  <c r="AR855" i="2"/>
  <c r="AP855" i="2"/>
  <c r="AF858" i="2"/>
  <c r="AC883" i="2"/>
  <c r="AE883" i="2"/>
  <c r="AD833" i="2"/>
  <c r="AF833" i="2"/>
  <c r="AD837" i="2"/>
  <c r="AF837" i="2"/>
  <c r="AR841" i="2"/>
  <c r="AP841" i="2"/>
  <c r="AC842" i="2"/>
  <c r="AD842" i="2" s="1"/>
  <c r="AR849" i="2"/>
  <c r="AP849" i="2"/>
  <c r="AC850" i="2"/>
  <c r="AD850" i="2" s="1"/>
  <c r="AR857" i="2"/>
  <c r="AP857" i="2"/>
  <c r="AC858" i="2"/>
  <c r="AD858" i="2" s="1"/>
  <c r="AC887" i="2"/>
  <c r="AE887" i="2"/>
  <c r="AF904" i="2"/>
  <c r="AD904" i="2"/>
  <c r="AR906" i="2"/>
  <c r="AC813" i="2"/>
  <c r="AD813" i="2" s="1"/>
  <c r="AC814" i="2"/>
  <c r="AD814" i="2" s="1"/>
  <c r="AC815" i="2"/>
  <c r="AD815" i="2" s="1"/>
  <c r="AC816" i="2"/>
  <c r="AD816" i="2" s="1"/>
  <c r="AC817" i="2"/>
  <c r="AD817" i="2" s="1"/>
  <c r="AC818" i="2"/>
  <c r="AD818" i="2" s="1"/>
  <c r="AC819" i="2"/>
  <c r="AD819" i="2" s="1"/>
  <c r="AC820" i="2"/>
  <c r="AD820" i="2" s="1"/>
  <c r="AC821" i="2"/>
  <c r="AD821" i="2" s="1"/>
  <c r="AC822" i="2"/>
  <c r="AD822" i="2" s="1"/>
  <c r="AC823" i="2"/>
  <c r="AD823" i="2" s="1"/>
  <c r="AC824" i="2"/>
  <c r="AD824" i="2" s="1"/>
  <c r="AC825" i="2"/>
  <c r="AD825" i="2" s="1"/>
  <c r="AC826" i="2"/>
  <c r="AD826" i="2" s="1"/>
  <c r="AC827" i="2"/>
  <c r="AD827" i="2" s="1"/>
  <c r="AC828" i="2"/>
  <c r="AD828" i="2" s="1"/>
  <c r="AC829" i="2"/>
  <c r="AD829" i="2" s="1"/>
  <c r="AC830" i="2"/>
  <c r="AD830" i="2" s="1"/>
  <c r="AR833" i="2"/>
  <c r="AP833" i="2"/>
  <c r="AC834" i="2"/>
  <c r="AD834" i="2" s="1"/>
  <c r="AR837" i="2"/>
  <c r="AP837" i="2"/>
  <c r="AC838" i="2"/>
  <c r="AD838" i="2" s="1"/>
  <c r="AO840" i="2"/>
  <c r="AQ840" i="2"/>
  <c r="AR843" i="2"/>
  <c r="AP843" i="2"/>
  <c r="AC844" i="2"/>
  <c r="AD844" i="2" s="1"/>
  <c r="AD846" i="2"/>
  <c r="AR851" i="2"/>
  <c r="AP851" i="2"/>
  <c r="AC852" i="2"/>
  <c r="AD852" i="2" s="1"/>
  <c r="AD854" i="2"/>
  <c r="AR859" i="2"/>
  <c r="AP859" i="2"/>
  <c r="AC860" i="2"/>
  <c r="AD860" i="2" s="1"/>
  <c r="AF884" i="2"/>
  <c r="AD884" i="2"/>
  <c r="AF896" i="2"/>
  <c r="AD896" i="2"/>
  <c r="AR898" i="2"/>
  <c r="AF830" i="2"/>
  <c r="AD831" i="2"/>
  <c r="AF831" i="2"/>
  <c r="AD832" i="2"/>
  <c r="AF834" i="2"/>
  <c r="AD835" i="2"/>
  <c r="AF835" i="2"/>
  <c r="AD836" i="2"/>
  <c r="AF838" i="2"/>
  <c r="AD839" i="2"/>
  <c r="AF839" i="2"/>
  <c r="AD840" i="2"/>
  <c r="AF844" i="2"/>
  <c r="AR845" i="2"/>
  <c r="AP845" i="2"/>
  <c r="AD848" i="2"/>
  <c r="AF852" i="2"/>
  <c r="AR853" i="2"/>
  <c r="AP853" i="2"/>
  <c r="AD856" i="2"/>
  <c r="AF860" i="2"/>
  <c r="AF888" i="2"/>
  <c r="AD888" i="2"/>
  <c r="AR890" i="2"/>
  <c r="AD841" i="2"/>
  <c r="AQ842" i="2"/>
  <c r="AD843" i="2"/>
  <c r="AQ844" i="2"/>
  <c r="AD845" i="2"/>
  <c r="AQ846" i="2"/>
  <c r="AD847" i="2"/>
  <c r="AQ848" i="2"/>
  <c r="AD849" i="2"/>
  <c r="AQ850" i="2"/>
  <c r="AD851" i="2"/>
  <c r="AQ852" i="2"/>
  <c r="AD853" i="2"/>
  <c r="AQ854" i="2"/>
  <c r="AD855" i="2"/>
  <c r="AQ856" i="2"/>
  <c r="AD857" i="2"/>
  <c r="AQ858" i="2"/>
  <c r="AD859" i="2"/>
  <c r="AQ860" i="2"/>
  <c r="AP885" i="2"/>
  <c r="AR885" i="2"/>
  <c r="AF890" i="2"/>
  <c r="AD890" i="2"/>
  <c r="AO890" i="2"/>
  <c r="AP890" i="2" s="1"/>
  <c r="AF898" i="2"/>
  <c r="AD898" i="2"/>
  <c r="AO898" i="2"/>
  <c r="AP898" i="2" s="1"/>
  <c r="AF906" i="2"/>
  <c r="AD906" i="2"/>
  <c r="AO906" i="2"/>
  <c r="AP906" i="2" s="1"/>
  <c r="AF916" i="2"/>
  <c r="AP920" i="2"/>
  <c r="AR920" i="2"/>
  <c r="AP928" i="2"/>
  <c r="AR928" i="2"/>
  <c r="AR940" i="2"/>
  <c r="AR956" i="2"/>
  <c r="AF841" i="2"/>
  <c r="AF843" i="2"/>
  <c r="AF845" i="2"/>
  <c r="AF847" i="2"/>
  <c r="AF849" i="2"/>
  <c r="AF851" i="2"/>
  <c r="AF853" i="2"/>
  <c r="AF855" i="2"/>
  <c r="AF857" i="2"/>
  <c r="AF859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F882" i="2"/>
  <c r="AD882" i="2"/>
  <c r="AO882" i="2"/>
  <c r="AP882" i="2" s="1"/>
  <c r="AF886" i="2"/>
  <c r="AD886" i="2"/>
  <c r="AO886" i="2"/>
  <c r="AP886" i="2" s="1"/>
  <c r="AF892" i="2"/>
  <c r="AD892" i="2"/>
  <c r="AO892" i="2"/>
  <c r="AP892" i="2" s="1"/>
  <c r="AP894" i="2"/>
  <c r="AF900" i="2"/>
  <c r="AD900" i="2"/>
  <c r="AO900" i="2"/>
  <c r="AP900" i="2" s="1"/>
  <c r="AP902" i="2"/>
  <c r="AF908" i="2"/>
  <c r="AD908" i="2"/>
  <c r="AO908" i="2"/>
  <c r="AP908" i="2" s="1"/>
  <c r="AP910" i="2"/>
  <c r="AF915" i="2"/>
  <c r="AF919" i="2"/>
  <c r="AD919" i="2"/>
  <c r="AP922" i="2"/>
  <c r="AR922" i="2"/>
  <c r="AP930" i="2"/>
  <c r="AR930" i="2"/>
  <c r="AR882" i="2"/>
  <c r="AP883" i="2"/>
  <c r="AR883" i="2"/>
  <c r="AP884" i="2"/>
  <c r="AR886" i="2"/>
  <c r="AP887" i="2"/>
  <c r="AR887" i="2"/>
  <c r="AP888" i="2"/>
  <c r="AR892" i="2"/>
  <c r="AF894" i="2"/>
  <c r="AD894" i="2"/>
  <c r="AP896" i="2"/>
  <c r="AR900" i="2"/>
  <c r="AF902" i="2"/>
  <c r="AD902" i="2"/>
  <c r="AP904" i="2"/>
  <c r="AR908" i="2"/>
  <c r="AF910" i="2"/>
  <c r="AD910" i="2"/>
  <c r="AP912" i="2"/>
  <c r="AF914" i="2"/>
  <c r="AF918" i="2"/>
  <c r="AP924" i="2"/>
  <c r="AR924" i="2"/>
  <c r="AP932" i="2"/>
  <c r="AR932" i="2"/>
  <c r="AR948" i="2"/>
  <c r="AE889" i="2"/>
  <c r="AP889" i="2"/>
  <c r="AE891" i="2"/>
  <c r="AP891" i="2"/>
  <c r="AE893" i="2"/>
  <c r="AP893" i="2"/>
  <c r="AE895" i="2"/>
  <c r="AP895" i="2"/>
  <c r="AE897" i="2"/>
  <c r="AP897" i="2"/>
  <c r="AE899" i="2"/>
  <c r="AP899" i="2"/>
  <c r="AE901" i="2"/>
  <c r="AP901" i="2"/>
  <c r="AE903" i="2"/>
  <c r="AP903" i="2"/>
  <c r="AE905" i="2"/>
  <c r="AP905" i="2"/>
  <c r="AE907" i="2"/>
  <c r="AP907" i="2"/>
  <c r="AE909" i="2"/>
  <c r="AP909" i="2"/>
  <c r="AE911" i="2"/>
  <c r="AP911" i="2"/>
  <c r="AC967" i="2"/>
  <c r="AE967" i="2"/>
  <c r="AR889" i="2"/>
  <c r="AR891" i="2"/>
  <c r="AR893" i="2"/>
  <c r="AR895" i="2"/>
  <c r="AR897" i="2"/>
  <c r="AR899" i="2"/>
  <c r="AR901" i="2"/>
  <c r="AR903" i="2"/>
  <c r="AR905" i="2"/>
  <c r="AR907" i="2"/>
  <c r="AR909" i="2"/>
  <c r="AR911" i="2"/>
  <c r="AP921" i="2"/>
  <c r="AP923" i="2"/>
  <c r="AP925" i="2"/>
  <c r="AP927" i="2"/>
  <c r="AP929" i="2"/>
  <c r="AP931" i="2"/>
  <c r="AC971" i="2"/>
  <c r="AE971" i="2"/>
  <c r="AR934" i="2"/>
  <c r="AR942" i="2"/>
  <c r="AR950" i="2"/>
  <c r="AF968" i="2"/>
  <c r="AD968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O934" i="2"/>
  <c r="AP934" i="2" s="1"/>
  <c r="AO936" i="2"/>
  <c r="AP936" i="2" s="1"/>
  <c r="AO938" i="2"/>
  <c r="AP938" i="2" s="1"/>
  <c r="AO940" i="2"/>
  <c r="AP940" i="2" s="1"/>
  <c r="AO942" i="2"/>
  <c r="AP942" i="2" s="1"/>
  <c r="AO944" i="2"/>
  <c r="AP944" i="2" s="1"/>
  <c r="AO946" i="2"/>
  <c r="AP946" i="2" s="1"/>
  <c r="AO948" i="2"/>
  <c r="AP948" i="2" s="1"/>
  <c r="AO950" i="2"/>
  <c r="AP950" i="2" s="1"/>
  <c r="AO952" i="2"/>
  <c r="AP952" i="2" s="1"/>
  <c r="AO954" i="2"/>
  <c r="AP954" i="2" s="1"/>
  <c r="AO956" i="2"/>
  <c r="AP956" i="2" s="1"/>
  <c r="AP969" i="2"/>
  <c r="AR969" i="2"/>
  <c r="AE973" i="2"/>
  <c r="AC973" i="2"/>
  <c r="AE974" i="2"/>
  <c r="AC974" i="2"/>
  <c r="AE975" i="2"/>
  <c r="AC975" i="2"/>
  <c r="AE976" i="2"/>
  <c r="AC976" i="2"/>
  <c r="AE977" i="2"/>
  <c r="AC977" i="2"/>
  <c r="AE978" i="2"/>
  <c r="AC978" i="2"/>
  <c r="AE979" i="2"/>
  <c r="AC979" i="2"/>
  <c r="AE980" i="2"/>
  <c r="AC980" i="2"/>
  <c r="AE981" i="2"/>
  <c r="AC981" i="2"/>
  <c r="AE982" i="2"/>
  <c r="AC982" i="2"/>
  <c r="AE983" i="2"/>
  <c r="AC983" i="2"/>
  <c r="AE984" i="2"/>
  <c r="AC984" i="2"/>
  <c r="AE985" i="2"/>
  <c r="AC985" i="2"/>
  <c r="AE986" i="2"/>
  <c r="AC986" i="2"/>
  <c r="AE987" i="2"/>
  <c r="AC987" i="2"/>
  <c r="AF988" i="2"/>
  <c r="AF989" i="2"/>
  <c r="AF990" i="2"/>
  <c r="AF991" i="2"/>
  <c r="AF992" i="2"/>
  <c r="AF993" i="2"/>
  <c r="AF994" i="2"/>
  <c r="AF995" i="2"/>
  <c r="AF996" i="2"/>
  <c r="AF997" i="2"/>
  <c r="AF998" i="2"/>
  <c r="AF1006" i="2"/>
  <c r="AC1007" i="2"/>
  <c r="AE1007" i="2"/>
  <c r="AD934" i="2"/>
  <c r="AD936" i="2"/>
  <c r="AD938" i="2"/>
  <c r="AD940" i="2"/>
  <c r="AD942" i="2"/>
  <c r="AD944" i="2"/>
  <c r="AD946" i="2"/>
  <c r="AD948" i="2"/>
  <c r="AD950" i="2"/>
  <c r="AD952" i="2"/>
  <c r="AD954" i="2"/>
  <c r="AD956" i="2"/>
  <c r="AO957" i="2"/>
  <c r="AP957" i="2" s="1"/>
  <c r="AO958" i="2"/>
  <c r="AP958" i="2" s="1"/>
  <c r="AO959" i="2"/>
  <c r="AP959" i="2" s="1"/>
  <c r="AO960" i="2"/>
  <c r="AP960" i="2" s="1"/>
  <c r="AO961" i="2"/>
  <c r="AP961" i="2" s="1"/>
  <c r="AO962" i="2"/>
  <c r="AP962" i="2" s="1"/>
  <c r="AO963" i="2"/>
  <c r="AP963" i="2" s="1"/>
  <c r="AO964" i="2"/>
  <c r="AP964" i="2" s="1"/>
  <c r="AO965" i="2"/>
  <c r="AP965" i="2" s="1"/>
  <c r="AO966" i="2"/>
  <c r="AP966" i="2" s="1"/>
  <c r="AF970" i="2"/>
  <c r="AD970" i="2"/>
  <c r="AO970" i="2"/>
  <c r="AP970" i="2" s="1"/>
  <c r="AD1004" i="2"/>
  <c r="AF1004" i="2"/>
  <c r="AC1005" i="2"/>
  <c r="AE1005" i="2"/>
  <c r="AP967" i="2"/>
  <c r="AR967" i="2"/>
  <c r="AP968" i="2"/>
  <c r="AP971" i="2"/>
  <c r="AR971" i="2"/>
  <c r="AR972" i="2"/>
  <c r="AP972" i="2"/>
  <c r="AQ973" i="2"/>
  <c r="AO973" i="2"/>
  <c r="AQ974" i="2"/>
  <c r="AO974" i="2"/>
  <c r="AQ975" i="2"/>
  <c r="AO975" i="2"/>
  <c r="AQ976" i="2"/>
  <c r="AO976" i="2"/>
  <c r="AQ977" i="2"/>
  <c r="AO977" i="2"/>
  <c r="AQ978" i="2"/>
  <c r="AO978" i="2"/>
  <c r="AQ979" i="2"/>
  <c r="AO979" i="2"/>
  <c r="AQ980" i="2"/>
  <c r="AO980" i="2"/>
  <c r="AQ981" i="2"/>
  <c r="AO981" i="2"/>
  <c r="AQ982" i="2"/>
  <c r="AO982" i="2"/>
  <c r="AQ983" i="2"/>
  <c r="AO983" i="2"/>
  <c r="AQ984" i="2"/>
  <c r="AO984" i="2"/>
  <c r="AQ985" i="2"/>
  <c r="AO985" i="2"/>
  <c r="AQ986" i="2"/>
  <c r="AO986" i="2"/>
  <c r="AR987" i="2"/>
  <c r="AR988" i="2"/>
  <c r="AR989" i="2"/>
  <c r="AR990" i="2"/>
  <c r="AR991" i="2"/>
  <c r="AR992" i="2"/>
  <c r="AR993" i="2"/>
  <c r="AR994" i="2"/>
  <c r="AR995" i="2"/>
  <c r="AR996" i="2"/>
  <c r="AR997" i="2"/>
  <c r="AO987" i="2"/>
  <c r="AP987" i="2" s="1"/>
  <c r="AC988" i="2"/>
  <c r="AD988" i="2" s="1"/>
  <c r="AO988" i="2"/>
  <c r="AP988" i="2" s="1"/>
  <c r="AC989" i="2"/>
  <c r="AD989" i="2" s="1"/>
  <c r="AO989" i="2"/>
  <c r="AP989" i="2" s="1"/>
  <c r="AC990" i="2"/>
  <c r="AD990" i="2" s="1"/>
  <c r="AO990" i="2"/>
  <c r="AP990" i="2" s="1"/>
  <c r="AC991" i="2"/>
  <c r="AD991" i="2" s="1"/>
  <c r="AO991" i="2"/>
  <c r="AP991" i="2" s="1"/>
  <c r="AC992" i="2"/>
  <c r="AD992" i="2" s="1"/>
  <c r="AO992" i="2"/>
  <c r="AP992" i="2" s="1"/>
  <c r="AC993" i="2"/>
  <c r="AD993" i="2" s="1"/>
  <c r="AO993" i="2"/>
  <c r="AP993" i="2" s="1"/>
  <c r="AC994" i="2"/>
  <c r="AD994" i="2" s="1"/>
  <c r="AO994" i="2"/>
  <c r="AP994" i="2" s="1"/>
  <c r="AC995" i="2"/>
  <c r="AD995" i="2" s="1"/>
  <c r="AO995" i="2"/>
  <c r="AP995" i="2" s="1"/>
  <c r="AC996" i="2"/>
  <c r="AD996" i="2" s="1"/>
  <c r="AO996" i="2"/>
  <c r="AP996" i="2" s="1"/>
  <c r="AC997" i="2"/>
  <c r="AD997" i="2" s="1"/>
  <c r="AO997" i="2"/>
  <c r="AP997" i="2" s="1"/>
  <c r="AC998" i="2"/>
  <c r="AD998" i="2" s="1"/>
  <c r="AR1004" i="2"/>
  <c r="AP1004" i="2"/>
  <c r="AR1006" i="2"/>
  <c r="AP1006" i="2"/>
  <c r="AR1008" i="2"/>
  <c r="AP1008" i="2"/>
  <c r="AR998" i="2"/>
  <c r="AP998" i="2"/>
  <c r="AF999" i="2"/>
  <c r="AR999" i="2"/>
  <c r="AF1000" i="2"/>
  <c r="AR1000" i="2"/>
  <c r="AF1001" i="2"/>
  <c r="AR1001" i="2"/>
  <c r="AF1002" i="2"/>
  <c r="AR1002" i="2"/>
  <c r="AD1003" i="2"/>
  <c r="AF1003" i="2"/>
  <c r="AR1003" i="2"/>
  <c r="AP1003" i="2"/>
  <c r="AR1005" i="2"/>
  <c r="AP1005" i="2"/>
  <c r="AR1007" i="2"/>
  <c r="AP1007" i="2"/>
  <c r="AR981" i="2" l="1"/>
  <c r="AP981" i="2"/>
  <c r="AD1007" i="2"/>
  <c r="AF1007" i="2"/>
  <c r="AF932" i="2"/>
  <c r="AD932" i="2"/>
  <c r="AF928" i="2"/>
  <c r="AD928" i="2"/>
  <c r="AF924" i="2"/>
  <c r="AD924" i="2"/>
  <c r="AF920" i="2"/>
  <c r="AD920" i="2"/>
  <c r="AF883" i="2"/>
  <c r="AD883" i="2"/>
  <c r="AR796" i="2"/>
  <c r="AP796" i="2"/>
  <c r="AR798" i="2"/>
  <c r="AP798" i="2"/>
  <c r="AR806" i="2"/>
  <c r="AP806" i="2"/>
  <c r="AR672" i="2"/>
  <c r="AP672" i="2"/>
  <c r="AR656" i="2"/>
  <c r="AP656" i="2"/>
  <c r="AD653" i="2"/>
  <c r="AF653" i="2"/>
  <c r="AR636" i="2"/>
  <c r="AP636" i="2"/>
  <c r="AR642" i="2"/>
  <c r="AP642" i="2"/>
  <c r="AR568" i="2"/>
  <c r="AP568" i="2"/>
  <c r="AR436" i="2"/>
  <c r="AP436" i="2"/>
  <c r="AR432" i="2"/>
  <c r="AP432" i="2"/>
  <c r="AR428" i="2"/>
  <c r="AP428" i="2"/>
  <c r="AR424" i="2"/>
  <c r="AP424" i="2"/>
  <c r="AD420" i="2"/>
  <c r="AF420" i="2"/>
  <c r="AD404" i="2"/>
  <c r="AF404" i="2"/>
  <c r="AD388" i="2"/>
  <c r="AF388" i="2"/>
  <c r="AR401" i="2"/>
  <c r="AP401" i="2"/>
  <c r="AR393" i="2"/>
  <c r="AP393" i="2"/>
  <c r="AR385" i="2"/>
  <c r="AP385" i="2"/>
  <c r="AR377" i="2"/>
  <c r="AP377" i="2"/>
  <c r="AD565" i="2"/>
  <c r="AF565" i="2"/>
  <c r="AR986" i="2"/>
  <c r="AP986" i="2"/>
  <c r="AR984" i="2"/>
  <c r="AP984" i="2"/>
  <c r="AR982" i="2"/>
  <c r="AP982" i="2"/>
  <c r="AR980" i="2"/>
  <c r="AP980" i="2"/>
  <c r="AR978" i="2"/>
  <c r="AP978" i="2"/>
  <c r="AR976" i="2"/>
  <c r="AP976" i="2"/>
  <c r="AR974" i="2"/>
  <c r="AP974" i="2"/>
  <c r="AD986" i="2"/>
  <c r="AF986" i="2"/>
  <c r="AD984" i="2"/>
  <c r="AF984" i="2"/>
  <c r="AD982" i="2"/>
  <c r="AF982" i="2"/>
  <c r="AD980" i="2"/>
  <c r="AF980" i="2"/>
  <c r="AD978" i="2"/>
  <c r="AF978" i="2"/>
  <c r="AD976" i="2"/>
  <c r="AF976" i="2"/>
  <c r="AD974" i="2"/>
  <c r="AF974" i="2"/>
  <c r="AF931" i="2"/>
  <c r="AD931" i="2"/>
  <c r="AF927" i="2"/>
  <c r="AD927" i="2"/>
  <c r="AF923" i="2"/>
  <c r="AD923" i="2"/>
  <c r="AF967" i="2"/>
  <c r="AD967" i="2"/>
  <c r="AF909" i="2"/>
  <c r="AD909" i="2"/>
  <c r="AF905" i="2"/>
  <c r="AD905" i="2"/>
  <c r="AF901" i="2"/>
  <c r="AD901" i="2"/>
  <c r="AF897" i="2"/>
  <c r="AD897" i="2"/>
  <c r="AF893" i="2"/>
  <c r="AD893" i="2"/>
  <c r="AF889" i="2"/>
  <c r="AD889" i="2"/>
  <c r="AR858" i="2"/>
  <c r="AP858" i="2"/>
  <c r="AR854" i="2"/>
  <c r="AP854" i="2"/>
  <c r="AR850" i="2"/>
  <c r="AP850" i="2"/>
  <c r="AR846" i="2"/>
  <c r="AP846" i="2"/>
  <c r="AR842" i="2"/>
  <c r="AP842" i="2"/>
  <c r="AR840" i="2"/>
  <c r="AP840" i="2"/>
  <c r="AR804" i="2"/>
  <c r="AP804" i="2"/>
  <c r="AR674" i="2"/>
  <c r="AP674" i="2"/>
  <c r="AD641" i="2"/>
  <c r="AF641" i="2"/>
  <c r="AR628" i="2"/>
  <c r="AP628" i="2"/>
  <c r="AR646" i="2"/>
  <c r="AP646" i="2"/>
  <c r="AR634" i="2"/>
  <c r="AP634" i="2"/>
  <c r="AR576" i="2"/>
  <c r="AP576" i="2"/>
  <c r="AR564" i="2"/>
  <c r="AP564" i="2"/>
  <c r="AR586" i="2"/>
  <c r="AP586" i="2"/>
  <c r="AR435" i="2"/>
  <c r="AP435" i="2"/>
  <c r="AR431" i="2"/>
  <c r="AP431" i="2"/>
  <c r="AR427" i="2"/>
  <c r="AP427" i="2"/>
  <c r="AR423" i="2"/>
  <c r="AP423" i="2"/>
  <c r="AD537" i="2"/>
  <c r="AF537" i="2"/>
  <c r="AD533" i="2"/>
  <c r="AF533" i="2"/>
  <c r="AR415" i="2"/>
  <c r="AP415" i="2"/>
  <c r="AR407" i="2"/>
  <c r="AP407" i="2"/>
  <c r="AD408" i="2"/>
  <c r="AF408" i="2"/>
  <c r="AD392" i="2"/>
  <c r="AF392" i="2"/>
  <c r="AD376" i="2"/>
  <c r="AF376" i="2"/>
  <c r="AF930" i="2"/>
  <c r="AD930" i="2"/>
  <c r="AF926" i="2"/>
  <c r="AD926" i="2"/>
  <c r="AF922" i="2"/>
  <c r="AD922" i="2"/>
  <c r="AF971" i="2"/>
  <c r="AD971" i="2"/>
  <c r="AR838" i="2"/>
  <c r="AP838" i="2"/>
  <c r="AR812" i="2"/>
  <c r="AP812" i="2"/>
  <c r="AR780" i="2"/>
  <c r="AP780" i="2"/>
  <c r="AR830" i="2"/>
  <c r="AP830" i="2"/>
  <c r="AR782" i="2"/>
  <c r="AP782" i="2"/>
  <c r="AR790" i="2"/>
  <c r="AP790" i="2"/>
  <c r="AR670" i="2"/>
  <c r="AP670" i="2"/>
  <c r="AR664" i="2"/>
  <c r="AP664" i="2"/>
  <c r="AD645" i="2"/>
  <c r="AF645" i="2"/>
  <c r="AR650" i="2"/>
  <c r="AP650" i="2"/>
  <c r="AR584" i="2"/>
  <c r="AP584" i="2"/>
  <c r="AR594" i="2"/>
  <c r="AP594" i="2"/>
  <c r="AR578" i="2"/>
  <c r="AP578" i="2"/>
  <c r="AR434" i="2"/>
  <c r="AP434" i="2"/>
  <c r="AR430" i="2"/>
  <c r="AP430" i="2"/>
  <c r="AR426" i="2"/>
  <c r="AP426" i="2"/>
  <c r="AR570" i="2"/>
  <c r="AP570" i="2"/>
  <c r="AD412" i="2"/>
  <c r="AF412" i="2"/>
  <c r="AD396" i="2"/>
  <c r="AF396" i="2"/>
  <c r="AD380" i="2"/>
  <c r="AF380" i="2"/>
  <c r="AR405" i="2"/>
  <c r="AP405" i="2"/>
  <c r="AR397" i="2"/>
  <c r="AP397" i="2"/>
  <c r="AR389" i="2"/>
  <c r="AP389" i="2"/>
  <c r="AR381" i="2"/>
  <c r="AP381" i="2"/>
  <c r="AR985" i="2"/>
  <c r="AP985" i="2"/>
  <c r="AR983" i="2"/>
  <c r="AP983" i="2"/>
  <c r="AR979" i="2"/>
  <c r="AP979" i="2"/>
  <c r="AR977" i="2"/>
  <c r="AP977" i="2"/>
  <c r="AR975" i="2"/>
  <c r="AP975" i="2"/>
  <c r="AR973" i="2"/>
  <c r="AP973" i="2"/>
  <c r="AD1005" i="2"/>
  <c r="AF1005" i="2"/>
  <c r="AD987" i="2"/>
  <c r="AF987" i="2"/>
  <c r="AD985" i="2"/>
  <c r="AF985" i="2"/>
  <c r="AD983" i="2"/>
  <c r="AF983" i="2"/>
  <c r="AD981" i="2"/>
  <c r="AF981" i="2"/>
  <c r="AD979" i="2"/>
  <c r="AF979" i="2"/>
  <c r="AD977" i="2"/>
  <c r="AF977" i="2"/>
  <c r="AD975" i="2"/>
  <c r="AF975" i="2"/>
  <c r="AD973" i="2"/>
  <c r="AF973" i="2"/>
  <c r="AF929" i="2"/>
  <c r="AD929" i="2"/>
  <c r="AF925" i="2"/>
  <c r="AD925" i="2"/>
  <c r="AF921" i="2"/>
  <c r="AD921" i="2"/>
  <c r="AF911" i="2"/>
  <c r="AD911" i="2"/>
  <c r="AF907" i="2"/>
  <c r="AD907" i="2"/>
  <c r="AF903" i="2"/>
  <c r="AD903" i="2"/>
  <c r="AF899" i="2"/>
  <c r="AD899" i="2"/>
  <c r="AF895" i="2"/>
  <c r="AD895" i="2"/>
  <c r="AF891" i="2"/>
  <c r="AD891" i="2"/>
  <c r="AR860" i="2"/>
  <c r="AP860" i="2"/>
  <c r="AR856" i="2"/>
  <c r="AP856" i="2"/>
  <c r="AR852" i="2"/>
  <c r="AP852" i="2"/>
  <c r="AR848" i="2"/>
  <c r="AP848" i="2"/>
  <c r="AR844" i="2"/>
  <c r="AP844" i="2"/>
  <c r="AF887" i="2"/>
  <c r="AD887" i="2"/>
  <c r="AR788" i="2"/>
  <c r="AP788" i="2"/>
  <c r="AR834" i="2"/>
  <c r="AP834" i="2"/>
  <c r="AR662" i="2"/>
  <c r="AP662" i="2"/>
  <c r="AD649" i="2"/>
  <c r="AF649" i="2"/>
  <c r="AR638" i="2"/>
  <c r="AP638" i="2"/>
  <c r="AR592" i="2"/>
  <c r="AP592" i="2"/>
  <c r="AR437" i="2"/>
  <c r="AP437" i="2"/>
  <c r="AR433" i="2"/>
  <c r="AP433" i="2"/>
  <c r="AR429" i="2"/>
  <c r="AP429" i="2"/>
  <c r="AR425" i="2"/>
  <c r="AP425" i="2"/>
  <c r="AD539" i="2"/>
  <c r="AF539" i="2"/>
  <c r="AD535" i="2"/>
  <c r="AF535" i="2"/>
  <c r="AD531" i="2"/>
  <c r="AF531" i="2"/>
  <c r="AR419" i="2"/>
  <c r="AP419" i="2"/>
  <c r="AR411" i="2"/>
  <c r="AP411" i="2"/>
  <c r="AD416" i="2"/>
  <c r="AF416" i="2"/>
  <c r="AD400" i="2"/>
  <c r="AF400" i="2"/>
  <c r="AD384" i="2"/>
  <c r="AF384" i="2"/>
  <c r="I38" i="5" l="1"/>
  <c r="F38" i="5"/>
  <c r="I58" i="5" l="1"/>
  <c r="I57" i="5"/>
  <c r="I55" i="5"/>
  <c r="I54" i="5"/>
  <c r="E47" i="5" l="1"/>
  <c r="E42" i="13"/>
  <c r="E43" i="13"/>
  <c r="C40" i="13" l="1"/>
  <c r="D50" i="13"/>
  <c r="B3" i="12" l="1"/>
  <c r="B2" i="12"/>
  <c r="B3" i="5"/>
  <c r="B2" i="5"/>
  <c r="B1" i="5"/>
  <c r="C4" i="13" l="1"/>
  <c r="B4" i="12"/>
  <c r="B9" i="13"/>
  <c r="C3" i="13"/>
  <c r="I53" i="13" l="1"/>
  <c r="BR6" i="2" s="1"/>
  <c r="D18" i="13"/>
  <c r="B10" i="13"/>
  <c r="B11" i="13" s="1"/>
  <c r="C2" i="13"/>
  <c r="B12" i="13" l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E30" i="12" l="1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F24" i="12" s="1"/>
  <c r="E23" i="12"/>
  <c r="D23" i="12"/>
  <c r="C23" i="12"/>
  <c r="B23" i="12"/>
  <c r="F23" i="12" s="1"/>
  <c r="E22" i="12"/>
  <c r="D22" i="12"/>
  <c r="C22" i="12"/>
  <c r="B22" i="12"/>
  <c r="E21" i="12"/>
  <c r="D21" i="12"/>
  <c r="C21" i="12"/>
  <c r="B21" i="12"/>
  <c r="F21" i="12" s="1"/>
  <c r="E20" i="12"/>
  <c r="D20" i="12"/>
  <c r="C20" i="12"/>
  <c r="B20" i="12"/>
  <c r="F20" i="12" s="1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F14" i="12" s="1"/>
  <c r="E13" i="12"/>
  <c r="D13" i="12"/>
  <c r="C13" i="12"/>
  <c r="B13" i="12"/>
  <c r="F13" i="12" s="1"/>
  <c r="H17" i="12" l="1"/>
  <c r="H19" i="12"/>
  <c r="H22" i="12"/>
  <c r="H16" i="12"/>
  <c r="H18" i="12"/>
  <c r="H26" i="12"/>
  <c r="H27" i="12"/>
  <c r="H29" i="12"/>
  <c r="H30" i="12"/>
  <c r="F15" i="12"/>
  <c r="H28" i="12"/>
  <c r="H25" i="12"/>
  <c r="F16" i="12"/>
  <c r="F17" i="12"/>
  <c r="F18" i="12"/>
  <c r="F19" i="12"/>
  <c r="F22" i="12"/>
  <c r="F25" i="12"/>
  <c r="F26" i="12"/>
  <c r="F27" i="12"/>
  <c r="F28" i="12"/>
  <c r="F29" i="12"/>
  <c r="F30" i="12"/>
  <c r="H13" i="12"/>
  <c r="H14" i="12"/>
  <c r="H15" i="12"/>
  <c r="H20" i="12"/>
  <c r="H21" i="12"/>
  <c r="H23" i="12"/>
  <c r="H24" i="12"/>
  <c r="K8" i="12"/>
  <c r="K60" i="5" l="1"/>
  <c r="B43" i="2" l="1"/>
  <c r="B24" i="2"/>
  <c r="BJ57" i="12" l="1"/>
  <c r="BJ58" i="12" s="1"/>
  <c r="BJ59" i="12" s="1"/>
  <c r="R50" i="13" l="1"/>
  <c r="R51" i="13" s="1"/>
  <c r="R53" i="13" s="1"/>
  <c r="R54" i="13" s="1"/>
  <c r="R55" i="13" s="1"/>
  <c r="R56" i="13" s="1"/>
  <c r="R57" i="13" s="1"/>
  <c r="BK58" i="12" l="1"/>
  <c r="BK59" i="12" s="1"/>
  <c r="D46" i="2" l="1"/>
  <c r="D45" i="2"/>
  <c r="N58" i="2" l="1"/>
  <c r="K58" i="2"/>
  <c r="BM66" i="12" l="1"/>
  <c r="BM69" i="12" s="1"/>
  <c r="BN66" i="12"/>
  <c r="BN68" i="12" s="1"/>
  <c r="BO66" i="12"/>
  <c r="BO68" i="12" s="1"/>
  <c r="BP66" i="12"/>
  <c r="BP69" i="12" s="1"/>
  <c r="BQ66" i="12"/>
  <c r="BQ68" i="12" s="1"/>
  <c r="BR66" i="12"/>
  <c r="BR68" i="12" s="1"/>
  <c r="BS66" i="12"/>
  <c r="BS69" i="12" s="1"/>
  <c r="BT66" i="12"/>
  <c r="BT67" i="12" s="1"/>
  <c r="BU66" i="12"/>
  <c r="BU67" i="12" s="1"/>
  <c r="BV66" i="12"/>
  <c r="BV68" i="12" s="1"/>
  <c r="BW66" i="12"/>
  <c r="BW67" i="12" s="1"/>
  <c r="BX66" i="12"/>
  <c r="BX70" i="12" s="1"/>
  <c r="BY66" i="12"/>
  <c r="BY68" i="12" s="1"/>
  <c r="BZ66" i="12"/>
  <c r="BZ68" i="12" s="1"/>
  <c r="CA66" i="12"/>
  <c r="CA68" i="12" s="1"/>
  <c r="CB66" i="12"/>
  <c r="CB67" i="12" s="1"/>
  <c r="CC66" i="12"/>
  <c r="CC70" i="12" s="1"/>
  <c r="CD66" i="12"/>
  <c r="CD68" i="12" s="1"/>
  <c r="CE66" i="12"/>
  <c r="CE69" i="12" s="1"/>
  <c r="CF66" i="12"/>
  <c r="CF67" i="12" s="1"/>
  <c r="CG66" i="12"/>
  <c r="CG68" i="12" s="1"/>
  <c r="CH66" i="12"/>
  <c r="CH68" i="12" s="1"/>
  <c r="CI66" i="12"/>
  <c r="CI69" i="12" s="1"/>
  <c r="CJ66" i="12"/>
  <c r="CJ67" i="12" s="1"/>
  <c r="CK66" i="12"/>
  <c r="CK67" i="12" s="1"/>
  <c r="CL66" i="12"/>
  <c r="CL68" i="12" s="1"/>
  <c r="CM66" i="12"/>
  <c r="CN66" i="12"/>
  <c r="CN67" i="12" s="1"/>
  <c r="CO66" i="12"/>
  <c r="CO69" i="12" s="1"/>
  <c r="CP66" i="12"/>
  <c r="CP68" i="12" s="1"/>
  <c r="CQ66" i="12"/>
  <c r="CQ68" i="12" s="1"/>
  <c r="CR66" i="12"/>
  <c r="CR67" i="12" s="1"/>
  <c r="CS66" i="12"/>
  <c r="CS68" i="12" s="1"/>
  <c r="CT66" i="12"/>
  <c r="CT68" i="12" s="1"/>
  <c r="CU66" i="12"/>
  <c r="CU69" i="12" s="1"/>
  <c r="CV66" i="12"/>
  <c r="CV67" i="12" s="1"/>
  <c r="CW66" i="12"/>
  <c r="CW69" i="12" s="1"/>
  <c r="CX66" i="12"/>
  <c r="CX68" i="12" s="1"/>
  <c r="CY66" i="12"/>
  <c r="CZ66" i="12"/>
  <c r="CZ67" i="12" s="1"/>
  <c r="DA66" i="12"/>
  <c r="DA67" i="12" s="1"/>
  <c r="DB66" i="12"/>
  <c r="DB68" i="12" s="1"/>
  <c r="DC66" i="12"/>
  <c r="DD66" i="12"/>
  <c r="DD67" i="12" s="1"/>
  <c r="DE66" i="12"/>
  <c r="DE68" i="12" s="1"/>
  <c r="DF66" i="12"/>
  <c r="DF68" i="12" s="1"/>
  <c r="DG66" i="12"/>
  <c r="DG70" i="12" s="1"/>
  <c r="DH66" i="12"/>
  <c r="DH67" i="12" s="1"/>
  <c r="DI66" i="12"/>
  <c r="DI70" i="12" s="1"/>
  <c r="DJ66" i="12"/>
  <c r="DJ68" i="12" s="1"/>
  <c r="DK66" i="12"/>
  <c r="DK67" i="12" s="1"/>
  <c r="DL66" i="12"/>
  <c r="DL67" i="12" s="1"/>
  <c r="DM66" i="12"/>
  <c r="DM69" i="12" s="1"/>
  <c r="DN66" i="12"/>
  <c r="DN68" i="12" s="1"/>
  <c r="DO66" i="12"/>
  <c r="DO70" i="12" s="1"/>
  <c r="DP66" i="12"/>
  <c r="DP67" i="12" s="1"/>
  <c r="DQ66" i="12"/>
  <c r="DQ67" i="12" s="1"/>
  <c r="DR66" i="12"/>
  <c r="DR68" i="12" s="1"/>
  <c r="DS66" i="12"/>
  <c r="DS70" i="12" s="1"/>
  <c r="DT66" i="12"/>
  <c r="DT69" i="12" s="1"/>
  <c r="DU66" i="12"/>
  <c r="DU68" i="12" s="1"/>
  <c r="DV66" i="12"/>
  <c r="DV68" i="12" s="1"/>
  <c r="DW66" i="12"/>
  <c r="DW67" i="12" s="1"/>
  <c r="DX66" i="12"/>
  <c r="DX69" i="12" s="1"/>
  <c r="DY66" i="12"/>
  <c r="DY67" i="12" s="1"/>
  <c r="DZ66" i="12"/>
  <c r="DZ68" i="12" s="1"/>
  <c r="EA66" i="12"/>
  <c r="EA69" i="12" s="1"/>
  <c r="EB66" i="12"/>
  <c r="EB69" i="12" s="1"/>
  <c r="EC66" i="12"/>
  <c r="EC69" i="12" s="1"/>
  <c r="ED66" i="12"/>
  <c r="ED68" i="12" s="1"/>
  <c r="EE66" i="12"/>
  <c r="EE70" i="12" s="1"/>
  <c r="EF66" i="12"/>
  <c r="EF69" i="12" s="1"/>
  <c r="EG66" i="12"/>
  <c r="EG67" i="12" s="1"/>
  <c r="EH66" i="12"/>
  <c r="EH68" i="12" s="1"/>
  <c r="EI66" i="12"/>
  <c r="EI67" i="12" s="1"/>
  <c r="EJ66" i="12"/>
  <c r="EJ69" i="12" s="1"/>
  <c r="EK66" i="12"/>
  <c r="EK68" i="12" s="1"/>
  <c r="EL66" i="12"/>
  <c r="EL68" i="12" s="1"/>
  <c r="EM66" i="12"/>
  <c r="EM67" i="12" s="1"/>
  <c r="EN66" i="12"/>
  <c r="EN69" i="12" s="1"/>
  <c r="EO66" i="12"/>
  <c r="EO68" i="12" s="1"/>
  <c r="EP66" i="12"/>
  <c r="EP68" i="12" s="1"/>
  <c r="EQ66" i="12"/>
  <c r="EQ69" i="12" s="1"/>
  <c r="ER66" i="12"/>
  <c r="ER69" i="12" s="1"/>
  <c r="ES66" i="12"/>
  <c r="ES69" i="12" s="1"/>
  <c r="ET66" i="12"/>
  <c r="ET68" i="12" s="1"/>
  <c r="EU66" i="12"/>
  <c r="EU69" i="12" s="1"/>
  <c r="EV66" i="12"/>
  <c r="EV69" i="12" s="1"/>
  <c r="BQ67" i="12"/>
  <c r="O66" i="12"/>
  <c r="O67" i="12" s="1"/>
  <c r="P66" i="12"/>
  <c r="P67" i="12" s="1"/>
  <c r="Q66" i="12"/>
  <c r="Q70" i="12" s="1"/>
  <c r="R66" i="12"/>
  <c r="R67" i="12" s="1"/>
  <c r="S66" i="12"/>
  <c r="T66" i="12"/>
  <c r="T68" i="12" s="1"/>
  <c r="U66" i="12"/>
  <c r="U67" i="12" s="1"/>
  <c r="V66" i="12"/>
  <c r="V67" i="12" s="1"/>
  <c r="W66" i="12"/>
  <c r="W69" i="12" s="1"/>
  <c r="X66" i="12"/>
  <c r="X69" i="12" s="1"/>
  <c r="Y66" i="12"/>
  <c r="Y69" i="12" s="1"/>
  <c r="Z66" i="12"/>
  <c r="Z67" i="12" s="1"/>
  <c r="AA66" i="12"/>
  <c r="AA67" i="12" s="1"/>
  <c r="AB66" i="12"/>
  <c r="AB67" i="12" s="1"/>
  <c r="AC66" i="12"/>
  <c r="AC69" i="12" s="1"/>
  <c r="AD66" i="12"/>
  <c r="AE66" i="12"/>
  <c r="AE67" i="12" s="1"/>
  <c r="AF66" i="12"/>
  <c r="AF67" i="12" s="1"/>
  <c r="AG66" i="12"/>
  <c r="AG67" i="12" s="1"/>
  <c r="AH66" i="12"/>
  <c r="AH67" i="12" s="1"/>
  <c r="AI66" i="12"/>
  <c r="AJ66" i="12"/>
  <c r="AJ68" i="12" s="1"/>
  <c r="AK66" i="12"/>
  <c r="AK69" i="12" s="1"/>
  <c r="AL66" i="12"/>
  <c r="AL67" i="12" s="1"/>
  <c r="AM66" i="12"/>
  <c r="AM69" i="12" s="1"/>
  <c r="AN66" i="12"/>
  <c r="AN69" i="12" s="1"/>
  <c r="AO66" i="12"/>
  <c r="AO67" i="12" s="1"/>
  <c r="AP66" i="12"/>
  <c r="AP67" i="12" s="1"/>
  <c r="AQ66" i="12"/>
  <c r="AQ67" i="12" s="1"/>
  <c r="AR66" i="12"/>
  <c r="AR67" i="12" s="1"/>
  <c r="AS66" i="12"/>
  <c r="AS69" i="12" s="1"/>
  <c r="AT66" i="12"/>
  <c r="AU66" i="12"/>
  <c r="AU67" i="12" s="1"/>
  <c r="AV66" i="12"/>
  <c r="AV67" i="12" s="1"/>
  <c r="AW66" i="12"/>
  <c r="AW68" i="12" s="1"/>
  <c r="AX66" i="12"/>
  <c r="AX67" i="12" s="1"/>
  <c r="AY66" i="12"/>
  <c r="AZ66" i="12"/>
  <c r="AZ68" i="12" s="1"/>
  <c r="BA66" i="12"/>
  <c r="BA68" i="12" s="1"/>
  <c r="BB66" i="12"/>
  <c r="BB67" i="12" s="1"/>
  <c r="BC66" i="12"/>
  <c r="BC69" i="12" s="1"/>
  <c r="BD66" i="12"/>
  <c r="BD69" i="12" s="1"/>
  <c r="BE66" i="12"/>
  <c r="BE69" i="12" s="1"/>
  <c r="BF66" i="12"/>
  <c r="BF67" i="12" s="1"/>
  <c r="BG66" i="12"/>
  <c r="BG67" i="12" s="1"/>
  <c r="BH66" i="12"/>
  <c r="BH67" i="12" s="1"/>
  <c r="BI66" i="12"/>
  <c r="BJ66" i="12"/>
  <c r="BJ67" i="12" s="1"/>
  <c r="BK66" i="12"/>
  <c r="BK67" i="12" s="1"/>
  <c r="X67" i="12"/>
  <c r="AC67" i="12"/>
  <c r="BL66" i="12"/>
  <c r="BL70" i="12" s="1"/>
  <c r="EG68" i="12" l="1"/>
  <c r="CN68" i="12"/>
  <c r="AF69" i="12"/>
  <c r="BY70" i="12"/>
  <c r="X68" i="12"/>
  <c r="DY69" i="12"/>
  <c r="AZ67" i="12"/>
  <c r="EG70" i="12"/>
  <c r="DI69" i="12"/>
  <c r="CC68" i="12"/>
  <c r="BH69" i="12"/>
  <c r="DE70" i="12"/>
  <c r="BQ69" i="12"/>
  <c r="CW67" i="12"/>
  <c r="AQ69" i="12"/>
  <c r="DQ68" i="12"/>
  <c r="EC67" i="12"/>
  <c r="CO70" i="12"/>
  <c r="CS69" i="12"/>
  <c r="CO68" i="12"/>
  <c r="DM67" i="12"/>
  <c r="AM68" i="12"/>
  <c r="AM70" i="12"/>
  <c r="AA69" i="12"/>
  <c r="DT70" i="12"/>
  <c r="EO69" i="12"/>
  <c r="CC69" i="12"/>
  <c r="DD68" i="12"/>
  <c r="ES67" i="12"/>
  <c r="CG67" i="12"/>
  <c r="ES70" i="12"/>
  <c r="EO70" i="12"/>
  <c r="DQ70" i="12"/>
  <c r="CK70" i="12"/>
  <c r="EK69" i="12"/>
  <c r="DE69" i="12"/>
  <c r="BY69" i="12"/>
  <c r="EC68" i="12"/>
  <c r="EO67" i="12"/>
  <c r="DI67" i="12"/>
  <c r="CC67" i="12"/>
  <c r="EN70" i="12"/>
  <c r="DY70" i="12"/>
  <c r="DM70" i="12"/>
  <c r="CW70" i="12"/>
  <c r="CG70" i="12"/>
  <c r="BQ70" i="12"/>
  <c r="EG69" i="12"/>
  <c r="DQ69" i="12"/>
  <c r="DA69" i="12"/>
  <c r="CK69" i="12"/>
  <c r="BX69" i="12"/>
  <c r="DY68" i="12"/>
  <c r="DI68" i="12"/>
  <c r="CW68" i="12"/>
  <c r="CK68" i="12"/>
  <c r="BU68" i="12"/>
  <c r="EK67" i="12"/>
  <c r="DU67" i="12"/>
  <c r="DE67" i="12"/>
  <c r="CO67" i="12"/>
  <c r="BY67" i="12"/>
  <c r="V70" i="12"/>
  <c r="EC70" i="12"/>
  <c r="DA70" i="12"/>
  <c r="BU70" i="12"/>
  <c r="DU69" i="12"/>
  <c r="ES68" i="12"/>
  <c r="DM68" i="12"/>
  <c r="DA68" i="12"/>
  <c r="CS67" i="12"/>
  <c r="EK70" i="12"/>
  <c r="DU70" i="12"/>
  <c r="CS70" i="12"/>
  <c r="CG69" i="12"/>
  <c r="BU69" i="12"/>
  <c r="AG70" i="12"/>
  <c r="AC68" i="12"/>
  <c r="CV68" i="12"/>
  <c r="AU70" i="12"/>
  <c r="EV70" i="12"/>
  <c r="DL70" i="12"/>
  <c r="CN69" i="12"/>
  <c r="CF68" i="12"/>
  <c r="BX67" i="12"/>
  <c r="AS70" i="12"/>
  <c r="U70" i="12"/>
  <c r="AS68" i="12"/>
  <c r="BA67" i="12"/>
  <c r="DO69" i="12"/>
  <c r="CU68" i="12"/>
  <c r="AK70" i="12"/>
  <c r="EM70" i="12"/>
  <c r="DW69" i="12"/>
  <c r="EV68" i="12"/>
  <c r="BG69" i="12"/>
  <c r="EQ67" i="12"/>
  <c r="EF70" i="12"/>
  <c r="DX70" i="12"/>
  <c r="CV70" i="12"/>
  <c r="CF70" i="12"/>
  <c r="BP70" i="12"/>
  <c r="DD69" i="12"/>
  <c r="EB68" i="12"/>
  <c r="BE70" i="12"/>
  <c r="AL70" i="12"/>
  <c r="Z70" i="12"/>
  <c r="AW69" i="12"/>
  <c r="BE68" i="12"/>
  <c r="AG68" i="12"/>
  <c r="BE67" i="12"/>
  <c r="EJ70" i="12"/>
  <c r="EB70" i="12"/>
  <c r="CZ70" i="12"/>
  <c r="CR70" i="12"/>
  <c r="CJ70" i="12"/>
  <c r="CB70" i="12"/>
  <c r="BT70" i="12"/>
  <c r="DP69" i="12"/>
  <c r="DH69" i="12"/>
  <c r="CZ69" i="12"/>
  <c r="EF68" i="12"/>
  <c r="DW68" i="12"/>
  <c r="DP68" i="12"/>
  <c r="BX68" i="12"/>
  <c r="BP68" i="12"/>
  <c r="BP67" i="12"/>
  <c r="DD70" i="12"/>
  <c r="CN70" i="12"/>
  <c r="EJ68" i="12"/>
  <c r="DT68" i="12"/>
  <c r="DL68" i="12"/>
  <c r="BT68" i="12"/>
  <c r="AC70" i="12"/>
  <c r="R70" i="12"/>
  <c r="AG69" i="12"/>
  <c r="U69" i="12"/>
  <c r="U68" i="12"/>
  <c r="AS67" i="12"/>
  <c r="ER70" i="12"/>
  <c r="DW70" i="12"/>
  <c r="DP70" i="12"/>
  <c r="DH70" i="12"/>
  <c r="CR69" i="12"/>
  <c r="CJ69" i="12"/>
  <c r="CB69" i="12"/>
  <c r="BT69" i="12"/>
  <c r="ER68" i="12"/>
  <c r="CZ68" i="12"/>
  <c r="CJ68" i="12"/>
  <c r="O70" i="12"/>
  <c r="AO69" i="12"/>
  <c r="AO70" i="12"/>
  <c r="AK67" i="12"/>
  <c r="AK68" i="12"/>
  <c r="Y67" i="12"/>
  <c r="Y70" i="12"/>
  <c r="Q67" i="12"/>
  <c r="Q69" i="12"/>
  <c r="EU70" i="12"/>
  <c r="EM69" i="12"/>
  <c r="DK69" i="12"/>
  <c r="EA68" i="12"/>
  <c r="EA67" i="12"/>
  <c r="AY68" i="12"/>
  <c r="AY67" i="12"/>
  <c r="AI68" i="12"/>
  <c r="AI70" i="12"/>
  <c r="S68" i="12"/>
  <c r="S70" i="12"/>
  <c r="AE70" i="12"/>
  <c r="W70" i="12"/>
  <c r="W68" i="12"/>
  <c r="AY70" i="12"/>
  <c r="AQ70" i="12"/>
  <c r="AI67" i="12"/>
  <c r="BI67" i="12"/>
  <c r="BI69" i="12"/>
  <c r="BI70" i="12"/>
  <c r="BA69" i="12"/>
  <c r="BA70" i="12"/>
  <c r="BG70" i="12"/>
  <c r="AW70" i="12"/>
  <c r="AP70" i="12"/>
  <c r="AH70" i="12"/>
  <c r="AA70" i="12"/>
  <c r="BI68" i="12"/>
  <c r="AO68" i="12"/>
  <c r="Y68" i="12"/>
  <c r="Q68" i="12"/>
  <c r="AW67" i="12"/>
  <c r="S67" i="12"/>
  <c r="EI70" i="12"/>
  <c r="EM68" i="12"/>
  <c r="DK68" i="12"/>
  <c r="EU68" i="12"/>
  <c r="EU67" i="12"/>
  <c r="EI69" i="12"/>
  <c r="EI68" i="12"/>
  <c r="EE67" i="12"/>
  <c r="EE68" i="12"/>
  <c r="DS69" i="12"/>
  <c r="DS68" i="12"/>
  <c r="DO68" i="12"/>
  <c r="DO67" i="12"/>
  <c r="DG69" i="12"/>
  <c r="DG67" i="12"/>
  <c r="DC70" i="12"/>
  <c r="DC67" i="12"/>
  <c r="DC68" i="12"/>
  <c r="DC69" i="12"/>
  <c r="CY67" i="12"/>
  <c r="CY68" i="12"/>
  <c r="CY70" i="12"/>
  <c r="CU67" i="12"/>
  <c r="CU70" i="12"/>
  <c r="CQ70" i="12"/>
  <c r="CQ69" i="12"/>
  <c r="CQ67" i="12"/>
  <c r="CM67" i="12"/>
  <c r="CM68" i="12"/>
  <c r="CM69" i="12"/>
  <c r="CM70" i="12"/>
  <c r="CI70" i="12"/>
  <c r="CI67" i="12"/>
  <c r="CI68" i="12"/>
  <c r="CE67" i="12"/>
  <c r="CE70" i="12"/>
  <c r="CA70" i="12"/>
  <c r="CA69" i="12"/>
  <c r="CA67" i="12"/>
  <c r="BW68" i="12"/>
  <c r="BW69" i="12"/>
  <c r="BW70" i="12"/>
  <c r="BS67" i="12"/>
  <c r="BS68" i="12"/>
  <c r="BS70" i="12"/>
  <c r="BO70" i="12"/>
  <c r="BO67" i="12"/>
  <c r="BC70" i="12"/>
  <c r="AT67" i="12"/>
  <c r="AT70" i="12"/>
  <c r="AD67" i="12"/>
  <c r="AD70" i="12"/>
  <c r="EQ70" i="12"/>
  <c r="EA70" i="12"/>
  <c r="DK70" i="12"/>
  <c r="EE69" i="12"/>
  <c r="CY69" i="12"/>
  <c r="BO69" i="12"/>
  <c r="EQ68" i="12"/>
  <c r="DG68" i="12"/>
  <c r="CE68" i="12"/>
  <c r="DS67" i="12"/>
  <c r="ET70" i="12"/>
  <c r="EP70" i="12"/>
  <c r="EL70" i="12"/>
  <c r="EH70" i="12"/>
  <c r="ED70" i="12"/>
  <c r="DZ70" i="12"/>
  <c r="DV70" i="12"/>
  <c r="DR70" i="12"/>
  <c r="DN70" i="12"/>
  <c r="DJ70" i="12"/>
  <c r="DF70" i="12"/>
  <c r="DB70" i="12"/>
  <c r="CX70" i="12"/>
  <c r="CT70" i="12"/>
  <c r="CP70" i="12"/>
  <c r="CL70" i="12"/>
  <c r="CH70" i="12"/>
  <c r="CD70" i="12"/>
  <c r="BZ70" i="12"/>
  <c r="BV70" i="12"/>
  <c r="BR70" i="12"/>
  <c r="BN70" i="12"/>
  <c r="DL69" i="12"/>
  <c r="CV69" i="12"/>
  <c r="CF69" i="12"/>
  <c r="EN68" i="12"/>
  <c r="DX68" i="12"/>
  <c r="DH68" i="12"/>
  <c r="CR68" i="12"/>
  <c r="CB68" i="12"/>
  <c r="BD67" i="12"/>
  <c r="T67" i="12"/>
  <c r="BJ70" i="12"/>
  <c r="BF70" i="12"/>
  <c r="BB70" i="12"/>
  <c r="AX70" i="12"/>
  <c r="AR69" i="12"/>
  <c r="P69" i="12"/>
  <c r="BD68" i="12"/>
  <c r="AR68" i="12"/>
  <c r="AJ67" i="12"/>
  <c r="ET69" i="12"/>
  <c r="EP69" i="12"/>
  <c r="EL69" i="12"/>
  <c r="EH69" i="12"/>
  <c r="ED69" i="12"/>
  <c r="DZ69" i="12"/>
  <c r="DV69" i="12"/>
  <c r="DR69" i="12"/>
  <c r="DN69" i="12"/>
  <c r="DJ69" i="12"/>
  <c r="DF69" i="12"/>
  <c r="DB69" i="12"/>
  <c r="CX69" i="12"/>
  <c r="CT69" i="12"/>
  <c r="CP69" i="12"/>
  <c r="CL69" i="12"/>
  <c r="CH69" i="12"/>
  <c r="CD69" i="12"/>
  <c r="BZ69" i="12"/>
  <c r="BV69" i="12"/>
  <c r="BR69" i="12"/>
  <c r="BN69" i="12"/>
  <c r="EV67" i="12"/>
  <c r="ER67" i="12"/>
  <c r="EN67" i="12"/>
  <c r="EJ67" i="12"/>
  <c r="EF67" i="12"/>
  <c r="EB67" i="12"/>
  <c r="DX67" i="12"/>
  <c r="DT67" i="12"/>
  <c r="BH70" i="12"/>
  <c r="BD70" i="12"/>
  <c r="AZ70" i="12"/>
  <c r="AV70" i="12"/>
  <c r="AR70" i="12"/>
  <c r="AN70" i="12"/>
  <c r="AJ70" i="12"/>
  <c r="AF70" i="12"/>
  <c r="AB70" i="12"/>
  <c r="X70" i="12"/>
  <c r="T70" i="12"/>
  <c r="P70" i="12"/>
  <c r="AV69" i="12"/>
  <c r="BH68" i="12"/>
  <c r="AN68" i="12"/>
  <c r="AN67" i="12"/>
  <c r="ET67" i="12"/>
  <c r="EP67" i="12"/>
  <c r="EL67" i="12"/>
  <c r="EH67" i="12"/>
  <c r="ED67" i="12"/>
  <c r="DZ67" i="12"/>
  <c r="DV67" i="12"/>
  <c r="DR67" i="12"/>
  <c r="DN67" i="12"/>
  <c r="DJ67" i="12"/>
  <c r="DF67" i="12"/>
  <c r="DB67" i="12"/>
  <c r="CX67" i="12"/>
  <c r="CT67" i="12"/>
  <c r="CP67" i="12"/>
  <c r="CL67" i="12"/>
  <c r="CH67" i="12"/>
  <c r="CD67" i="12"/>
  <c r="BZ67" i="12"/>
  <c r="BV67" i="12"/>
  <c r="BR67" i="12"/>
  <c r="BN67" i="12"/>
  <c r="AB69" i="12"/>
  <c r="AB68" i="12"/>
  <c r="BC68" i="12"/>
  <c r="BK70" i="12"/>
  <c r="BL67" i="12"/>
  <c r="BM68" i="12"/>
  <c r="BM67" i="12"/>
  <c r="BM70" i="12"/>
  <c r="BL68" i="12"/>
  <c r="BK69" i="12"/>
  <c r="AZ69" i="12"/>
  <c r="AU69" i="12"/>
  <c r="AJ69" i="12"/>
  <c r="AE69" i="12"/>
  <c r="T69" i="12"/>
  <c r="O69" i="12"/>
  <c r="BG68" i="12"/>
  <c r="AV68" i="12"/>
  <c r="AQ68" i="12"/>
  <c r="AF68" i="12"/>
  <c r="AA68" i="12"/>
  <c r="P68" i="12"/>
  <c r="BC67" i="12"/>
  <c r="AM67" i="12"/>
  <c r="W67" i="12"/>
  <c r="BL69" i="12"/>
  <c r="AY69" i="12"/>
  <c r="AI69" i="12"/>
  <c r="S69" i="12"/>
  <c r="BK68" i="12"/>
  <c r="AU68" i="12"/>
  <c r="AE68" i="12"/>
  <c r="O68" i="12"/>
  <c r="BJ69" i="12"/>
  <c r="BF69" i="12"/>
  <c r="BB69" i="12"/>
  <c r="AX69" i="12"/>
  <c r="AT69" i="12"/>
  <c r="AP69" i="12"/>
  <c r="AL69" i="12"/>
  <c r="AH69" i="12"/>
  <c r="AD69" i="12"/>
  <c r="Z69" i="12"/>
  <c r="V69" i="12"/>
  <c r="R69" i="12"/>
  <c r="BJ68" i="12"/>
  <c r="BF68" i="12"/>
  <c r="BB68" i="12"/>
  <c r="AX68" i="12"/>
  <c r="AT68" i="12"/>
  <c r="AP68" i="12"/>
  <c r="AL68" i="12"/>
  <c r="AH68" i="12"/>
  <c r="AD68" i="12"/>
  <c r="Z68" i="12"/>
  <c r="V68" i="12"/>
  <c r="R68" i="12"/>
  <c r="F10" i="12" l="1"/>
  <c r="B14" i="2" l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4" i="5"/>
  <c r="B13" i="5"/>
  <c r="B12" i="5"/>
  <c r="B11" i="5"/>
  <c r="B10" i="5"/>
  <c r="B9" i="5"/>
  <c r="F12" i="12" l="1"/>
  <c r="F11" i="12"/>
  <c r="H12" i="12"/>
  <c r="C5" i="23"/>
  <c r="C24" i="23" l="1"/>
  <c r="C23" i="23"/>
  <c r="C19" i="23"/>
  <c r="C26" i="23"/>
  <c r="C25" i="23"/>
  <c r="C22" i="23"/>
  <c r="C21" i="23"/>
  <c r="C20" i="23"/>
  <c r="C63" i="5" l="1"/>
  <c r="S6" i="2" l="1"/>
  <c r="I75" i="5" l="1"/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l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l="1"/>
  <c r="A52" i="12" s="1"/>
  <c r="A53" i="12" s="1"/>
  <c r="A54" i="12" s="1"/>
  <c r="A55" i="12" s="1"/>
  <c r="H10" i="12"/>
  <c r="A8" i="5"/>
  <c r="A9" i="5" s="1"/>
  <c r="A10" i="5" s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K9" i="12" l="1"/>
  <c r="H11" i="12"/>
  <c r="E44" i="13" l="1"/>
  <c r="B28" i="13" l="1"/>
  <c r="B29" i="13" s="1"/>
  <c r="B30" i="13" s="1"/>
  <c r="B31" i="13" s="1"/>
  <c r="B32" i="13" s="1"/>
  <c r="B33" i="13" s="1"/>
  <c r="B34" i="13" s="1"/>
  <c r="B35" i="13" s="1"/>
  <c r="B36" i="13" s="1"/>
  <c r="B41" i="13" l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3" i="13" s="1"/>
  <c r="B54" i="13" s="1"/>
  <c r="B55" i="13" s="1"/>
  <c r="B56" i="13" s="1"/>
  <c r="B57" i="13" s="1"/>
  <c r="B58" i="13" s="1"/>
  <c r="C6" i="23" l="1"/>
  <c r="L21" i="23" l="1"/>
  <c r="D11" i="23"/>
  <c r="D12" i="23" l="1"/>
  <c r="E25" i="23" l="1"/>
  <c r="E19" i="23"/>
  <c r="E23" i="23"/>
  <c r="E26" i="23"/>
  <c r="E21" i="23"/>
  <c r="E24" i="23"/>
  <c r="E20" i="23" l="1"/>
  <c r="E22" i="23"/>
  <c r="G20" i="23" l="1"/>
  <c r="G19" i="23"/>
  <c r="G21" i="23" l="1"/>
  <c r="G23" i="23"/>
  <c r="G22" i="23"/>
  <c r="G25" i="23"/>
  <c r="I25" i="23"/>
  <c r="I19" i="23"/>
  <c r="G26" i="23"/>
  <c r="I26" i="23"/>
  <c r="G24" i="23"/>
  <c r="D13" i="23"/>
  <c r="D14" i="23"/>
  <c r="I20" i="23"/>
  <c r="I21" i="23" l="1"/>
  <c r="I23" i="23"/>
  <c r="I24" i="23"/>
  <c r="I22" i="23"/>
  <c r="F19" i="23" l="1"/>
  <c r="F20" i="23" l="1"/>
  <c r="E12" i="23" s="1"/>
  <c r="F12" i="23" s="1"/>
  <c r="F21" i="23" l="1"/>
  <c r="F22" i="23" l="1"/>
  <c r="F23" i="23" l="1"/>
  <c r="F24" i="23" l="1"/>
  <c r="F25" i="23" l="1"/>
  <c r="F26" i="23" l="1"/>
  <c r="H19" i="23"/>
  <c r="H20" i="23" l="1"/>
  <c r="E13" i="23" s="1"/>
  <c r="F13" i="23" s="1"/>
  <c r="H21" i="23" l="1"/>
  <c r="H22" i="23" l="1"/>
  <c r="H23" i="23" l="1"/>
  <c r="H24" i="23" l="1"/>
  <c r="H25" i="23" l="1"/>
  <c r="H26" i="23" l="1"/>
  <c r="J19" i="23"/>
  <c r="J20" i="23" l="1"/>
  <c r="E14" i="23" s="1"/>
  <c r="F14" i="23" s="1"/>
  <c r="J21" i="23" l="1"/>
  <c r="J22" i="23" l="1"/>
  <c r="J23" i="23" l="1"/>
  <c r="J24" i="23" l="1"/>
  <c r="J25" i="23" l="1"/>
  <c r="J26" i="23" l="1"/>
  <c r="D19" i="23" l="1"/>
  <c r="E11" i="23" s="1"/>
  <c r="F11" i="23" s="1"/>
  <c r="D20" i="23" l="1"/>
  <c r="D25" i="23"/>
  <c r="D26" i="23"/>
  <c r="D21" i="23"/>
  <c r="F15" i="23"/>
  <c r="C8" i="23" s="1"/>
  <c r="D23" i="23"/>
  <c r="D22" i="23"/>
  <c r="D24" i="23"/>
  <c r="F31" i="12" l="1"/>
  <c r="G29" i="12" l="1"/>
  <c r="I29" i="12" s="1"/>
  <c r="G28" i="12"/>
  <c r="I28" i="12" s="1"/>
  <c r="G27" i="12"/>
  <c r="I27" i="12" s="1"/>
  <c r="G24" i="12"/>
  <c r="I24" i="12" s="1"/>
  <c r="G23" i="12"/>
  <c r="I23" i="12" s="1"/>
  <c r="G21" i="12"/>
  <c r="I21" i="12" s="1"/>
  <c r="G18" i="12"/>
  <c r="I18" i="12" s="1"/>
  <c r="G17" i="12"/>
  <c r="I17" i="12" s="1"/>
  <c r="G14" i="12"/>
  <c r="I14" i="12" s="1"/>
  <c r="G13" i="12"/>
  <c r="I13" i="12" s="1"/>
  <c r="G30" i="12"/>
  <c r="I30" i="12" s="1"/>
  <c r="G26" i="12"/>
  <c r="I26" i="12" s="1"/>
  <c r="G25" i="12"/>
  <c r="I25" i="12" s="1"/>
  <c r="G22" i="12"/>
  <c r="I22" i="12" s="1"/>
  <c r="G20" i="12"/>
  <c r="I20" i="12" s="1"/>
  <c r="G19" i="12"/>
  <c r="I19" i="12" s="1"/>
  <c r="G16" i="12"/>
  <c r="I16" i="12" s="1"/>
  <c r="G15" i="12"/>
  <c r="I15" i="12" s="1"/>
  <c r="G10" i="12"/>
  <c r="I10" i="12" s="1"/>
  <c r="G12" i="12"/>
  <c r="I12" i="12" s="1"/>
  <c r="G11" i="12"/>
  <c r="I11" i="12" s="1"/>
  <c r="I31" i="12" l="1"/>
  <c r="G31" i="12"/>
  <c r="E45" i="13" l="1"/>
  <c r="E47" i="13" s="1"/>
  <c r="O4" i="3" l="1"/>
  <c r="L57" i="5" l="1"/>
  <c r="L54" i="5" l="1"/>
  <c r="C48" i="5" l="1"/>
  <c r="L55" i="5" l="1"/>
  <c r="I65" i="5"/>
  <c r="L58" i="5"/>
  <c r="I66" i="5"/>
  <c r="S57" i="5" l="1"/>
  <c r="T57" i="5" s="1"/>
  <c r="L66" i="5"/>
  <c r="S58" i="5"/>
  <c r="T58" i="5" s="1"/>
  <c r="I67" i="5"/>
  <c r="L65" i="5"/>
  <c r="L67" i="5" l="1"/>
  <c r="AW26" i="2"/>
  <c r="E52" i="2"/>
  <c r="F57" i="5"/>
  <c r="E46" i="2"/>
  <c r="F55" i="5"/>
  <c r="F54" i="5"/>
  <c r="E45" i="2"/>
  <c r="H55" i="5" l="1"/>
  <c r="E53" i="2"/>
  <c r="F58" i="5"/>
  <c r="F65" i="5"/>
  <c r="H54" i="5"/>
  <c r="H38" i="5"/>
  <c r="E47" i="2"/>
  <c r="H57" i="5"/>
  <c r="AW27" i="2" l="1"/>
  <c r="AW28" i="2" s="1"/>
  <c r="E54" i="2"/>
  <c r="F66" i="5"/>
  <c r="F67" i="5" s="1"/>
  <c r="H58" i="5"/>
  <c r="H60" i="5" s="1"/>
  <c r="I63" i="5" l="1"/>
  <c r="L63" i="5" s="1"/>
  <c r="E63" i="5"/>
  <c r="E48" i="5" l="1"/>
  <c r="F48" i="5" s="1"/>
  <c r="D22" i="13" l="1"/>
  <c r="D20" i="13"/>
  <c r="B6" i="3" l="1"/>
  <c r="L11" i="5"/>
  <c r="D38" i="12" l="1"/>
  <c r="F38" i="12" s="1"/>
  <c r="D37" i="12"/>
  <c r="F37" i="12" s="1"/>
  <c r="D36" i="12"/>
  <c r="F36" i="12" s="1"/>
  <c r="C33" i="5" l="1"/>
  <c r="C37" i="5"/>
  <c r="C19" i="5"/>
  <c r="H24" i="2"/>
  <c r="D35" i="12"/>
  <c r="F35" i="12" s="1"/>
  <c r="C32" i="5" l="1"/>
  <c r="C26" i="5"/>
  <c r="C36" i="5"/>
  <c r="C40" i="5"/>
  <c r="J56" i="2"/>
  <c r="C57" i="5" s="1"/>
  <c r="G25" i="2"/>
  <c r="E56" i="2"/>
  <c r="J55" i="2"/>
  <c r="J57" i="2"/>
  <c r="C58" i="5" s="1"/>
  <c r="E58" i="5" s="1"/>
  <c r="C24" i="5" l="1"/>
  <c r="C31" i="5"/>
  <c r="C42" i="5"/>
  <c r="C22" i="5"/>
  <c r="C29" i="5"/>
  <c r="C30" i="5"/>
  <c r="E36" i="2"/>
  <c r="J53" i="2"/>
  <c r="E49" i="2"/>
  <c r="F34" i="12"/>
  <c r="E22" i="2"/>
  <c r="G18" i="2"/>
  <c r="G27" i="2" s="1"/>
  <c r="R60" i="5"/>
  <c r="R62" i="5" s="1"/>
  <c r="C56" i="5"/>
  <c r="N60" i="5"/>
  <c r="C66" i="5"/>
  <c r="E57" i="5"/>
  <c r="C11" i="5"/>
  <c r="J54" i="2"/>
  <c r="C55" i="5" s="1"/>
  <c r="E55" i="5" s="1"/>
  <c r="C25" i="5" l="1"/>
  <c r="C20" i="5"/>
  <c r="C27" i="5"/>
  <c r="C34" i="5"/>
  <c r="C21" i="5"/>
  <c r="C41" i="5"/>
  <c r="G36" i="2"/>
  <c r="G38" i="2" s="1"/>
  <c r="C35" i="5"/>
  <c r="C43" i="5"/>
  <c r="C23" i="5"/>
  <c r="C28" i="5"/>
  <c r="C38" i="5"/>
  <c r="O37" i="2"/>
  <c r="C14" i="5"/>
  <c r="C12" i="5"/>
  <c r="E38" i="2"/>
  <c r="F43" i="2" s="1"/>
  <c r="C10" i="5"/>
  <c r="F39" i="12"/>
  <c r="C13" i="5"/>
  <c r="C47" i="5"/>
  <c r="C39" i="5"/>
  <c r="C9" i="5"/>
  <c r="E36" i="5"/>
  <c r="J14" i="2"/>
  <c r="F56" i="5"/>
  <c r="F60" i="5" s="1"/>
  <c r="I56" i="5"/>
  <c r="I60" i="5" s="1"/>
  <c r="L56" i="5"/>
  <c r="L60" i="5" s="1"/>
  <c r="C54" i="5"/>
  <c r="C60" i="5" s="1"/>
  <c r="J58" i="2"/>
  <c r="E38" i="5" l="1"/>
  <c r="E13" i="5"/>
  <c r="F13" i="5" s="1"/>
  <c r="E28" i="5"/>
  <c r="F28" i="5" s="1"/>
  <c r="F36" i="5"/>
  <c r="D27" i="13"/>
  <c r="O38" i="2"/>
  <c r="C65" i="5"/>
  <c r="C67" i="5" s="1"/>
  <c r="E54" i="5"/>
  <c r="E60" i="5" s="1"/>
  <c r="S60" i="5"/>
  <c r="C15" i="5"/>
  <c r="F47" i="5"/>
  <c r="J43" i="2"/>
  <c r="C18" i="5"/>
  <c r="D40" i="2"/>
  <c r="C44" i="5" l="1"/>
  <c r="D9" i="13"/>
  <c r="AW29" i="2"/>
  <c r="AW30" i="2" s="1"/>
  <c r="K38" i="5"/>
  <c r="L38" i="5" s="1"/>
  <c r="O43" i="2"/>
  <c r="J48" i="2"/>
  <c r="J49" i="2" s="1"/>
  <c r="J45" i="2"/>
  <c r="T60" i="5"/>
  <c r="S62" i="5"/>
  <c r="T62" i="5" s="1"/>
  <c r="D12" i="13"/>
  <c r="C46" i="5" l="1"/>
  <c r="C51" i="5" s="1"/>
  <c r="C62" i="5" s="1"/>
  <c r="C49" i="5"/>
  <c r="C50" i="5" s="1"/>
  <c r="K35" i="2"/>
  <c r="N38" i="5"/>
  <c r="E37" i="5" l="1"/>
  <c r="F37" i="5" s="1"/>
  <c r="E19" i="5"/>
  <c r="F19" i="5" s="1"/>
  <c r="E33" i="5" l="1"/>
  <c r="F33" i="5" s="1"/>
  <c r="E40" i="5"/>
  <c r="F40" i="5" s="1"/>
  <c r="E39" i="5"/>
  <c r="F39" i="5" s="1"/>
  <c r="E41" i="5"/>
  <c r="F41" i="5" s="1"/>
  <c r="E10" i="5"/>
  <c r="F10" i="5" s="1"/>
  <c r="E14" i="5"/>
  <c r="F14" i="5" s="1"/>
  <c r="E12" i="5"/>
  <c r="F12" i="5" s="1"/>
  <c r="E11" i="5"/>
  <c r="F11" i="5" s="1"/>
  <c r="E9" i="5" l="1"/>
  <c r="E26" i="5"/>
  <c r="F26" i="5" s="1"/>
  <c r="E25" i="5"/>
  <c r="F25" i="5" s="1"/>
  <c r="E22" i="5"/>
  <c r="F22" i="5" s="1"/>
  <c r="E32" i="5"/>
  <c r="F32" i="5" s="1"/>
  <c r="E24" i="5"/>
  <c r="F24" i="5" s="1"/>
  <c r="H13" i="5"/>
  <c r="I13" i="5" s="1"/>
  <c r="H11" i="5"/>
  <c r="I11" i="5" s="1"/>
  <c r="N11" i="5" l="1"/>
  <c r="C6" i="3" s="1"/>
  <c r="H28" i="5"/>
  <c r="H37" i="5"/>
  <c r="I37" i="5" s="1"/>
  <c r="H19" i="5"/>
  <c r="E15" i="5"/>
  <c r="F9" i="5"/>
  <c r="F15" i="5" s="1"/>
  <c r="L13" i="5"/>
  <c r="N13" i="5"/>
  <c r="E29" i="5"/>
  <c r="F29" i="5" s="1"/>
  <c r="E30" i="5"/>
  <c r="F30" i="5" s="1"/>
  <c r="E18" i="5"/>
  <c r="E27" i="5"/>
  <c r="F27" i="5" s="1"/>
  <c r="E34" i="5"/>
  <c r="F34" i="5" s="1"/>
  <c r="E20" i="5"/>
  <c r="F20" i="5" s="1"/>
  <c r="E23" i="5"/>
  <c r="F23" i="5" s="1"/>
  <c r="E43" i="5"/>
  <c r="F43" i="5" s="1"/>
  <c r="L37" i="5" l="1"/>
  <c r="H41" i="5"/>
  <c r="I19" i="5"/>
  <c r="I28" i="5"/>
  <c r="F18" i="5"/>
  <c r="L19" i="5" l="1"/>
  <c r="L28" i="5"/>
  <c r="I41" i="5"/>
  <c r="K14" i="2"/>
  <c r="E42" i="5"/>
  <c r="F42" i="5" s="1"/>
  <c r="E35" i="5"/>
  <c r="F35" i="5" s="1"/>
  <c r="E21" i="5"/>
  <c r="E31" i="5"/>
  <c r="F31" i="5" s="1"/>
  <c r="H33" i="5" l="1"/>
  <c r="L41" i="5"/>
  <c r="F21" i="5"/>
  <c r="E44" i="5"/>
  <c r="H10" i="5"/>
  <c r="I10" i="5" s="1"/>
  <c r="H12" i="5"/>
  <c r="I12" i="5" s="1"/>
  <c r="H14" i="5"/>
  <c r="I14" i="5" s="1"/>
  <c r="I33" i="5" l="1"/>
  <c r="E46" i="5"/>
  <c r="E50" i="5" s="1"/>
  <c r="N12" i="5"/>
  <c r="L12" i="5"/>
  <c r="F44" i="5"/>
  <c r="L14" i="5"/>
  <c r="N14" i="5"/>
  <c r="K10" i="5"/>
  <c r="B9" i="3" l="1"/>
  <c r="C9" i="3" s="1"/>
  <c r="L33" i="5"/>
  <c r="N10" i="5"/>
  <c r="C5" i="3" s="1"/>
  <c r="B5" i="3"/>
  <c r="F49" i="5"/>
  <c r="F50" i="5" s="1"/>
  <c r="F46" i="5"/>
  <c r="F51" i="5" s="1"/>
  <c r="F62" i="5" s="1"/>
  <c r="L10" i="5"/>
  <c r="F40" i="12" l="1"/>
  <c r="F41" i="12" s="1"/>
  <c r="G35" i="12" s="1"/>
  <c r="I35" i="12" s="1"/>
  <c r="G34" i="12" l="1"/>
  <c r="I34" i="12" s="1"/>
  <c r="G36" i="12"/>
  <c r="I36" i="12" s="1"/>
  <c r="G37" i="12"/>
  <c r="I37" i="12" s="1"/>
  <c r="G38" i="12"/>
  <c r="I38" i="12" s="1"/>
  <c r="G40" i="12"/>
  <c r="I40" i="12" s="1"/>
  <c r="G39" i="12"/>
  <c r="I39" i="12" s="1"/>
  <c r="I41" i="12" l="1"/>
  <c r="G41" i="12"/>
  <c r="H42" i="5" l="1"/>
  <c r="H24" i="5"/>
  <c r="H26" i="5"/>
  <c r="H25" i="5" l="1"/>
  <c r="H29" i="5"/>
  <c r="I26" i="5"/>
  <c r="I42" i="5"/>
  <c r="H31" i="5"/>
  <c r="H22" i="5"/>
  <c r="H30" i="5"/>
  <c r="H27" i="5"/>
  <c r="H23" i="5"/>
  <c r="H21" i="5"/>
  <c r="H20" i="5"/>
  <c r="H34" i="5"/>
  <c r="H35" i="5"/>
  <c r="I24" i="5"/>
  <c r="H18" i="5"/>
  <c r="L26" i="5" l="1"/>
  <c r="L24" i="5"/>
  <c r="I34" i="5"/>
  <c r="I21" i="5"/>
  <c r="I27" i="5"/>
  <c r="I22" i="5"/>
  <c r="L42" i="5"/>
  <c r="I29" i="5"/>
  <c r="I35" i="5"/>
  <c r="I20" i="5"/>
  <c r="I23" i="5"/>
  <c r="I30" i="5"/>
  <c r="I31" i="5"/>
  <c r="I25" i="5"/>
  <c r="I18" i="5"/>
  <c r="L27" i="5" l="1"/>
  <c r="L31" i="5"/>
  <c r="L23" i="5"/>
  <c r="L35" i="5"/>
  <c r="L34" i="5"/>
  <c r="L25" i="5"/>
  <c r="L30" i="5"/>
  <c r="L20" i="5"/>
  <c r="L29" i="5"/>
  <c r="L22" i="5"/>
  <c r="L21" i="5"/>
  <c r="L18" i="5"/>
  <c r="N14" i="2" l="1"/>
  <c r="H9" i="5"/>
  <c r="H15" i="5" l="1"/>
  <c r="I9" i="5"/>
  <c r="K9" i="5" s="1"/>
  <c r="H36" i="5" l="1"/>
  <c r="I15" i="5"/>
  <c r="H39" i="5"/>
  <c r="I36" i="5" l="1"/>
  <c r="I39" i="5"/>
  <c r="H32" i="5"/>
  <c r="H40" i="5" l="1"/>
  <c r="I32" i="5"/>
  <c r="I40" i="5" l="1"/>
  <c r="L40" i="5" l="1"/>
  <c r="K43" i="2"/>
  <c r="L15" i="5" l="1"/>
  <c r="C4" i="25" s="1"/>
  <c r="B4" i="3" l="1"/>
  <c r="B7" i="3" s="1"/>
  <c r="C7" i="3"/>
  <c r="N9" i="5"/>
  <c r="C4" i="3" s="1"/>
  <c r="K15" i="5"/>
  <c r="B8" i="3" s="1"/>
  <c r="N16" i="5" l="1"/>
  <c r="O16" i="5" l="1"/>
  <c r="C8" i="3"/>
  <c r="D40" i="12" l="1"/>
  <c r="D41" i="12" s="1"/>
  <c r="F46" i="12" l="1"/>
  <c r="F48" i="12" s="1"/>
  <c r="G44" i="12" l="1"/>
  <c r="H46" i="12"/>
  <c r="L46" i="12" s="1"/>
  <c r="I46" i="12" l="1"/>
  <c r="I44" i="12"/>
  <c r="I50" i="12" s="1"/>
  <c r="M46" i="12"/>
  <c r="G46" i="12"/>
  <c r="G48" i="12" s="1"/>
  <c r="M44" i="12" l="1"/>
  <c r="M50" i="12"/>
  <c r="I53" i="12" s="1"/>
  <c r="I54" i="12"/>
  <c r="D10" i="13" s="1"/>
  <c r="D11" i="13" s="1"/>
  <c r="D13" i="13" l="1"/>
  <c r="H47" i="5" s="1"/>
  <c r="D16" i="13"/>
  <c r="N47" i="5"/>
  <c r="D28" i="13"/>
  <c r="D29" i="13" s="1"/>
  <c r="N51" i="5" s="1"/>
  <c r="N62" i="5"/>
  <c r="I47" i="5" l="1"/>
  <c r="L47" i="5" l="1"/>
  <c r="N42" i="2"/>
  <c r="N43" i="2" s="1"/>
  <c r="H43" i="5" l="1"/>
  <c r="H44" i="5" l="1"/>
  <c r="H46" i="5" s="1"/>
  <c r="I43" i="5"/>
  <c r="I44" i="5" l="1"/>
  <c r="L43" i="5"/>
  <c r="I46" i="5" l="1"/>
  <c r="I19" i="13" l="1"/>
  <c r="D15" i="13"/>
  <c r="D17" i="13" s="1"/>
  <c r="H48" i="5"/>
  <c r="I48" i="5" l="1"/>
  <c r="H50" i="5"/>
  <c r="G48" i="13"/>
  <c r="D23" i="13"/>
  <c r="D19" i="13"/>
  <c r="D21" i="13" s="1"/>
  <c r="G51" i="13" l="1"/>
  <c r="I49" i="5"/>
  <c r="I50" i="5" s="1"/>
  <c r="I23" i="13" s="1"/>
  <c r="I25" i="13" s="1"/>
  <c r="I51" i="5"/>
  <c r="D31" i="13" l="1"/>
  <c r="D33" i="13" s="1"/>
  <c r="I62" i="5"/>
  <c r="BT6" i="2"/>
  <c r="BU6" i="2"/>
  <c r="I33" i="13"/>
  <c r="D35" i="13"/>
  <c r="D36" i="13"/>
  <c r="G40" i="13"/>
  <c r="G41" i="13"/>
  <c r="G42" i="13"/>
  <c r="G43" i="13"/>
  <c r="G44" i="13"/>
  <c r="G45" i="13"/>
  <c r="G47" i="13"/>
  <c r="G49" i="13"/>
  <c r="E50" i="13"/>
  <c r="G50" i="13"/>
  <c r="I50" i="13"/>
  <c r="G53" i="13"/>
  <c r="E55" i="13"/>
  <c r="I55" i="13"/>
  <c r="E57" i="13"/>
  <c r="G57" i="13"/>
  <c r="I58" i="13"/>
  <c r="N15" i="5"/>
  <c r="K32" i="5"/>
  <c r="L32" i="5"/>
  <c r="K36" i="5"/>
  <c r="L36" i="5"/>
  <c r="K39" i="5"/>
  <c r="L39" i="5"/>
  <c r="N39" i="5"/>
  <c r="K44" i="5"/>
  <c r="L44" i="5"/>
  <c r="L46" i="5"/>
  <c r="K48" i="5"/>
  <c r="L48" i="5"/>
  <c r="N48" i="5"/>
  <c r="L49" i="5"/>
  <c r="K50" i="5"/>
  <c r="L50" i="5"/>
  <c r="L51" i="5"/>
  <c r="N52" i="5"/>
  <c r="L62" i="5"/>
  <c r="C3" i="25"/>
  <c r="C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0" authorId="0" shapeId="0" xr:uid="{C8E16427-DA5F-4E5B-8A2C-86A29F61825C}">
      <text>
        <r>
          <rPr>
            <b/>
            <sz val="9"/>
            <color indexed="81"/>
            <rFont val="Tahoma"/>
            <charset val="1"/>
          </rPr>
          <t>WWSC and EP as a consolidated entity balance.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6" authorId="0" shapeId="0" xr:uid="{F8B0A0A1-14EB-4852-9F6D-3EDCF383EF23}">
      <text>
        <r>
          <rPr>
            <b/>
            <sz val="9"/>
            <color indexed="81"/>
            <rFont val="Tahoma"/>
            <family val="2"/>
          </rPr>
          <t>Added to GRC Model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0" authorId="0" shapeId="0" xr:uid="{599D9A85-C8AA-4978-9D1E-64A451E535FF}">
      <text>
        <r>
          <rPr>
            <b/>
            <sz val="9"/>
            <color indexed="81"/>
            <rFont val="Tahoma"/>
            <family val="2"/>
          </rPr>
          <t>Original formula was:
=IF(G49&gt;0,INDEX(P49:P56,MATCH(ABS(G49),N49:N56,1))+INDEX(R49:R56,MATCH(ABS(G49),N49:N56,1))*(ABS(G49)-INDEX(S49:S56,MATCH(ABS(G49),N49:N56,1))),0)
This resulted in the incorrect amount due to the values in column P being based off of the previous tax rates.
Formula has been updated to reflect current tax rates.</t>
        </r>
      </text>
    </comment>
  </commentList>
</comments>
</file>

<file path=xl/sharedStrings.xml><?xml version="1.0" encoding="utf-8"?>
<sst xmlns="http://schemas.openxmlformats.org/spreadsheetml/2006/main" count="4671" uniqueCount="1804">
  <si>
    <t>Capital Structure</t>
  </si>
  <si>
    <t>Net-to-Gross Conversion Factor</t>
  </si>
  <si>
    <t>(a)</t>
  </si>
  <si>
    <t>(b)</t>
  </si>
  <si>
    <t>(d)</t>
  </si>
  <si>
    <t>(e)</t>
  </si>
  <si>
    <t>(f)</t>
  </si>
  <si>
    <t>(g)</t>
  </si>
  <si>
    <t>(h)</t>
  </si>
  <si>
    <t>Line No.</t>
  </si>
  <si>
    <t>Description</t>
  </si>
  <si>
    <t>Company End of Year</t>
  </si>
  <si>
    <t>Restated Results</t>
  </si>
  <si>
    <t>Pro Forma Results</t>
  </si>
  <si>
    <t>Source</t>
  </si>
  <si>
    <t>Input</t>
  </si>
  <si>
    <t>Schedule 1</t>
  </si>
  <si>
    <t>(d) + (e)</t>
  </si>
  <si>
    <t>Schedule 5</t>
  </si>
  <si>
    <t>(f) + (g)</t>
  </si>
  <si>
    <t>REVENUES</t>
  </si>
  <si>
    <t>EXPENSES</t>
  </si>
  <si>
    <t>Material &amp; Supplies</t>
  </si>
  <si>
    <t>Transportation</t>
  </si>
  <si>
    <t>Net Depreciation/Amortization</t>
  </si>
  <si>
    <t>Utility Excise Tax</t>
  </si>
  <si>
    <t>Property Tax</t>
  </si>
  <si>
    <t>OPERATING EXPENSES</t>
  </si>
  <si>
    <t>Interest Expense</t>
  </si>
  <si>
    <t>RATE BASE</t>
  </si>
  <si>
    <t xml:space="preserve">    Accumulated Depreciation</t>
  </si>
  <si>
    <t xml:space="preserve">    Accumulated Amortization</t>
  </si>
  <si>
    <t>Customer Count</t>
  </si>
  <si>
    <t xml:space="preserve">Schedule 4 </t>
  </si>
  <si>
    <t>Jan</t>
  </si>
  <si>
    <t>Feb</t>
  </si>
  <si>
    <t>Mar</t>
  </si>
  <si>
    <t>Prime Rate for Test Period</t>
  </si>
  <si>
    <t>Apr</t>
  </si>
  <si>
    <t>May</t>
  </si>
  <si>
    <t>Rate</t>
  </si>
  <si>
    <t>Jun</t>
  </si>
  <si>
    <t>Debt</t>
  </si>
  <si>
    <t>Jul</t>
  </si>
  <si>
    <t>Aug</t>
  </si>
  <si>
    <t>Sep</t>
  </si>
  <si>
    <t>Oct</t>
  </si>
  <si>
    <t>Nov</t>
  </si>
  <si>
    <t>Dec</t>
  </si>
  <si>
    <t>Weighted Cost of Debt</t>
  </si>
  <si>
    <t>Equity</t>
  </si>
  <si>
    <t>Other Paid In Capital</t>
  </si>
  <si>
    <t>Retained Earning</t>
  </si>
  <si>
    <t>Weighted Cost of Equity</t>
  </si>
  <si>
    <t>Regulatory Capital Structure</t>
  </si>
  <si>
    <t xml:space="preserve">Weighted Average Cost of Capital  </t>
  </si>
  <si>
    <t xml:space="preserve">            Uncollectible</t>
  </si>
  <si>
    <t xml:space="preserve">            Utility B&amp;O Tax</t>
  </si>
  <si>
    <t>Total Revenue Sensitive Expenses</t>
  </si>
  <si>
    <t>Total adjustments</t>
  </si>
  <si>
    <t>Revenue Conversion Factor</t>
  </si>
  <si>
    <t>Net Pro Forma Average Rate Base</t>
  </si>
  <si>
    <t>Weighted Cost of Capital</t>
  </si>
  <si>
    <t>Pro Forma Net Operating Income (Loss)</t>
  </si>
  <si>
    <t>Operating Income Deficiency (Excess)</t>
  </si>
  <si>
    <t>Additional Revenue Requirement (Reduction)</t>
  </si>
  <si>
    <t>Pro Forma Interest Expense</t>
  </si>
  <si>
    <t>(i)</t>
  </si>
  <si>
    <t>(j)</t>
  </si>
  <si>
    <t>Other Income, Ancillary Charges</t>
  </si>
  <si>
    <t>Accounts Payable</t>
  </si>
  <si>
    <t>Acquisition Adjustment</t>
  </si>
  <si>
    <t>Net Income</t>
  </si>
  <si>
    <t>Over-</t>
  </si>
  <si>
    <t>But not Over-</t>
  </si>
  <si>
    <t>Tax is-</t>
  </si>
  <si>
    <t>Of the Amount Over-</t>
  </si>
  <si>
    <t>Corporation Tax Rates (IRS)</t>
  </si>
  <si>
    <t>Revised</t>
  </si>
  <si>
    <t>(k)</t>
  </si>
  <si>
    <t>(l)</t>
  </si>
  <si>
    <t>(m)</t>
  </si>
  <si>
    <t>(n)</t>
  </si>
  <si>
    <t>(o)</t>
  </si>
  <si>
    <t>City B&amp;O Tax</t>
  </si>
  <si>
    <t xml:space="preserve">Taxable Income after Interest </t>
  </si>
  <si>
    <t xml:space="preserve">Federal Tax Adjustment </t>
  </si>
  <si>
    <t xml:space="preserve">Proforma Results Federal Tax </t>
  </si>
  <si>
    <t>(number check)</t>
  </si>
  <si>
    <t>Utility Plant in Service (UPIS)</t>
  </si>
  <si>
    <t>%</t>
  </si>
  <si>
    <t>Year</t>
  </si>
  <si>
    <t>Water System Plan</t>
  </si>
  <si>
    <t>Other Plant Assets</t>
  </si>
  <si>
    <t>Miscellaneous Equipment</t>
  </si>
  <si>
    <t>Communication Equipment</t>
  </si>
  <si>
    <t>Power Operated Equipment</t>
  </si>
  <si>
    <t>Laboratory Equipment</t>
  </si>
  <si>
    <t>Tools, Shop and Garage Equip.</t>
  </si>
  <si>
    <t>Stores and Equipment</t>
  </si>
  <si>
    <t>Transportation Equipment</t>
  </si>
  <si>
    <t>Office Furniture and Equipment</t>
  </si>
  <si>
    <t>Other Plant</t>
  </si>
  <si>
    <t>Structures and Improvements</t>
  </si>
  <si>
    <t>General Plant</t>
  </si>
  <si>
    <t>Hydrants</t>
  </si>
  <si>
    <t>Meter Installations</t>
  </si>
  <si>
    <t>Meters</t>
  </si>
  <si>
    <t>Service Connections</t>
  </si>
  <si>
    <t>Fire Mains</t>
  </si>
  <si>
    <t>Trans. and Dist. Mains</t>
  </si>
  <si>
    <t>Distribution Reservoirs and Tanks</t>
  </si>
  <si>
    <t>Transmission and Distribution Plant</t>
  </si>
  <si>
    <t>Water Treatment Equipment</t>
  </si>
  <si>
    <t>Water Treatment Plant</t>
  </si>
  <si>
    <t>Other Pumping Plant</t>
  </si>
  <si>
    <t>Pumping Equipment</t>
  </si>
  <si>
    <t>Pumping Plant</t>
  </si>
  <si>
    <t>Power Generation Equipment</t>
  </si>
  <si>
    <t>Supply Mains</t>
  </si>
  <si>
    <t>Infiltration Galleries and Tunnels</t>
  </si>
  <si>
    <t>Wells and Springs</t>
  </si>
  <si>
    <t>Lake, River and Other Intakes</t>
  </si>
  <si>
    <t>Collect. and Impounding Res.</t>
  </si>
  <si>
    <t>XXX</t>
  </si>
  <si>
    <t>Land and Water Rights</t>
  </si>
  <si>
    <t>Franchises</t>
  </si>
  <si>
    <t>Organization</t>
  </si>
  <si>
    <t>Short</t>
  </si>
  <si>
    <t>Source of Supply Plant</t>
  </si>
  <si>
    <t xml:space="preserve">  Class of Plant</t>
  </si>
  <si>
    <t>Base</t>
  </si>
  <si>
    <t>Rate Design</t>
  </si>
  <si>
    <t>+</t>
  </si>
  <si>
    <t>Company's Federal Income Tax ($)</t>
  </si>
  <si>
    <t>Company's Federal Income Tax (%)</t>
  </si>
  <si>
    <t>List</t>
  </si>
  <si>
    <t>$</t>
  </si>
  <si>
    <t>Depreciation Service Lives</t>
  </si>
  <si>
    <t>(c)</t>
  </si>
  <si>
    <t>Common Stock</t>
  </si>
  <si>
    <t>Allowance</t>
  </si>
  <si>
    <t>Rate 1</t>
  </si>
  <si>
    <t>Block 1</t>
  </si>
  <si>
    <t>Rate 2</t>
  </si>
  <si>
    <t>Block 2</t>
  </si>
  <si>
    <t>Rate 3</t>
  </si>
  <si>
    <t>Block 3</t>
  </si>
  <si>
    <t>RTS</t>
  </si>
  <si>
    <t>Balance Sheet</t>
  </si>
  <si>
    <t>Cash</t>
  </si>
  <si>
    <t>Total Current Assets</t>
  </si>
  <si>
    <t>Notes Payable</t>
  </si>
  <si>
    <t>Unearned Revenues</t>
  </si>
  <si>
    <t>Total Current Liabilities</t>
  </si>
  <si>
    <t>Typical Average Service Lives, Salvage Rates, and Depreciation Rates for Water Utilities</t>
  </si>
  <si>
    <t>Net Salvage Percent</t>
  </si>
  <si>
    <t>Years **</t>
  </si>
  <si>
    <t>Average Service Lives</t>
  </si>
  <si>
    <t>Class A/B/C</t>
  </si>
  <si>
    <t>NARUC - 1996 Account Numbers</t>
  </si>
  <si>
    <t>** These lives are intended as a guide; longer or shorter lives should be used if experience shows it is warranted.</t>
  </si>
  <si>
    <t>Computers or Peripheral Office Equipment</t>
  </si>
  <si>
    <t>Pro Forma Income Statement (Results of Operations)</t>
  </si>
  <si>
    <t>40/60</t>
  </si>
  <si>
    <t>3/4-inch</t>
  </si>
  <si>
    <t>1-inch</t>
  </si>
  <si>
    <t>1 1/2-inch</t>
  </si>
  <si>
    <t>2-inch</t>
  </si>
  <si>
    <t>3-inch</t>
  </si>
  <si>
    <t>4-inch</t>
  </si>
  <si>
    <t>6-inch</t>
  </si>
  <si>
    <t>Unmetered</t>
  </si>
  <si>
    <t>Usage Per</t>
  </si>
  <si>
    <t>Monthly Usage</t>
  </si>
  <si>
    <t>Size</t>
  </si>
  <si>
    <t>Meter Size</t>
  </si>
  <si>
    <t>Block 3 (Over)</t>
  </si>
  <si>
    <t>Purchased Power/Water</t>
  </si>
  <si>
    <t>Jobbing</t>
  </si>
  <si>
    <t>Rates</t>
  </si>
  <si>
    <t>(b) + (c)</t>
  </si>
  <si>
    <t>Company Principal</t>
  </si>
  <si>
    <t>Company Interest Rate</t>
  </si>
  <si>
    <t>Rate Case Principal</t>
  </si>
  <si>
    <t>Percent of Total</t>
  </si>
  <si>
    <t>Regulated Case Interest Rate</t>
  </si>
  <si>
    <t>Weighted Cost Rate</t>
  </si>
  <si>
    <t>Test Period Ending</t>
  </si>
  <si>
    <t>Information</t>
  </si>
  <si>
    <t>Prime + 200 Basis Points</t>
  </si>
  <si>
    <t>PFIS F 40</t>
  </si>
  <si>
    <t>Metered Sales</t>
  </si>
  <si>
    <t>Un-Metered Sales</t>
  </si>
  <si>
    <t>Ready-to-Serve</t>
  </si>
  <si>
    <t>Repairs</t>
  </si>
  <si>
    <t>Income Statement</t>
  </si>
  <si>
    <t>Pro Forma Adjustments</t>
  </si>
  <si>
    <t>#</t>
  </si>
  <si>
    <t>Drop-Down</t>
  </si>
  <si>
    <t>Net Acquisition Adjustment</t>
  </si>
  <si>
    <t>Drop-Down List</t>
  </si>
  <si>
    <t>Depreciation Rate</t>
  </si>
  <si>
    <t>Customer Count - Metered</t>
  </si>
  <si>
    <t>Billing Cycle</t>
  </si>
  <si>
    <t>Company Information</t>
  </si>
  <si>
    <t>Mixed</t>
  </si>
  <si>
    <t>Suggested FIT Rate</t>
  </si>
  <si>
    <t>Federal Income Tax (FIT)</t>
  </si>
  <si>
    <t>Revenue Requirement</t>
  </si>
  <si>
    <t>Monthly Rates (Proposed Rate Design)</t>
  </si>
  <si>
    <t>Net Income after Interest and Federal Tax</t>
  </si>
  <si>
    <t>Conversion Factor (%)</t>
  </si>
  <si>
    <t xml:space="preserve">  Less:  Federal Income Tax (FIT)</t>
  </si>
  <si>
    <t>Suggested CF</t>
  </si>
  <si>
    <t>Conversion Factor (CF)</t>
  </si>
  <si>
    <t>Employee Pensions and Benefits</t>
  </si>
  <si>
    <t>Rental of Building, Property, and Equipment</t>
  </si>
  <si>
    <t>Insurance - Vehicle, General Liability, Workman's Comp.</t>
  </si>
  <si>
    <t>Regulatory Commission Expenses - Fees</t>
  </si>
  <si>
    <t>Fire Protection / Irrigation</t>
  </si>
  <si>
    <t>Contractual Accounting</t>
  </si>
  <si>
    <t>Contractual Engineer</t>
  </si>
  <si>
    <t>Regulatory Commission Expenses - Amort. Rate Case</t>
  </si>
  <si>
    <t>Bad Debt</t>
  </si>
  <si>
    <t>Miscellaneous</t>
  </si>
  <si>
    <t>Travel, Education, CCR, and Public Relations</t>
  </si>
  <si>
    <t>Office, Postage, Phone, and Bank Charges</t>
  </si>
  <si>
    <t>Company's Full Legal Name</t>
  </si>
  <si>
    <t>Chemicals &amp; Testing</t>
  </si>
  <si>
    <t>Restating Adjustments</t>
  </si>
  <si>
    <t>Monthly Bill</t>
  </si>
  <si>
    <t>Input Cell</t>
  </si>
  <si>
    <t>Output Cell</t>
  </si>
  <si>
    <t>Rate Components</t>
  </si>
  <si>
    <t>Usage Breakdown</t>
  </si>
  <si>
    <t>Amounts</t>
  </si>
  <si>
    <t>Meter</t>
  </si>
  <si>
    <t>Usage (Max)</t>
  </si>
  <si>
    <t>Usage (Min)</t>
  </si>
  <si>
    <t>Bill Calculator</t>
  </si>
  <si>
    <t>Usage Rate 1</t>
  </si>
  <si>
    <t>Usage per</t>
  </si>
  <si>
    <t>Usage Rate 2</t>
  </si>
  <si>
    <t>Usage Rate 3</t>
  </si>
  <si>
    <t>5/8-inch</t>
  </si>
  <si>
    <t>Actual</t>
  </si>
  <si>
    <t>NET RATE BASE</t>
  </si>
  <si>
    <t>OPERATING REVENUE</t>
  </si>
  <si>
    <t>NET OPERATING INCOME</t>
  </si>
  <si>
    <t>TOTAL OPERATING EXPENSE</t>
  </si>
  <si>
    <t>Rate of Return</t>
  </si>
  <si>
    <t>Contributions In Aid of Construction (CIAC) Plant in Service</t>
  </si>
  <si>
    <t>NET INCOME (LOSS)</t>
  </si>
  <si>
    <t>RVW (UW-010877) sets equity at 12%.</t>
  </si>
  <si>
    <t>AWR (UW-980072)  6th Supplemental Order (pg. 6) sets cost of affiliated debt at prime of period plus 200 basis points (also initial Order, under debt cost discussion within the same case).</t>
  </si>
  <si>
    <t>Ln C1 * Ln C2</t>
  </si>
  <si>
    <t>Ln C3 - Ln C5</t>
  </si>
  <si>
    <t>Ln C7 / Ln C9</t>
  </si>
  <si>
    <t>Ln D13 - Ln D14</t>
  </si>
  <si>
    <t>Utility Plant</t>
  </si>
  <si>
    <t>Net Utility Plant</t>
  </si>
  <si>
    <t>Prepayments</t>
  </si>
  <si>
    <t>Plant Materials and Supplies</t>
  </si>
  <si>
    <t>Current Assets (other)</t>
  </si>
  <si>
    <t xml:space="preserve">     Accumulated Amortization</t>
  </si>
  <si>
    <t>ASSETS</t>
  </si>
  <si>
    <t>LIABILITIES</t>
  </si>
  <si>
    <t>Utility Plant Acquisition Adjustment</t>
  </si>
  <si>
    <t>Retained Earnings</t>
  </si>
  <si>
    <t>Proprietary Capital</t>
  </si>
  <si>
    <t>Total Equity</t>
  </si>
  <si>
    <t>TOTAL ASSETS</t>
  </si>
  <si>
    <t>TOTAL LIABILITIES &amp; EQUITY</t>
  </si>
  <si>
    <t>EQUITY</t>
  </si>
  <si>
    <t>Accrued Taxes</t>
  </si>
  <si>
    <t>Other Deferred Credits</t>
  </si>
  <si>
    <t>Contributions In Aid of Construction (CIAC)</t>
  </si>
  <si>
    <t xml:space="preserve">    Accumulated Amortization (CIAC)</t>
  </si>
  <si>
    <t>Current Liabilities (other)</t>
  </si>
  <si>
    <t>Preferred Stock</t>
  </si>
  <si>
    <t>Capital Stock</t>
  </si>
  <si>
    <t>Utility Plant Sold</t>
  </si>
  <si>
    <t>Accrued Interest</t>
  </si>
  <si>
    <t>Accrued Dividends</t>
  </si>
  <si>
    <t>Bonds</t>
  </si>
  <si>
    <t>Advances</t>
  </si>
  <si>
    <t>Long-Term Debt (other)</t>
  </si>
  <si>
    <t>Total Long-Term Liabilities</t>
  </si>
  <si>
    <t>Accounts Receivable</t>
  </si>
  <si>
    <t>Rents Receivable</t>
  </si>
  <si>
    <t>Uncollectable Accounts</t>
  </si>
  <si>
    <t>Notes Receivable</t>
  </si>
  <si>
    <t>Accrued Revenues</t>
  </si>
  <si>
    <t>Other Deferred Debits (Income Taxes)</t>
  </si>
  <si>
    <t>Construction Work in Process</t>
  </si>
  <si>
    <t>Utility Plant Leased to Others</t>
  </si>
  <si>
    <t>Non-Utility Plant</t>
  </si>
  <si>
    <t>Investments</t>
  </si>
  <si>
    <t>Utility Plant (other)</t>
  </si>
  <si>
    <t>Operating Reserves</t>
  </si>
  <si>
    <t>Total Liabilities</t>
  </si>
  <si>
    <t>Values</t>
  </si>
  <si>
    <t>Debt Structure</t>
  </si>
  <si>
    <t>Note Category</t>
  </si>
  <si>
    <t>Principal Balance</t>
  </si>
  <si>
    <t>Interest Rate</t>
  </si>
  <si>
    <t>Equipment (10)</t>
  </si>
  <si>
    <t>Equipment (IT) (5)</t>
  </si>
  <si>
    <t>Equipment (Laboratory, Office, and Shop) (15)</t>
  </si>
  <si>
    <t>Land, Water Rights, and Organization (0)</t>
  </si>
  <si>
    <t>Plant, Other (40)</t>
  </si>
  <si>
    <t>Plant, Structures, and Improvements (35)</t>
  </si>
  <si>
    <t>Pumping and Water Treatment (20)</t>
  </si>
  <si>
    <t>Service Connection (30)</t>
  </si>
  <si>
    <t>Tanks and Wells (25)</t>
  </si>
  <si>
    <t>Transportation (7)</t>
  </si>
  <si>
    <t>Water System Plan (6)</t>
  </si>
  <si>
    <t>Acquisition Adjustment (35)</t>
  </si>
  <si>
    <t>CIAC</t>
  </si>
  <si>
    <t>Revenue Adjusted for Revenue Sensitive Items</t>
  </si>
  <si>
    <t>Meters (20)</t>
  </si>
  <si>
    <t>Facility and Connection Charges (20)</t>
  </si>
  <si>
    <t>Tank Cleaning/Amortizable Maintenance (10)</t>
  </si>
  <si>
    <t>Most Common Meter Size</t>
  </si>
  <si>
    <t>Salary and Wages - Employees</t>
  </si>
  <si>
    <t>Salary and Wages - Officers</t>
  </si>
  <si>
    <t>Contractual Legal</t>
  </si>
  <si>
    <t>Contractual Operations</t>
  </si>
  <si>
    <t>Customer Deposits</t>
  </si>
  <si>
    <t>Net Change Company</t>
  </si>
  <si>
    <t>Total Water Sales Revenue</t>
  </si>
  <si>
    <t>Current Monthly Rate Design (Most Common Meter Size)</t>
  </si>
  <si>
    <t>Net Utility Plant EOTY</t>
  </si>
  <si>
    <t>Months Index</t>
  </si>
  <si>
    <t>List Loans and Notes</t>
  </si>
  <si>
    <t>####</t>
  </si>
  <si>
    <t>Special Funds (Facility Charges, Surcharges)</t>
  </si>
  <si>
    <t>Current Other Monthly Rates</t>
  </si>
  <si>
    <t>Ready To Serve</t>
  </si>
  <si>
    <t>Surcharge</t>
  </si>
  <si>
    <t>Other</t>
  </si>
  <si>
    <t>Customer Count - Un-metered</t>
  </si>
  <si>
    <t>Un-Metered</t>
  </si>
  <si>
    <t>Customer Count - Ready To Serve</t>
  </si>
  <si>
    <t>For conditional formatting</t>
  </si>
  <si>
    <t>Average</t>
  </si>
  <si>
    <t>Sum</t>
  </si>
  <si>
    <t>Monthly</t>
  </si>
  <si>
    <t>NOT USED</t>
  </si>
  <si>
    <t>Net Plant</t>
  </si>
  <si>
    <t>Net CIAC</t>
  </si>
  <si>
    <t>Net Rate Base</t>
  </si>
  <si>
    <t>Facilities Charge</t>
  </si>
  <si>
    <t>Service Connection Charge</t>
  </si>
  <si>
    <t>Explanation</t>
  </si>
  <si>
    <t>Operating Income Before Interest &amp; Taxes</t>
  </si>
  <si>
    <t>Weighted Cost of Capital for this rate case</t>
  </si>
  <si>
    <t>Difference Balance Sheet to Asset Listing</t>
  </si>
  <si>
    <t>Mains, Tanks and Reservoirs (50)</t>
  </si>
  <si>
    <t>Used by Asset Type Look Up Col V &amp; AH</t>
  </si>
  <si>
    <t>Utility Plant in Service</t>
  </si>
  <si>
    <t>Customer Count - Total (calculated)</t>
  </si>
  <si>
    <t>PROPOSED - Other Monthly Rates</t>
  </si>
  <si>
    <t>PROPOSED - Monthly Rate Design (Most Common Meter Size)</t>
  </si>
  <si>
    <t>Total Restating Adjustment</t>
  </si>
  <si>
    <t>Total Pro Forma Adjustment</t>
  </si>
  <si>
    <t>Revised Revenue (Staff)</t>
  </si>
  <si>
    <t>Results of Revised Rates</t>
  </si>
  <si>
    <t>(percentage difference)</t>
  </si>
  <si>
    <t>Asset Listing Section 5 - A</t>
  </si>
  <si>
    <t>CIAC Listing Section 5 - B</t>
  </si>
  <si>
    <t>Net CIAC EOTY</t>
  </si>
  <si>
    <t>Balance Sheet out of Balance</t>
  </si>
  <si>
    <t>Rate Case Overall Cost of Capital</t>
  </si>
  <si>
    <t>Percentage</t>
  </si>
  <si>
    <t>Weight</t>
  </si>
  <si>
    <t>Hypothetical</t>
  </si>
  <si>
    <t>Has Links only from current page</t>
  </si>
  <si>
    <t>PFIS - I51</t>
  </si>
  <si>
    <t>PFIS - I59</t>
  </si>
  <si>
    <t>Sch 4  - I54</t>
  </si>
  <si>
    <t>Is something on here used to calculate interest expense?</t>
  </si>
  <si>
    <t>Fed Income Tax - 21%</t>
  </si>
  <si>
    <t>Linked to INPUTS</t>
  </si>
  <si>
    <t>Linked to Sch-10.1</t>
  </si>
  <si>
    <t>Linked to Sch-7</t>
  </si>
  <si>
    <t>Linked to Sch-4</t>
  </si>
  <si>
    <t>Links Coming From</t>
  </si>
  <si>
    <t>Linked to PFIS</t>
  </si>
  <si>
    <t>Company Test Period Restated</t>
  </si>
  <si>
    <t>PFIS - F53</t>
  </si>
  <si>
    <t>Company Net Rate Base</t>
  </si>
  <si>
    <t>Conversion</t>
  </si>
  <si>
    <t>UTC Docket Number                   UW-</t>
  </si>
  <si>
    <t>From ROR Proforma Results</t>
  </si>
  <si>
    <t>check #</t>
  </si>
  <si>
    <t>check # diff.</t>
  </si>
  <si>
    <t>Description
(a)</t>
  </si>
  <si>
    <t>Source
(b)</t>
  </si>
  <si>
    <t>Interest Synchronization</t>
  </si>
  <si>
    <t>Tax Effect</t>
  </si>
  <si>
    <t>Check Numbers</t>
  </si>
  <si>
    <t>Use</t>
  </si>
  <si>
    <t>Restated Interest Expense from PFIS</t>
  </si>
  <si>
    <t>Proforma Results
(b)</t>
  </si>
  <si>
    <t>Rate
(b)</t>
  </si>
  <si>
    <t>Factor
(c)</t>
  </si>
  <si>
    <t>Staff Proposed Revenue
(d)</t>
  </si>
  <si>
    <t>Interest Results
(b)</t>
  </si>
  <si>
    <t>Company Net Proforma Rate Base</t>
  </si>
  <si>
    <t xml:space="preserve">Ln B4   </t>
  </si>
  <si>
    <t>To PFIS - K32</t>
  </si>
  <si>
    <t>To PFIS - K39</t>
  </si>
  <si>
    <t>To PFIS - K48</t>
  </si>
  <si>
    <t>To D33</t>
  </si>
  <si>
    <t>To Sch 10.1 - Q8 and PFIS - N15</t>
  </si>
  <si>
    <t>To PFIS - N51</t>
  </si>
  <si>
    <t>To PFIS - H47</t>
  </si>
  <si>
    <t>Operating Income Return</t>
  </si>
  <si>
    <t>IF(G51&gt;0,INDEX(O51:O58,MATCH(ABS(G51),M51:M58,1))+INDEX(Q51:Q58,MATCH(ABS(G51),M51:M58,1))*(ABS(G51)-INDEX(R51:R58,MATCH(ABS(G51),M51:M58,1))),0)</t>
  </si>
  <si>
    <t>Income Tax Rate</t>
  </si>
  <si>
    <t>PFIS F48</t>
  </si>
  <si>
    <t>Check Number Difference</t>
  </si>
  <si>
    <t>Restated Federal Income Tax from PFIS</t>
  </si>
  <si>
    <t>Ln B10 - Ln B14 - Ln B15</t>
  </si>
  <si>
    <t>Ln B10 * Ln B11</t>
  </si>
  <si>
    <t>Proforma Operating Income before Interest and Taxes</t>
  </si>
  <si>
    <t>Income Tax on Proforma Operating Income</t>
  </si>
  <si>
    <t>Proforma Income Tax Effect</t>
  </si>
  <si>
    <t>Ln B12 - Ln B13</t>
  </si>
  <si>
    <t>NTG Ln B12</t>
  </si>
  <si>
    <t>Ln B2 * Ln B3</t>
  </si>
  <si>
    <t>Ln B4 - Ln B5</t>
  </si>
  <si>
    <t>Interest Sync B10</t>
  </si>
  <si>
    <t>(b) (c) PFIS</t>
  </si>
  <si>
    <t>Revenue Requirement B10</t>
  </si>
  <si>
    <t>To PFIS - R16</t>
  </si>
  <si>
    <t>PFIS - F47</t>
  </si>
  <si>
    <t>PFIS - I48</t>
  </si>
  <si>
    <t>Check Number Calculated from PFIS</t>
  </si>
  <si>
    <t>Calculation if tax code returns to block rates for corporations.</t>
  </si>
  <si>
    <t>Federal Income Tax Rate</t>
  </si>
  <si>
    <t>Conversion Factor</t>
  </si>
  <si>
    <t>(ao)</t>
  </si>
  <si>
    <t>(ap)</t>
  </si>
  <si>
    <t>(aq)</t>
  </si>
  <si>
    <t>(ar)</t>
  </si>
  <si>
    <t>Income tax liability if Income before Taxes is possitive</t>
  </si>
  <si>
    <t>Ln D18</t>
  </si>
  <si>
    <t>To Net-to-Gross G49</t>
  </si>
  <si>
    <t>Proforma Operating Income before Income Taxes</t>
  </si>
  <si>
    <t>Revenue Net-to-Gross - G56</t>
  </si>
  <si>
    <t>Check Number from PFIC - I50</t>
  </si>
  <si>
    <t>Check</t>
  </si>
  <si>
    <t>Version date:</t>
  </si>
  <si>
    <t>Information for filing</t>
  </si>
  <si>
    <t>WAC 480-07-530</t>
  </si>
  <si>
    <t>Rate Case Overall Cost of Debt</t>
  </si>
  <si>
    <t>Capital Structure - I54</t>
  </si>
  <si>
    <t>(Check)</t>
  </si>
  <si>
    <t>Operating Income before Interest &amp;Taxes</t>
  </si>
  <si>
    <t>Please see section 3 of GRCW manual for instructions on filng a general rate case along with Water Rate Case Checklist.</t>
  </si>
  <si>
    <t>To PFIS - K36</t>
  </si>
  <si>
    <t>Sum Ln D7 thru Ln D10</t>
  </si>
  <si>
    <r>
      <t xml:space="preserve">To PFIS - H48 </t>
    </r>
    <r>
      <rPr>
        <sz val="8"/>
        <rFont val="Times New Roman"/>
        <family val="1"/>
      </rPr>
      <t>and PFIS - N47 (Check no.)</t>
    </r>
  </si>
  <si>
    <t>Proforma Adjustment to Interst Expense</t>
  </si>
  <si>
    <t>Proforma Adjustment to Interest Expense</t>
  </si>
  <si>
    <t>Total Proforma Interest Expense</t>
  </si>
  <si>
    <t>Check No.</t>
  </si>
  <si>
    <t>Ln D6</t>
  </si>
  <si>
    <t>Ln D8 * Ln C8</t>
  </si>
  <si>
    <t>Ln D8 * Ln C9</t>
  </si>
  <si>
    <t>Ln D8 * Ln C10</t>
  </si>
  <si>
    <t>Ln D8 - Ln D13</t>
  </si>
  <si>
    <t>Ln D15 + Ln D16</t>
  </si>
  <si>
    <t>Ln D18 - Ln D19</t>
  </si>
  <si>
    <t>(c) Ln D13 + Ln D18</t>
  </si>
  <si>
    <t>Ln D8 * Ln C24</t>
  </si>
  <si>
    <t>UTC Regulatory Fee</t>
  </si>
  <si>
    <t>Other Taxes &amp; Licenses (DOH/DOE)</t>
  </si>
  <si>
    <t>Payroll Tax (ESD, L&amp;I)</t>
  </si>
  <si>
    <t>Update table October 1 2020</t>
  </si>
  <si>
    <t>Washington Water Service Company</t>
  </si>
  <si>
    <t>Various - See Tariff</t>
  </si>
  <si>
    <t>5 - A</t>
  </si>
  <si>
    <t>5 - B</t>
  </si>
  <si>
    <t>Assets, and Depreciation Schedules</t>
  </si>
  <si>
    <t>End of Test Year</t>
  </si>
  <si>
    <t>CIAC and Amortization Schedules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</si>
  <si>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</si>
  <si>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</si>
  <si>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</si>
  <si>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</si>
  <si>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</si>
  <si>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</si>
  <si>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</si>
  <si>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</si>
  <si>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</si>
  <si>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</si>
  <si>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</si>
  <si>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Asset Category</t>
  </si>
  <si>
    <t>Asset Description</t>
  </si>
  <si>
    <t>Date in Service</t>
  </si>
  <si>
    <t>Original Cost</t>
  </si>
  <si>
    <t>Salvage Value</t>
  </si>
  <si>
    <t>Service Life</t>
  </si>
  <si>
    <t>Service Time</t>
  </si>
  <si>
    <t>Depreciation</t>
  </si>
  <si>
    <t>Acc. Depn (Beg)</t>
  </si>
  <si>
    <t>Acc. Depn (End)</t>
  </si>
  <si>
    <t>Rate Base</t>
  </si>
  <si>
    <t>Amortization</t>
  </si>
  <si>
    <t>Acc. Amort.</t>
  </si>
  <si>
    <t>mm/dd/yy</t>
  </si>
  <si>
    <t>Yrs</t>
  </si>
  <si>
    <t>Annual</t>
  </si>
  <si>
    <t>Beginning</t>
  </si>
  <si>
    <t>Ending</t>
  </si>
  <si>
    <t>Original GRC File References</t>
  </si>
  <si>
    <t>Deferred Tax Balance</t>
  </si>
  <si>
    <t>Tax  Regulatory Adjustment</t>
  </si>
  <si>
    <t>See "Restating and Pro Forma Adjustments FINAL" Excel Workbook Provided with Filing.</t>
  </si>
  <si>
    <t>See Excel workbook "Consolidated Revenue Requirement  FINAL", "Capital Structure" workbook for debt information and Weighted Cost of Capital Calculation. Calculation is based on the consolidated capital structure and cost.</t>
  </si>
  <si>
    <t>Company</t>
  </si>
  <si>
    <t>Accumulated Depreciation</t>
  </si>
  <si>
    <t>YEAREND ADJUSTING ENTRIES REV - EP</t>
  </si>
  <si>
    <t>WARRANTY - EP</t>
  </si>
  <si>
    <t>NEW SERVICE INSTALL-BKING</t>
  </si>
  <si>
    <t>YEAREND ADJUSTING ENTRIES REV</t>
  </si>
  <si>
    <t>1993 Organization</t>
  </si>
  <si>
    <t>Artondale Water System</t>
  </si>
  <si>
    <t>Sherwood Ranchettes</t>
  </si>
  <si>
    <t>Southcreek #1</t>
  </si>
  <si>
    <t>Purdy Acres Water System East</t>
  </si>
  <si>
    <t>Greenbriar Water System</t>
  </si>
  <si>
    <t>HP Color LasrJet Pro - EP, 5410 189th St E</t>
  </si>
  <si>
    <t>Meters - 5/8 x 3/4</t>
  </si>
  <si>
    <t>86 gal Bladder Tank - Southwood Water Sys, 11718 230th St</t>
  </si>
  <si>
    <t>86 gal Bladder Tank - Southcreek #2, 29213 47th Av E</t>
  </si>
  <si>
    <t>Single Service - PAE, 15800 62nd Ave NW</t>
  </si>
  <si>
    <t>RVW 58 - Engine Rebuild</t>
  </si>
  <si>
    <t>SCADA Firewall Eqp - EP, 5410 189th St E</t>
  </si>
  <si>
    <t>Pine Lake Mobile Home Est 1 3</t>
  </si>
  <si>
    <t>1 Service &amp; 2 Meter Boxes - SWS, 8018 187th St E</t>
  </si>
  <si>
    <t>Cabinets &amp; Comp. Switching Eqp - EP, 5410 189th St E</t>
  </si>
  <si>
    <t>TV,Keyboard,Logitec Eqp - EP, 5410 189th St E</t>
  </si>
  <si>
    <t>Security Cameras - EP, 5410 189th St E</t>
  </si>
  <si>
    <t>Meters 5/8 x 3/4</t>
  </si>
  <si>
    <t>Desk Top Computers - EP, 5410 189th St E</t>
  </si>
  <si>
    <t>4' of 8" PVC Main - Southwood Water Sys, 9311 202nd St E</t>
  </si>
  <si>
    <t>15' 1IN Poly Svc - Southwood Water System, 6514 254th</t>
  </si>
  <si>
    <t>BLUE HORIZON - PUMP HOUSE</t>
  </si>
  <si>
    <t>Canon Color Copier - EP, 5410 189th St E</t>
  </si>
  <si>
    <t>Computers</t>
  </si>
  <si>
    <t>Eclipse Sample Station - PLME, 5334 Pine Lake Blvd</t>
  </si>
  <si>
    <t>Olympic Mall Water System</t>
  </si>
  <si>
    <t>Payable Trx Entry</t>
  </si>
  <si>
    <t>TANK REPLACEMENT - MUCK CREEK</t>
  </si>
  <si>
    <t>Tap&amp;Push, Single Service - SWS,7803 182nd</t>
  </si>
  <si>
    <t>1" Service - SWS, 21010 Meridian Ave E</t>
  </si>
  <si>
    <t>PUMPHOSES</t>
  </si>
  <si>
    <t>Rplc 2' of 1" PVC Svc Line/Fittings - Southwood Water Sys, 6610 238th St E</t>
  </si>
  <si>
    <t>Computer Equip - Paw</t>
  </si>
  <si>
    <t>Add-on Metro</t>
  </si>
  <si>
    <t>Well Head Enclosure, Wooden Structure - Nelson Ridge Water Sys, 3220 179th</t>
  </si>
  <si>
    <t>CL2 Bldg - RVVW 35628 86th Ave S</t>
  </si>
  <si>
    <t>Misc parts - EP</t>
  </si>
  <si>
    <t>I-PADS/Pencils/Covers - EP, 5410 189th St E</t>
  </si>
  <si>
    <t>CL2 BLD - MUCKCREEK (MCRK)</t>
  </si>
  <si>
    <t>Tools 2000 Q1</t>
  </si>
  <si>
    <t>Water Treatment Equip</t>
  </si>
  <si>
    <t>4th Quarter Additions</t>
  </si>
  <si>
    <t>Sharepoint</t>
  </si>
  <si>
    <t>Maintenance &amp; Tools</t>
  </si>
  <si>
    <t>PINE LAKES - BLOW OFF INSTALL</t>
  </si>
  <si>
    <t>Power operating</t>
  </si>
  <si>
    <t>CL2 Shed, Wooden Structure - Nelson Ridge Water Sys, 3220 179th</t>
  </si>
  <si>
    <t>Modem</t>
  </si>
  <si>
    <t>BLUE HORIZON(DEER RUN) MTR INS</t>
  </si>
  <si>
    <t>Heaters for Punnphous•</t>
  </si>
  <si>
    <t>System Installation As</t>
  </si>
  <si>
    <t>NEW SERVICE-22415 138TH</t>
  </si>
  <si>
    <t>CL2 PUMP HOUSES - EP</t>
  </si>
  <si>
    <t>Small tools</t>
  </si>
  <si>
    <t>Electrical, HVAC &amp; Commercial Entry System - EP, 5410 189th St E</t>
  </si>
  <si>
    <t>Action business fumitt.</t>
  </si>
  <si>
    <t>NEW SERVICE -4104 89TH AVE NW</t>
  </si>
  <si>
    <t>36" Hutch - EP</t>
  </si>
  <si>
    <t>4th qtr pumping equip</t>
  </si>
  <si>
    <t>Comp Plan</t>
  </si>
  <si>
    <t>FOUNDATION - SOUTHWOOD 5</t>
  </si>
  <si>
    <t>Storage Cabinet / Calc</t>
  </si>
  <si>
    <t>SAMPLE STATION INSTALL - EP</t>
  </si>
  <si>
    <t>USED Pressure washer</t>
  </si>
  <si>
    <t>Hydrant - Artondale Water Sys, 5801 35th St NW CIAC</t>
  </si>
  <si>
    <t>2 Modems - From Gate</t>
  </si>
  <si>
    <t>Printer</t>
  </si>
  <si>
    <t>Tools for trucks #36 3</t>
  </si>
  <si>
    <t>Tools Shop &amp; Garage</t>
  </si>
  <si>
    <t>OLYMPIC MALL - BOOSTER BLDG - OM</t>
  </si>
  <si>
    <t>Radio upgrade</t>
  </si>
  <si>
    <t>Bookcase</t>
  </si>
  <si>
    <t>APC-UPS 650 Battery</t>
  </si>
  <si>
    <t>1979 GMC Dump Truck, T17DB9V556341, #49 (not operational)</t>
  </si>
  <si>
    <t>1979 Miller Trailer, 22381 (not operational)</t>
  </si>
  <si>
    <t>Misc. equipment</t>
  </si>
  <si>
    <t>2 Hubs / Intel</t>
  </si>
  <si>
    <t>RV Conference Room</t>
  </si>
  <si>
    <t>Ladder</t>
  </si>
  <si>
    <t>Misc Equipment</t>
  </si>
  <si>
    <t>Airless jack hammer</t>
  </si>
  <si>
    <t>Communication Equipr</t>
  </si>
  <si>
    <t>Office Equipment</t>
  </si>
  <si>
    <t>Shelving for Shop</t>
  </si>
  <si>
    <t>Truck Box RVW - 64</t>
  </si>
  <si>
    <t>Lawn Mower</t>
  </si>
  <si>
    <t>LINE EXTENSION - 37TH</t>
  </si>
  <si>
    <t>Truck Rack</t>
  </si>
  <si>
    <t>Toro Lawn Mower - Gic</t>
  </si>
  <si>
    <t>Gateway Computer Eq</t>
  </si>
  <si>
    <t>Chlorine Room Remodel</t>
  </si>
  <si>
    <t>Q1 Security &amp; weather</t>
  </si>
  <si>
    <t>4th qtr Meters</t>
  </si>
  <si>
    <t>NEW SERVICE - BURGER KING</t>
  </si>
  <si>
    <t>RVW Vans</t>
  </si>
  <si>
    <t>Southwood Water System</t>
  </si>
  <si>
    <t>Equipment</t>
  </si>
  <si>
    <t>OEM Office Pro 2007 \</t>
  </si>
  <si>
    <t>TANK REPLACEMENT- MUCK CREEK</t>
  </si>
  <si>
    <t>December Payroll Capitalization, RVW JE 118032</t>
  </si>
  <si>
    <t>Stihl Loop Trimmer</t>
  </si>
  <si>
    <t>3 Hubs / Intel</t>
  </si>
  <si>
    <t>Monitor</t>
  </si>
  <si>
    <t>NEW SERVICE - 8310 207TH ST E</t>
  </si>
  <si>
    <t>OLMPIC MALL - BOOSTER BLDG - OM</t>
  </si>
  <si>
    <t>Hydrants Q1</t>
  </si>
  <si>
    <t>Bridge - Brookhaven</t>
  </si>
  <si>
    <t>PINE LAKE - BLOW OFF INSTALL</t>
  </si>
  <si>
    <t>RVW Pumphouse Ladder</t>
  </si>
  <si>
    <t>Flat Panel Display</t>
  </si>
  <si>
    <t>Fiber work for SCAD nl</t>
  </si>
  <si>
    <t>Chipper</t>
  </si>
  <si>
    <t>Printer.</t>
  </si>
  <si>
    <t>Computer Software</t>
  </si>
  <si>
    <t>Office Furniture</t>
  </si>
  <si>
    <t>Misc. Equipment</t>
  </si>
  <si>
    <t>3 Hubs</t>
  </si>
  <si>
    <t>Q1 Structures and Improvements</t>
  </si>
  <si>
    <t>BEHM - CL2 ROOM - SWS</t>
  </si>
  <si>
    <t>Mower-new</t>
  </si>
  <si>
    <t>Safe</t>
  </si>
  <si>
    <t>BLUE HORIZON - PRESSURE TANK</t>
  </si>
  <si>
    <t>Tools for Jeeps</t>
  </si>
  <si>
    <t>1993 Water Treatment</t>
  </si>
  <si>
    <t>LTE programming tool</t>
  </si>
  <si>
    <t>Monitor/Mouse</t>
  </si>
  <si>
    <t>Chain Saw</t>
  </si>
  <si>
    <t>PRINTER</t>
  </si>
  <si>
    <t>Air Conditioner for sere</t>
  </si>
  <si>
    <t>Nail Gun</t>
  </si>
  <si>
    <t>Workbench in shop</t>
  </si>
  <si>
    <t>2 Desks - Furniture</t>
  </si>
  <si>
    <t>BEVERLY PARK - WELL 4 - SWS</t>
  </si>
  <si>
    <t>HENDERSON BAY - TANK</t>
  </si>
  <si>
    <t>RIVER VIEW ESTATES - TANK</t>
  </si>
  <si>
    <t>Pipe Rack - SWS, BEHM</t>
  </si>
  <si>
    <t>SMARTFILL</t>
  </si>
  <si>
    <t>Dividers - RVW Vans</t>
  </si>
  <si>
    <t>Computer-Carol H. in P</t>
  </si>
  <si>
    <t>Reservoirs 01</t>
  </si>
  <si>
    <t>65th/224th - NEW PILOT-LINES</t>
  </si>
  <si>
    <t>Backup drives</t>
  </si>
  <si>
    <t>PILOT AND  LINES - 65/224TH</t>
  </si>
  <si>
    <t>SCANNER</t>
  </si>
  <si>
    <t>Upstiars conference ro</t>
  </si>
  <si>
    <t>1st Quarter additions t.</t>
  </si>
  <si>
    <t>Tools shop gar.</t>
  </si>
  <si>
    <t>Radiator Flushing Tool</t>
  </si>
  <si>
    <t>Firehose - tools</t>
  </si>
  <si>
    <t>Small tools for shop</t>
  </si>
  <si>
    <t>BLOW OFF - LKWOOD INTERTIE</t>
  </si>
  <si>
    <t>BLUE HORIZON- PUMP HOUSE</t>
  </si>
  <si>
    <t>File Cabinet - 10 Drawer Used</t>
  </si>
  <si>
    <t>Maganese Tester</t>
  </si>
  <si>
    <t>Pincrest Shop Roofing- ATD</t>
  </si>
  <si>
    <t>Pressure Washer - tools</t>
  </si>
  <si>
    <t>Four Drawer File Cabinet - EP</t>
  </si>
  <si>
    <t>Computer</t>
  </si>
  <si>
    <t>Painting equip.</t>
  </si>
  <si>
    <t>December Payroll Capitalization</t>
  </si>
  <si>
    <t>4th qtr water treatment</t>
  </si>
  <si>
    <t>Flow Test Equipment</t>
  </si>
  <si>
    <t>Safety EQ</t>
  </si>
  <si>
    <t>Cover for cholorine sto</t>
  </si>
  <si>
    <t>Office Pro 2007 - V2 M</t>
  </si>
  <si>
    <t>Q1 Meters</t>
  </si>
  <si>
    <t>Vehicle Charges</t>
  </si>
  <si>
    <t>Tank sensonr</t>
  </si>
  <si>
    <t>RVW #57 58 E-10</t>
  </si>
  <si>
    <t>Trend Micro software</t>
  </si>
  <si>
    <t>Eastwood Fence - SWS</t>
  </si>
  <si>
    <t>4 CONFERENCE R001</t>
  </si>
  <si>
    <t>MOREY GLEN - IMPELLER - SWS</t>
  </si>
  <si>
    <t>Control Board - EP</t>
  </si>
  <si>
    <t>Rack Cabinet and Mou</t>
  </si>
  <si>
    <t>Motherboard Server</t>
  </si>
  <si>
    <t>Dell Computer</t>
  </si>
  <si>
    <t>Meter Box &amp; Lid - Southwood Water System</t>
  </si>
  <si>
    <t>BEHM supplies rack - SWS</t>
  </si>
  <si>
    <t>Trailer</t>
  </si>
  <si>
    <t>RVW 68/69</t>
  </si>
  <si>
    <t>3rd Qtr Wells</t>
  </si>
  <si>
    <t>Think Pad software</t>
  </si>
  <si>
    <t>R-55 Generator Rack</t>
  </si>
  <si>
    <t>Racks for new shop</t>
  </si>
  <si>
    <t>Share Point Software</t>
  </si>
  <si>
    <t>Wrenches</t>
  </si>
  <si>
    <t>Paint Sprayer</t>
  </si>
  <si>
    <t>Storage Shed and Tools</t>
  </si>
  <si>
    <t>Ethernet Switch</t>
  </si>
  <si>
    <t>OLYMPIC MALL - VALVE SETUP - OM</t>
  </si>
  <si>
    <t>Surface Pro Tablet</t>
  </si>
  <si>
    <t>Pump Equipment - UPAA Acquisition Adj - SWS, Eastwood Park</t>
  </si>
  <si>
    <t>Tester - tools</t>
  </si>
  <si>
    <t>Tools 2000 Q3</t>
  </si>
  <si>
    <t>MAY WAGES - EP</t>
  </si>
  <si>
    <t>Mag Mount Antenna</t>
  </si>
  <si>
    <t>LOCKER RD PUMP HOUSE- VALVE</t>
  </si>
  <si>
    <t>Q3 Additions - Hydrant</t>
  </si>
  <si>
    <t>Fencing</t>
  </si>
  <si>
    <t>Sets of Dual Monitor Arms for Desks - EP</t>
  </si>
  <si>
    <t>Misc parts, Structures - EP</t>
  </si>
  <si>
    <t>Shop Truck Equipment</t>
  </si>
  <si>
    <t>Install Software</t>
  </si>
  <si>
    <t>CHLORINE RM - EP, REID RD</t>
  </si>
  <si>
    <t>Pumphouse - Struct. &amp; Imp</t>
  </si>
  <si>
    <t>NEW SERVICE - DUTCH BROS</t>
  </si>
  <si>
    <t>REID RD - DOG HOUSE</t>
  </si>
  <si>
    <t>Shelving - RVW 72</t>
  </si>
  <si>
    <t>Shelving - RVW 73</t>
  </si>
  <si>
    <t>Monitors</t>
  </si>
  <si>
    <t>WIN 911 Software</t>
  </si>
  <si>
    <t>2nd Quarter additions - Hydrants</t>
  </si>
  <si>
    <t>Desk</t>
  </si>
  <si>
    <t>TALL TREE - 5/29/2020 - Dinelt</t>
  </si>
  <si>
    <t>Q4 Meters</t>
  </si>
  <si>
    <t>3 OFFICE CHAIRS</t>
  </si>
  <si>
    <t>Microsoft Pro</t>
  </si>
  <si>
    <t>Microsoft SPRO</t>
  </si>
  <si>
    <t>Office</t>
  </si>
  <si>
    <t>Q4 Comp Plan</t>
  </si>
  <si>
    <t>Socket Sets</t>
  </si>
  <si>
    <t>JANUARY WAGES - EP</t>
  </si>
  <si>
    <t>Chop Saw</t>
  </si>
  <si>
    <t>Gas Monitor</t>
  </si>
  <si>
    <t>Surface Pro and computer items - EP</t>
  </si>
  <si>
    <t>Q4 Office Furniture &amp; Equip</t>
  </si>
  <si>
    <t>Q1 Comp Plan Update</t>
  </si>
  <si>
    <t>3rd Quarter Additions - Hydrants</t>
  </si>
  <si>
    <t>APC BACKUP SYSTEP</t>
  </si>
  <si>
    <t>Surface Pro</t>
  </si>
  <si>
    <t>rw e3 tie rod assembli€</t>
  </si>
  <si>
    <t>Lawn mower</t>
  </si>
  <si>
    <t>4 Phones - XTS 1205</t>
  </si>
  <si>
    <t>Meters - UPAA Acquisition Adj  - SWS, Eastwood Park</t>
  </si>
  <si>
    <t>2 IPADs</t>
  </si>
  <si>
    <t>PINE CREST - DISINFECTION SYST</t>
  </si>
  <si>
    <t>Well sounder</t>
  </si>
  <si>
    <t>Drill Press</t>
  </si>
  <si>
    <t>Wrenches etc</t>
  </si>
  <si>
    <t>Tools 2000 Q4</t>
  </si>
  <si>
    <t>Software</t>
  </si>
  <si>
    <t>Conservation Road Re.</t>
  </si>
  <si>
    <t>Shinning Mt Chlorinatic - SWS</t>
  </si>
  <si>
    <t>Stratus Hard Drives</t>
  </si>
  <si>
    <t>4 Phone / Power Supp</t>
  </si>
  <si>
    <t>Reading controls-Behrr - SWS</t>
  </si>
  <si>
    <t>CHLORINATION - EP</t>
  </si>
  <si>
    <t>3rd qtr Reservoirs</t>
  </si>
  <si>
    <t>Silver Creek storage Bi - SWS</t>
  </si>
  <si>
    <t>RVW #30 Paint &amp; Door</t>
  </si>
  <si>
    <t>TALL TREE- DENALT- INTERTIE</t>
  </si>
  <si>
    <t>Watchguard Firewall</t>
  </si>
  <si>
    <t>SCADA - Nelson Bridge</t>
  </si>
  <si>
    <t>Vaccum Filtration Tank - tools</t>
  </si>
  <si>
    <t>2 Coll Boxes</t>
  </si>
  <si>
    <t>Land - UPAA Acquisition Adj - SWS, Eastwood Park</t>
  </si>
  <si>
    <t>Wells - UPAA Acquisition Adj - SWS, Eastwood Park</t>
  </si>
  <si>
    <t>2nd Quarter Additions - Hydrants</t>
  </si>
  <si>
    <t>BROOKHAVEN - PRESSURE TANK</t>
  </si>
  <si>
    <t>Q1 Power Operated Equipment</t>
  </si>
  <si>
    <t>1993 Miscellaneous Ec</t>
  </si>
  <si>
    <t>1st Qtr roofing and do</t>
  </si>
  <si>
    <t>BEHM Manganese Bui - SWS</t>
  </si>
  <si>
    <t>Aeron Manager Chair - EP</t>
  </si>
  <si>
    <t>1st Qtr Hydrants</t>
  </si>
  <si>
    <t>TALL TREE MANOR - Dinelt</t>
  </si>
  <si>
    <t>COMPUTER UPGRADI</t>
  </si>
  <si>
    <t>Q3 Hydrants</t>
  </si>
  <si>
    <t>2nd Qtr roofing</t>
  </si>
  <si>
    <t>Maintenance tools</t>
  </si>
  <si>
    <t>CL2- BEHM - SWS</t>
  </si>
  <si>
    <t>FEBRUARY WAGES - EP</t>
  </si>
  <si>
    <t>Wells &amp; Springs 01</t>
  </si>
  <si>
    <t>Guardian Fence</t>
  </si>
  <si>
    <t>Q2 Transportation Equipment</t>
  </si>
  <si>
    <t>New projector &amp; comp!</t>
  </si>
  <si>
    <t>Software Backup</t>
  </si>
  <si>
    <t>SEA FOX/BAYVIEW - CL PUMPS - ATD</t>
  </si>
  <si>
    <t>Trailer for backhoe</t>
  </si>
  <si>
    <t>Tapping Machine</t>
  </si>
  <si>
    <t>Clover Creek Electric</t>
  </si>
  <si>
    <t>LAKEWOOD INTERTIE</t>
  </si>
  <si>
    <t>Road Plates</t>
  </si>
  <si>
    <t>Reservoir - Bethel School District- SWS</t>
  </si>
  <si>
    <t>Racks for new server -r</t>
  </si>
  <si>
    <t>Computers - 2</t>
  </si>
  <si>
    <t>Fence at Shining Mnt k - SWS</t>
  </si>
  <si>
    <t>MARCH WAGES - EP</t>
  </si>
  <si>
    <t>Gas Monitor for confined space</t>
  </si>
  <si>
    <t>Q2 Comp Plan</t>
  </si>
  <si>
    <t>Transmission rebuild #</t>
  </si>
  <si>
    <t>Q1 Additions Distribution Reservoir</t>
  </si>
  <si>
    <t>RVW 70/71</t>
  </si>
  <si>
    <t>BEVERLY PARK - PUMP (PULL) - SWS</t>
  </si>
  <si>
    <t>Office Printer</t>
  </si>
  <si>
    <t>Olympic Mall Fencing</t>
  </si>
  <si>
    <t>4th Quarter Additions - Hydrants</t>
  </si>
  <si>
    <t>4th Qtr Hydrants</t>
  </si>
  <si>
    <t>New Transmission</t>
  </si>
  <si>
    <t>Eastwood Pump Equip - SWS</t>
  </si>
  <si>
    <t>Hydrants Q3</t>
  </si>
  <si>
    <t>MS SERVER 2003 SOF</t>
  </si>
  <si>
    <t>RVW Vehicles</t>
  </si>
  <si>
    <t>BEVERLY PARK - SWS</t>
  </si>
  <si>
    <t>Magnetic Flowmeter</t>
  </si>
  <si>
    <t>Locator for mains</t>
  </si>
  <si>
    <t>reserviors Q3</t>
  </si>
  <si>
    <t>Server</t>
  </si>
  <si>
    <t>BLUE HORIZON/THRIFT DOGHOUSE - Blue Hzn</t>
  </si>
  <si>
    <t>Reservoirs Q2</t>
  </si>
  <si>
    <t>1st Quarter additions - treatment</t>
  </si>
  <si>
    <t>4th Qtr Wells</t>
  </si>
  <si>
    <t>3rd Quarter Additions (</t>
  </si>
  <si>
    <t>Trans repair (book basi</t>
  </si>
  <si>
    <t>Olated compactor-USE</t>
  </si>
  <si>
    <t>AT&amp;T Mobility</t>
  </si>
  <si>
    <t>Metal Roofing Southwc - SWS</t>
  </si>
  <si>
    <t>SCADA System</t>
  </si>
  <si>
    <t>Paper Save &amp; upgrade</t>
  </si>
  <si>
    <t>Power operated equip.</t>
  </si>
  <si>
    <t>2 ADTRAN TSU</t>
  </si>
  <si>
    <t>Liners for new trucks-</t>
  </si>
  <si>
    <t>Tapping Equipment</t>
  </si>
  <si>
    <t>Meters - EP</t>
  </si>
  <si>
    <t>Laptop</t>
  </si>
  <si>
    <t>Pumping Equipment Q</t>
  </si>
  <si>
    <t>Projector install</t>
  </si>
  <si>
    <t>Chucks Office Fumitui</t>
  </si>
  <si>
    <t>Q4 Hydrants</t>
  </si>
  <si>
    <t>Landscaping-main off</t>
  </si>
  <si>
    <t>Shredder</t>
  </si>
  <si>
    <t>Dog House - Swanson- ATD</t>
  </si>
  <si>
    <t>Microsoft Surface Pro :</t>
  </si>
  <si>
    <t>4th Quarter Additions pumps</t>
  </si>
  <si>
    <t>Towable Light Tower</t>
  </si>
  <si>
    <t>Services - UPAA Acquisition Adj  - SWS, Eastwood Park</t>
  </si>
  <si>
    <t>Roofing-3rd qtr</t>
  </si>
  <si>
    <t>Q4 security &amp; weather</t>
  </si>
  <si>
    <t>Q3 Comp Plan</t>
  </si>
  <si>
    <t>Upgrade Install / Serve</t>
  </si>
  <si>
    <t>Share - AntiVirus</t>
  </si>
  <si>
    <t>RVW 76</t>
  </si>
  <si>
    <t>RVW 75</t>
  </si>
  <si>
    <t>REIMB- G. TRACTOR l%</t>
  </si>
  <si>
    <t>FILTRATION HEAT - BEV PARK - SWS</t>
  </si>
  <si>
    <t>Beverly Park Pump Station Fence - SWS</t>
  </si>
  <si>
    <t>Q4 Comp Plan Update</t>
  </si>
  <si>
    <t>Tool replacement</t>
  </si>
  <si>
    <t>4th Quarter additions  - Hydrants</t>
  </si>
  <si>
    <t>Hydrants 2000 Q3</t>
  </si>
  <si>
    <t>Engine replacement foi</t>
  </si>
  <si>
    <t>SOL Sery Package</t>
  </si>
  <si>
    <t>Shelving - RVW 74</t>
  </si>
  <si>
    <t>Tools for New Trucks</t>
  </si>
  <si>
    <t>Retro Fit New Shop Va</t>
  </si>
  <si>
    <t>SHAW COVE - PUMP</t>
  </si>
  <si>
    <t>Rooftop light set #255</t>
  </si>
  <si>
    <t>Server Equipment</t>
  </si>
  <si>
    <t>mm 48 transmission re</t>
  </si>
  <si>
    <t>Network move to new I</t>
  </si>
  <si>
    <t>TANK - MUCK CREEK</t>
  </si>
  <si>
    <t>2nd qtr distribution res</t>
  </si>
  <si>
    <t>Small Crane Attachmei</t>
  </si>
  <si>
    <t>Eastwood Meters - SWS</t>
  </si>
  <si>
    <t>Backhoe trailer</t>
  </si>
  <si>
    <t>USED QC Hemical truc</t>
  </si>
  <si>
    <t>Hydrants Q4</t>
  </si>
  <si>
    <t>Distribution Reservoirs - UPAA Acquisition Adj - SWS, Eastwood Park</t>
  </si>
  <si>
    <t>APRIL WAGES - EP</t>
  </si>
  <si>
    <t>CEDAR SPRINGS APT -  1" METER</t>
  </si>
  <si>
    <t>Q1 Hydrants</t>
  </si>
  <si>
    <t>03 security &amp; weather</t>
  </si>
  <si>
    <t>Hydrants Q2</t>
  </si>
  <si>
    <t>Hole hog</t>
  </si>
  <si>
    <t>SYSTEM DESIGN THRIFT - Blue Hzn</t>
  </si>
  <si>
    <t>Hydrants, UPAA - SWS, Indian Springs</t>
  </si>
  <si>
    <t>AutoCAD Software</t>
  </si>
  <si>
    <t>Structures and Imp</t>
  </si>
  <si>
    <t>Office equipment</t>
  </si>
  <si>
    <t>Ladder Rack - RVW 54</t>
  </si>
  <si>
    <t>Q3 Wells and Springs</t>
  </si>
  <si>
    <t>Software•Cross Conn/F</t>
  </si>
  <si>
    <t>hydrants Q1</t>
  </si>
  <si>
    <t>BLUE HORIZON (DEER RUN)MTR INS</t>
  </si>
  <si>
    <t>BEVERLY PARK- PUMP - SWS</t>
  </si>
  <si>
    <t>Safety equipment for c</t>
  </si>
  <si>
    <t>Structures &amp; Improve</t>
  </si>
  <si>
    <t>Land - SWS, Eastwood Park</t>
  </si>
  <si>
    <t>Eastwood Park Well - SWS</t>
  </si>
  <si>
    <t>Distribution Reservoirs</t>
  </si>
  <si>
    <t>DMMR Receiver &amp; Chr</t>
  </si>
  <si>
    <t>Q4 Water Treatment Equipment</t>
  </si>
  <si>
    <t>3rd qtr Hydrants</t>
  </si>
  <si>
    <t>Hand Held Device</t>
  </si>
  <si>
    <t>Pipe &amp; Cable Locator - tools</t>
  </si>
  <si>
    <t>Q2 Additions - Hydrant</t>
  </si>
  <si>
    <t>Q2 Additions - tools</t>
  </si>
  <si>
    <t>Eastwood Pumphouse - SWS</t>
  </si>
  <si>
    <t>Payables tax entry</t>
  </si>
  <si>
    <t>Olympic Mall Gen Con</t>
  </si>
  <si>
    <t>Hydrants - UPAA Acquisition Adj  - SWS, Eastwood Park</t>
  </si>
  <si>
    <t>Hand Held Loaner</t>
  </si>
  <si>
    <t>Pumphouse -Fencing</t>
  </si>
  <si>
    <t>1/3 Share Server</t>
  </si>
  <si>
    <t>RVW #56 Rebuilt Transmission</t>
  </si>
  <si>
    <t>Virus Scan Subscriptio</t>
  </si>
  <si>
    <t>Hydrants 2000 Q2</t>
  </si>
  <si>
    <t>Madrona Fencing- ATD</t>
  </si>
  <si>
    <t>Microsoft Surface Pro</t>
  </si>
  <si>
    <t>3 Microsoft Surface Pr.</t>
  </si>
  <si>
    <t>Meters &amp; Install, UPAA - SWS, Indian Springs</t>
  </si>
  <si>
    <t>Q1 security &amp; weather</t>
  </si>
  <si>
    <t>Dell Computers</t>
  </si>
  <si>
    <t>Engine - RVW 58</t>
  </si>
  <si>
    <t>Redeck &amp; Paint Trailer</t>
  </si>
  <si>
    <t>Beverly Park - SWS</t>
  </si>
  <si>
    <t>Radio recievers for met</t>
  </si>
  <si>
    <t>Compound Meters - EP</t>
  </si>
  <si>
    <t>Pumping equipment</t>
  </si>
  <si>
    <t>Blue Review/ Caselle F.</t>
  </si>
  <si>
    <t>1st Qtr Wells</t>
  </si>
  <si>
    <t>Q4 Transportation Equipment</t>
  </si>
  <si>
    <t>4th qtr Hydrants</t>
  </si>
  <si>
    <t>3 HP Pump/Motor &amp; 52 FT PVC Drop Pipe - Firwood, 7813 185th St Ct E</t>
  </si>
  <si>
    <t>Lawson Plat - SWS</t>
  </si>
  <si>
    <t>Dump Truck Repair</t>
  </si>
  <si>
    <t>Paint &amp; Refurbish F70C</t>
  </si>
  <si>
    <t>4th Qtr Water Treatment</t>
  </si>
  <si>
    <t>Generator for Greenbri.</t>
  </si>
  <si>
    <t>Tommy Gate - RVW 65</t>
  </si>
  <si>
    <t>Pumping equipment (4 boosters, yr 2006), UPAA - SWS, Indian Springs</t>
  </si>
  <si>
    <t>Online electric paymen</t>
  </si>
  <si>
    <t>Rear end rebuild on du</t>
  </si>
  <si>
    <t>CAD Station / Plotter</t>
  </si>
  <si>
    <t>Robson Short Plat - SWS</t>
  </si>
  <si>
    <t>Hydrants-Mountain Pla - SWS</t>
  </si>
  <si>
    <t>KenKar LLC - ATD</t>
  </si>
  <si>
    <t>Wells &amp; Springs</t>
  </si>
  <si>
    <t>Q4 Structures and Improvements</t>
  </si>
  <si>
    <t>1993 Struct. &amp; improv.</t>
  </si>
  <si>
    <t>wells &amp; springs Q2</t>
  </si>
  <si>
    <t>18 Gravity Tilt Trailer</t>
  </si>
  <si>
    <t>16 Full Face Respirators - EP</t>
  </si>
  <si>
    <t>4th qtr distribution res</t>
  </si>
  <si>
    <t>THRIFT ATEC SYSTEM - Blue Hzn</t>
  </si>
  <si>
    <t>Q3 Security &amp; weather</t>
  </si>
  <si>
    <t>Q3 Office Furniture &amp; Equip</t>
  </si>
  <si>
    <t>Sit-Stand Desks - EP</t>
  </si>
  <si>
    <t>Reservoirs 2000 Q3</t>
  </si>
  <si>
    <t>Backup Battery for Ser</t>
  </si>
  <si>
    <t>Lawson Plat Hydrants - SWS</t>
  </si>
  <si>
    <t>Graham Short Plat Hydrants - SWS</t>
  </si>
  <si>
    <t>Milestone Hydrants - SWS</t>
  </si>
  <si>
    <t>Tools 2000 Q2</t>
  </si>
  <si>
    <t>SYMANTEC MAIL SEC</t>
  </si>
  <si>
    <t>Q1 Additions - Hydrants</t>
  </si>
  <si>
    <t>Q4 Additions</t>
  </si>
  <si>
    <t>Trans and Dist</t>
  </si>
  <si>
    <t>4th quarter wells</t>
  </si>
  <si>
    <t>1st Quarter Additions - Hydrants</t>
  </si>
  <si>
    <t>01 Comp Plan</t>
  </si>
  <si>
    <t>3rd Quarter Additions - Meters</t>
  </si>
  <si>
    <t>Reservoirs 2000 Q1</t>
  </si>
  <si>
    <t>Q2 Hydrants</t>
  </si>
  <si>
    <t>3rd Quarter Additions - treatment</t>
  </si>
  <si>
    <t>Wells and springs</t>
  </si>
  <si>
    <t>Power backup</t>
  </si>
  <si>
    <t>Backhoe</t>
  </si>
  <si>
    <t>Hole Hammer</t>
  </si>
  <si>
    <t>Eastwood Services - SWS</t>
  </si>
  <si>
    <t>Used box van/Carpent, 1GDHG31R721901453, #50</t>
  </si>
  <si>
    <t>2002 Intemation Shop</t>
  </si>
  <si>
    <t>Radio upgrade-SCADA</t>
  </si>
  <si>
    <t>4th Qtr comprehensive</t>
  </si>
  <si>
    <t>Water treatment</t>
  </si>
  <si>
    <t>1.5 HP Jacuzzi Pump/Motor &amp; 100' 2" PVC Drop Pipe - RDHT, 6717 87th St NW Well 1</t>
  </si>
  <si>
    <t>Q1 Additions - Hydrant</t>
  </si>
  <si>
    <t>hydrants 03</t>
  </si>
  <si>
    <t>STORAGE TANK - PINE CREST - ATD</t>
  </si>
  <si>
    <t>SEAFOX - MOTOR - ATD</t>
  </si>
  <si>
    <t>Q1 Additions - Structure</t>
  </si>
  <si>
    <t>Scanner/Printer CAD</t>
  </si>
  <si>
    <t>2nd Qtr hydrants</t>
  </si>
  <si>
    <t>Q2 Security &amp; weather</t>
  </si>
  <si>
    <t>2nd Qtr Water Treatment</t>
  </si>
  <si>
    <t>Q1 Water Treatment</t>
  </si>
  <si>
    <t>Q2 Secuirity &amp; weather</t>
  </si>
  <si>
    <t>ENGINE FOR TRUCK</t>
  </si>
  <si>
    <t>01 Additions - Wells</t>
  </si>
  <si>
    <t>Eastwood Reservoirs - SWS</t>
  </si>
  <si>
    <t>Structures</t>
  </si>
  <si>
    <t>RVW 72-76</t>
  </si>
  <si>
    <t>Services</t>
  </si>
  <si>
    <t>Q2 Structures &amp; Improvements</t>
  </si>
  <si>
    <t>Q2 Comp Plan Update</t>
  </si>
  <si>
    <t>2 Hand held meter rem</t>
  </si>
  <si>
    <t>Q3 Structures &amp; Improvements</t>
  </si>
  <si>
    <t>Q2 Wells and Springs</t>
  </si>
  <si>
    <t>Caselle backflow mane</t>
  </si>
  <si>
    <t>3rd qtr meters</t>
  </si>
  <si>
    <t>1st Quarter additions - Hydrants</t>
  </si>
  <si>
    <t>3rd qtr comprehensive</t>
  </si>
  <si>
    <t>3rd Quarter Additions - Tools</t>
  </si>
  <si>
    <t>Bayview Easement/Fence- ATD</t>
  </si>
  <si>
    <t>Chair Mats</t>
  </si>
  <si>
    <t>Server Software - Micr</t>
  </si>
  <si>
    <t>1st Qtr hydrants</t>
  </si>
  <si>
    <t>Transmission &amp; Distr N - UPAA Acquisition Adj - SWS, Eastwood Park</t>
  </si>
  <si>
    <t>3rd Quarter additions  - Hydrants</t>
  </si>
  <si>
    <t>Q1 Additions - Pump</t>
  </si>
  <si>
    <t>RIVERVIEW - PUMP</t>
  </si>
  <si>
    <t>3rd Quarter additions t</t>
  </si>
  <si>
    <t>Q4 Additions Transmissions &amp; Distributions</t>
  </si>
  <si>
    <t>1st Quarter additions</t>
  </si>
  <si>
    <t>Eastwood Hydrants - SWS</t>
  </si>
  <si>
    <t>Compactor</t>
  </si>
  <si>
    <t>Q2 Additions - Meters</t>
  </si>
  <si>
    <t>Q2 Additions - Water treatment</t>
  </si>
  <si>
    <t>Hydrants - SWS, Indian Springs</t>
  </si>
  <si>
    <t>1st qtr water treatment</t>
  </si>
  <si>
    <t>Generator - Nisqually Park</t>
  </si>
  <si>
    <t>Q2 Additions Hydrants</t>
  </si>
  <si>
    <t>1st qtr structures &amp; imp</t>
  </si>
  <si>
    <t>1st qtr wells and springs</t>
  </si>
  <si>
    <t>Pumping Equipment 21</t>
  </si>
  <si>
    <t>Q1 09 Comp Plan Update</t>
  </si>
  <si>
    <t>Meters 2000 Q2</t>
  </si>
  <si>
    <t>3rd qtr Meters</t>
  </si>
  <si>
    <t>hydrants Q2</t>
  </si>
  <si>
    <t>Q1 Transmission &amp; Distribution Mains</t>
  </si>
  <si>
    <t>MT Handhelds (2)</t>
  </si>
  <si>
    <t>COMP PLAN - SWOOD</t>
  </si>
  <si>
    <t>Q4 Power Generation Equipment</t>
  </si>
  <si>
    <t>4th Qtr additons struct</t>
  </si>
  <si>
    <t>Handhelds for consery</t>
  </si>
  <si>
    <t>1st qtr wells &amp; springs</t>
  </si>
  <si>
    <t>2nd Qtr Hydrants</t>
  </si>
  <si>
    <t>Meters Q3</t>
  </si>
  <si>
    <t>Wells &amp; Springs Q1</t>
  </si>
  <si>
    <t>Badger meter reading (</t>
  </si>
  <si>
    <t>Wells 2000 Q3</t>
  </si>
  <si>
    <t>Equipment - service</t>
  </si>
  <si>
    <t>Q2 Additions - Hydrants</t>
  </si>
  <si>
    <t>Server and software</t>
  </si>
  <si>
    <t>1st qtr hydrants</t>
  </si>
  <si>
    <t>Mains</t>
  </si>
  <si>
    <t>1st Quarter Additions - Services</t>
  </si>
  <si>
    <t>Q2 Office Furniture &amp; Equip</t>
  </si>
  <si>
    <t>Q4 Security &amp; weather</t>
  </si>
  <si>
    <t>4th quarter meters</t>
  </si>
  <si>
    <t>Nelson Ridge Treatment</t>
  </si>
  <si>
    <t>01 Additions</t>
  </si>
  <si>
    <t>4th Qtr 2009 Comp Plan Update</t>
  </si>
  <si>
    <t>4th Quarter Additions - treatment</t>
  </si>
  <si>
    <t>1st qtr pumping equip</t>
  </si>
  <si>
    <t>COMP PLAN - EP</t>
  </si>
  <si>
    <t>4th qtr roofing and strt.</t>
  </si>
  <si>
    <t>4th Quarter additions - Services</t>
  </si>
  <si>
    <t>Furniture</t>
  </si>
  <si>
    <t>Equipment (Services), UPAA - SWS, Indian Springs</t>
  </si>
  <si>
    <t>Wells 2000 Q1</t>
  </si>
  <si>
    <t>Meters 2000 Q1</t>
  </si>
  <si>
    <t>Wells 2000 Q4</t>
  </si>
  <si>
    <t>Meters &amp; meters install</t>
  </si>
  <si>
    <t>Q4 Water Treatment</t>
  </si>
  <si>
    <t>Services 3Q</t>
  </si>
  <si>
    <t>Services 2000 Q1</t>
  </si>
  <si>
    <t>3rd Quarter Additions</t>
  </si>
  <si>
    <t>2nd qtr pumping equip</t>
  </si>
  <si>
    <t>Q4 Additions Hydrants</t>
  </si>
  <si>
    <t>Septic Sys for Gig Hari- ATD</t>
  </si>
  <si>
    <t>Q4 Additions - Pump</t>
  </si>
  <si>
    <t>Trans. &amp; Dist. Mains</t>
  </si>
  <si>
    <t>2nd qtr water treatmen</t>
  </si>
  <si>
    <t>Wells 2000 Q2</t>
  </si>
  <si>
    <t>1st Quarter Additions</t>
  </si>
  <si>
    <t>Wells &amp; springs Q3</t>
  </si>
  <si>
    <t>3rd Quarter additions</t>
  </si>
  <si>
    <t>trans &amp; distr. mains Q3</t>
  </si>
  <si>
    <t>Meters Q1</t>
  </si>
  <si>
    <t>1st Qtr 2009 Comp Plan Update</t>
  </si>
  <si>
    <t>3rd Quarter additions - Services</t>
  </si>
  <si>
    <t>Meters Q4</t>
  </si>
  <si>
    <t>10 Microsoft Surfaces</t>
  </si>
  <si>
    <t>Q2 Meters</t>
  </si>
  <si>
    <t>SOWOOD-ARTONDALE- COMP PLAN - SWS</t>
  </si>
  <si>
    <t>Comprehensive plan</t>
  </si>
  <si>
    <t>4th quarter pumping ei</t>
  </si>
  <si>
    <t>Q3 Comp Plan Update</t>
  </si>
  <si>
    <t>4th quarter water treat</t>
  </si>
  <si>
    <t>PT FOSDICK - VALVE CUT IN WORK</t>
  </si>
  <si>
    <t>2nd Quarter Additions - treatment</t>
  </si>
  <si>
    <t>Q2 09 Comp Plan Update</t>
  </si>
  <si>
    <t>Mobile Transvieiver Kit</t>
  </si>
  <si>
    <t>2nd Quarter Additions - Services</t>
  </si>
  <si>
    <t>Q4 Additions Pump</t>
  </si>
  <si>
    <t>2nd Quarter additions</t>
  </si>
  <si>
    <t>Meters 2000 Q4</t>
  </si>
  <si>
    <t>Southwood Hydrants - SWS</t>
  </si>
  <si>
    <t>BEHM - WELL 2 - SWS</t>
  </si>
  <si>
    <t>METER TEST BENCH</t>
  </si>
  <si>
    <t>2nd Qtr Trans &amp; Mains</t>
  </si>
  <si>
    <t>4th Quarter Additions - Services</t>
  </si>
  <si>
    <t>meters &amp; meters install</t>
  </si>
  <si>
    <t>3rd Qtr 2009 Comp Plan Update</t>
  </si>
  <si>
    <t>1st Quarter additions - Services</t>
  </si>
  <si>
    <t>2nd Quarter Additions</t>
  </si>
  <si>
    <t>Q1 Transmissions &amp; M.</t>
  </si>
  <si>
    <t>Q1 Office Furniture &amp; Equip</t>
  </si>
  <si>
    <t>BLUE HORIZON (DEER RUN) INSTAL</t>
  </si>
  <si>
    <t>3rd Quarter Additions - Services</t>
  </si>
  <si>
    <t>Hydrants 4th qtr</t>
  </si>
  <si>
    <t>4th quarter transmissic</t>
  </si>
  <si>
    <t>Office furniture &amp; proje</t>
  </si>
  <si>
    <t>Services Q1</t>
  </si>
  <si>
    <t>TRAIL KING TK2OLP B, 1TKCO24225M010431</t>
  </si>
  <si>
    <t>2nd Quarter additions - Meters</t>
  </si>
  <si>
    <t>4th Quarter additions - Meters</t>
  </si>
  <si>
    <t>Q4 - Pumping Equip</t>
  </si>
  <si>
    <t>4th Quarter additions</t>
  </si>
  <si>
    <t>Meters Q2</t>
  </si>
  <si>
    <t>Q1 Services</t>
  </si>
  <si>
    <t>Trans. &amp; Dist. 2000 Q1</t>
  </si>
  <si>
    <t>3rd qtr hydrants</t>
  </si>
  <si>
    <t>Security System and C</t>
  </si>
  <si>
    <t>Q2 Additions</t>
  </si>
  <si>
    <t>Q1 Meters &amp; Meters Installs</t>
  </si>
  <si>
    <t>Q3 Additions - Structure</t>
  </si>
  <si>
    <t>4th Qtr pumping equip</t>
  </si>
  <si>
    <t>1st Quarter Additions - Meters</t>
  </si>
  <si>
    <t>Q3 Additions</t>
  </si>
  <si>
    <t>New Server Project</t>
  </si>
  <si>
    <t>4th Quarter Additions - Meters</t>
  </si>
  <si>
    <t>2nd Quarter additions - Services</t>
  </si>
  <si>
    <t>Services Q3</t>
  </si>
  <si>
    <t>Q3 Additions - Trans and Dist - Transmi</t>
  </si>
  <si>
    <t>NETWORK UPGRADE</t>
  </si>
  <si>
    <t>meters &amp; meter installs</t>
  </si>
  <si>
    <t>2nd Quarter Additions - Meters</t>
  </si>
  <si>
    <t>Graham Short Plat - SWS</t>
  </si>
  <si>
    <t>Ford dump truck 1FDXK74P4LVA26810, #46</t>
  </si>
  <si>
    <t>Trans. &amp; Dist. 2000 Q2</t>
  </si>
  <si>
    <t>Q1 Wells and Springs</t>
  </si>
  <si>
    <t>2017 Ford Transit, NM0LS6E75H1318358, #67</t>
  </si>
  <si>
    <t>Land</t>
  </si>
  <si>
    <t>Eastwood Transmissi - SWS</t>
  </si>
  <si>
    <t>1st Qtr Trans &amp; Mains</t>
  </si>
  <si>
    <t>3rd Quarter additions - treatment</t>
  </si>
  <si>
    <t>Q3 Transmission &amp; Distribution Mains</t>
  </si>
  <si>
    <t>2nd Qtr Services</t>
  </si>
  <si>
    <t>Services Q2</t>
  </si>
  <si>
    <t>1996 Services</t>
  </si>
  <si>
    <t>Meter reading equipmE</t>
  </si>
  <si>
    <t>4th qtr services</t>
  </si>
  <si>
    <t>Hydrants-Country Glen - SWS</t>
  </si>
  <si>
    <t>2nd qtr services</t>
  </si>
  <si>
    <t>Services Q4</t>
  </si>
  <si>
    <t>Q2 Additions Pump</t>
  </si>
  <si>
    <t>Backhoe 1987</t>
  </si>
  <si>
    <t>2008 Chev 2500 VIN 3, 1GCHC24K68E213146, #56</t>
  </si>
  <si>
    <t>2017 Ford Transit, NM0LS6E71H1325212, #68</t>
  </si>
  <si>
    <t>4th qtr Pumping equip</t>
  </si>
  <si>
    <t>3rd qtr structures &amp; imp</t>
  </si>
  <si>
    <t>Meters 2000 Q3</t>
  </si>
  <si>
    <t>1993 Land</t>
  </si>
  <si>
    <t>Correlation &amp; acoustic</t>
  </si>
  <si>
    <t>04 Transmissions &amp; M.</t>
  </si>
  <si>
    <t>Meters - SWS, Indian Springs</t>
  </si>
  <si>
    <t>Services 2000 Q2</t>
  </si>
  <si>
    <t>Q3 Additions - Services</t>
  </si>
  <si>
    <t>1st Qtr services</t>
  </si>
  <si>
    <t>3rd Quarter additions - Meters</t>
  </si>
  <si>
    <t>Q3 Additions - Water treatment</t>
  </si>
  <si>
    <t>4th quarter services</t>
  </si>
  <si>
    <t>Q3 Additions - Pump</t>
  </si>
  <si>
    <t>Badger Res Mag Flow</t>
  </si>
  <si>
    <t>3rd Qtr services</t>
  </si>
  <si>
    <t>Q4 Additions Wells</t>
  </si>
  <si>
    <t>Q3 Additions - Hydrants</t>
  </si>
  <si>
    <t>4th qtr structures &amp; imp</t>
  </si>
  <si>
    <t>4th Qtr Trans &amp; Mains</t>
  </si>
  <si>
    <t>Q1 Additions - Trans and Dist</t>
  </si>
  <si>
    <t>Casegoods for offices</t>
  </si>
  <si>
    <t>4th Quarter additions - treatment</t>
  </si>
  <si>
    <t>Cubicles for new office</t>
  </si>
  <si>
    <t>4th Qtr Services</t>
  </si>
  <si>
    <t>3rdQtr Services</t>
  </si>
  <si>
    <t>Caselle Clarity Softwar</t>
  </si>
  <si>
    <t>4th qtr comprehensive</t>
  </si>
  <si>
    <t>Treatment building-SW</t>
  </si>
  <si>
    <t>3rd qtr pumping equip</t>
  </si>
  <si>
    <t>4th quarter reservoirs</t>
  </si>
  <si>
    <t>1st qtr services</t>
  </si>
  <si>
    <t>Q4 Services</t>
  </si>
  <si>
    <t>2013 Ford Transit Van, NMOLS6BN8DT173317, #59</t>
  </si>
  <si>
    <t>2013 Ford Transit Van, NMOLS6BN3DT137700, #60</t>
  </si>
  <si>
    <t>Q3 Transmissions &amp; M.</t>
  </si>
  <si>
    <t>Building additions 2nd</t>
  </si>
  <si>
    <t>BEVERLY PARK  PUMP - SWS</t>
  </si>
  <si>
    <t>Q4 Transmission &amp; Distribution Mains</t>
  </si>
  <si>
    <t>Q1 Additions - Services</t>
  </si>
  <si>
    <t>2009 Chev Silverado, 1GBHC44K99F141964, #58</t>
  </si>
  <si>
    <t>2017 Ford Transit VIN, NM0LS6E7XH1293117, #65</t>
  </si>
  <si>
    <t>2017 Ford Transit VIN, NM0LS6E75H1293123, #66</t>
  </si>
  <si>
    <t>4th qtr hydrants</t>
  </si>
  <si>
    <t>2004 F250 VIN 1815, 1FTNF20L04ED21815, #52</t>
  </si>
  <si>
    <t>1st Qtr Pumping Equip</t>
  </si>
  <si>
    <t>2008 Chev 3500HD VII, 1GBJC34K88D214360, #55</t>
  </si>
  <si>
    <t>Well and springs</t>
  </si>
  <si>
    <t>Q2 Pumping Equipment</t>
  </si>
  <si>
    <t>Reservoirs 2000 Q2</t>
  </si>
  <si>
    <t>20 year property</t>
  </si>
  <si>
    <t>Q3 - Pumping Equip</t>
  </si>
  <si>
    <t>Reservoirs 2000 Q4</t>
  </si>
  <si>
    <t>Milestong Trans &amp; Mair - SWS</t>
  </si>
  <si>
    <t>4th Qtr services</t>
  </si>
  <si>
    <t>2009 Silverado P/U, 1GBHC44K89F132306, #57</t>
  </si>
  <si>
    <t>Q2 Additions - Structure</t>
  </si>
  <si>
    <t>04 Water Treatment</t>
  </si>
  <si>
    <t>3rd Qtr Water Treatment</t>
  </si>
  <si>
    <t>3rd Qtr Hydrants</t>
  </si>
  <si>
    <t>Q4 Transmissions &amp; M.</t>
  </si>
  <si>
    <t>04 - Pumping Equip</t>
  </si>
  <si>
    <t>1st qtr comprehensive</t>
  </si>
  <si>
    <t>2nd Qtr 2009 Comp Plan Update</t>
  </si>
  <si>
    <t>Billing software</t>
  </si>
  <si>
    <t>02 - Pumping Equip</t>
  </si>
  <si>
    <t>2014 Ford F-150 VIN 8, 1FTMF1CM1EKD68249, #61</t>
  </si>
  <si>
    <t>1st Qtr Services</t>
  </si>
  <si>
    <t>3rd qtr services</t>
  </si>
  <si>
    <t>Structures and Imp. (pi - SWS, Indian Springs</t>
  </si>
  <si>
    <t>4th quarter additions - Services</t>
  </si>
  <si>
    <t>1st Qtr transmission &amp;</t>
  </si>
  <si>
    <t>NV2500 SV NV, 1N6BF0KY6GN815274, #73</t>
  </si>
  <si>
    <t>2nd Qtr services</t>
  </si>
  <si>
    <t>1st Quarter additions - Meters</t>
  </si>
  <si>
    <t>Graham Town Center - SWS</t>
  </si>
  <si>
    <t>NV2500 SV NV, 1N6BF0KY3GN816852, #70</t>
  </si>
  <si>
    <t>Ford 2006 F-350, 1FTSF30506EA90007, #53</t>
  </si>
  <si>
    <t>Q2 Additions - Services</t>
  </si>
  <si>
    <t>2nd qtr comprehensive</t>
  </si>
  <si>
    <t>Q3 Additions - Service</t>
  </si>
  <si>
    <t>NV2500 SV NV, 1N6BF0KY8GN815261, #71</t>
  </si>
  <si>
    <t>NV2500 SV NV, 1N6BF0KY2GN804532, #72</t>
  </si>
  <si>
    <t>Radio road system for</t>
  </si>
  <si>
    <t>Q1 - Pumping Equip</t>
  </si>
  <si>
    <t>3rd qtr transmission &amp;</t>
  </si>
  <si>
    <t>4th Qtr Tran &amp; Dist Mai</t>
  </si>
  <si>
    <t>3rd Qtr transmission &amp;</t>
  </si>
  <si>
    <t>02 Services</t>
  </si>
  <si>
    <t>Silver Creek Hydrant - SWS</t>
  </si>
  <si>
    <t>Q4 Additions - Hydrants</t>
  </si>
  <si>
    <t>Q4 Pumping Equipment</t>
  </si>
  <si>
    <t>2nd qtr structures &amp; imp</t>
  </si>
  <si>
    <t>3rd Qtr Trans &amp; Mains</t>
  </si>
  <si>
    <t>01 Services</t>
  </si>
  <si>
    <t>NV2500 SV NV, 1N6BF0KY7GN816921, #69</t>
  </si>
  <si>
    <t>2nd Qtr comprehensive</t>
  </si>
  <si>
    <t>2003 Ford Silicia Truck, 1FDAF56F93EA01405, #45</t>
  </si>
  <si>
    <t>Q3 Meters</t>
  </si>
  <si>
    <t>3rd Qtr Pumping Equip</t>
  </si>
  <si>
    <t>4th Qtr Pumping Equipment</t>
  </si>
  <si>
    <t>Q2 Transmission &amp; Distribution Mains</t>
  </si>
  <si>
    <t>Q4 Additions - Services</t>
  </si>
  <si>
    <t>Q2 Water Treatment</t>
  </si>
  <si>
    <t>2nd qtr hydrants</t>
  </si>
  <si>
    <t>3rd Qtr Pumping Equipment</t>
  </si>
  <si>
    <t>2nd qtr transmission &amp;</t>
  </si>
  <si>
    <t>Q3 Water Treatment Equipment</t>
  </si>
  <si>
    <t>1st qtr transmission &amp;</t>
  </si>
  <si>
    <t>Q3 Services</t>
  </si>
  <si>
    <t>2007 Chev Silverado Dump Truck, 1GBJC34D27E131636, #54</t>
  </si>
  <si>
    <t>Water Tank Mixer</t>
  </si>
  <si>
    <t>Q4 Additions - Meters</t>
  </si>
  <si>
    <t>2014 Ford S-Dty VIN 5l, 1FTBF2A67EEA59885, #64</t>
  </si>
  <si>
    <t>Q3 Additions Pump</t>
  </si>
  <si>
    <t>Q3 Transmissions Main</t>
  </si>
  <si>
    <t>Q1 Additions</t>
  </si>
  <si>
    <t>Q3 Additions - Meters</t>
  </si>
  <si>
    <t>1993 Trans. &amp; Dist.</t>
  </si>
  <si>
    <t>2nd Qtr transmission 8</t>
  </si>
  <si>
    <t>2007 110 Loader Bai</t>
  </si>
  <si>
    <t>2nd qtr Services</t>
  </si>
  <si>
    <t>Hydrants 2nd qtr</t>
  </si>
  <si>
    <t>Hydrants 3rd qtr</t>
  </si>
  <si>
    <t>2014 Ford Super Duty, 1FTBF2A69EEB35591, #62</t>
  </si>
  <si>
    <t>2014 Ford Super Duty, 1FTBF2A67EEA54086, #63</t>
  </si>
  <si>
    <t>03 Additions - treatment</t>
  </si>
  <si>
    <t>Q2 Additions - Pump</t>
  </si>
  <si>
    <t>Q2 Services</t>
  </si>
  <si>
    <t>4th Qtr transmission &amp;</t>
  </si>
  <si>
    <t>Radio license/antenna</t>
  </si>
  <si>
    <t>Communications equip</t>
  </si>
  <si>
    <t>Q2 Transmissions &amp; M.</t>
  </si>
  <si>
    <t>1st Qtr water treatment</t>
  </si>
  <si>
    <t>4th Qtr Pumping Equip</t>
  </si>
  <si>
    <t>Q2 - Pumping Equip</t>
  </si>
  <si>
    <t>4th Qtr meters</t>
  </si>
  <si>
    <t>1st Quarter Additions - treatment</t>
  </si>
  <si>
    <t>Trans. &amp; Dist. 2000 Q4</t>
  </si>
  <si>
    <t>2nd Qtr Pumping Equip</t>
  </si>
  <si>
    <t>15 Year pub. util.</t>
  </si>
  <si>
    <t>1st Qtr Pumping Equipment</t>
  </si>
  <si>
    <t>Q3 Water Treatment</t>
  </si>
  <si>
    <t>Q1 Transmissions Main</t>
  </si>
  <si>
    <t>1st qtr Meters</t>
  </si>
  <si>
    <t>4th Qtr Meters</t>
  </si>
  <si>
    <t>Structures and Imp, UPAA - SWS, Indian Springs</t>
  </si>
  <si>
    <t>02 Transmissions &amp; Kt</t>
  </si>
  <si>
    <t>Pumping equipment (4 boosters, yr 2006),  - SWS, Indian Springs</t>
  </si>
  <si>
    <t>Well (previously asset 4</t>
  </si>
  <si>
    <t>3rd Qtr Meters</t>
  </si>
  <si>
    <t>1993 Transportation, GMC HD3500, 1GDKC34N6NJ515332, #47</t>
  </si>
  <si>
    <t>Trans &amp; Dist Main, UPAA - SWS, Indian Springs</t>
  </si>
  <si>
    <t>2nd qtr meters</t>
  </si>
  <si>
    <t>1st qtr meters</t>
  </si>
  <si>
    <t>Wells and springs, UPAA - SWS, Indian Springs</t>
  </si>
  <si>
    <t>Distribution res</t>
  </si>
  <si>
    <t>Services 2000 Q4</t>
  </si>
  <si>
    <t>3rd Qtr meters</t>
  </si>
  <si>
    <t>Q2 Additions - treatment</t>
  </si>
  <si>
    <t>Q1 Pumping Equipment</t>
  </si>
  <si>
    <t>Q1 Additions Pump</t>
  </si>
  <si>
    <t>3rd Qtr Services</t>
  </si>
  <si>
    <t>Wells (previously asset</t>
  </si>
  <si>
    <t>Q3 Additions Meters</t>
  </si>
  <si>
    <t>4th qtr meters</t>
  </si>
  <si>
    <t>Reservoirs</t>
  </si>
  <si>
    <t>15 year pub util.</t>
  </si>
  <si>
    <t>3rd qtr Water treatment</t>
  </si>
  <si>
    <t>Equipment services - SWS, Indian Springs</t>
  </si>
  <si>
    <t>Q4 Additions Water Treatment</t>
  </si>
  <si>
    <t>Silicate Truck (2000 tanker)  1GBM7H1C8YJ519120, #51</t>
  </si>
  <si>
    <t>2nd Qtr Pumping Equipment</t>
  </si>
  <si>
    <t>John Deere Compact E</t>
  </si>
  <si>
    <t>Reservoirs (110,000 gal Reservoir, 1989 Yr Built, 67th Ave E), UPAA - SWS, Indian Springs</t>
  </si>
  <si>
    <t>Q3 09 Comp Plan Update</t>
  </si>
  <si>
    <t>Q1 Additions - Service</t>
  </si>
  <si>
    <t>Olympic Town Center</t>
  </si>
  <si>
    <t>2nd qtr Meters</t>
  </si>
  <si>
    <t>Q2 Additions - Trans and Dist - Transmi</t>
  </si>
  <si>
    <t>1st Qtr Water Treatment</t>
  </si>
  <si>
    <t>1st qtr transmissions 8</t>
  </si>
  <si>
    <t>1993 Hydrants</t>
  </si>
  <si>
    <t>Q4 Additions - treatment</t>
  </si>
  <si>
    <t>Q2 Meters &amp; Meters Installs</t>
  </si>
  <si>
    <t>1st Qtr Meters</t>
  </si>
  <si>
    <t>Services 2000 Q3</t>
  </si>
  <si>
    <t>1st Qtr meters</t>
  </si>
  <si>
    <t>2006 Dumptruck, Kenworth Dump T-300, 2NKMHD7X86M152977, #48</t>
  </si>
  <si>
    <t>2nd Qtr Wells</t>
  </si>
  <si>
    <t>Trans. &amp; Dist. 2000 Q3</t>
  </si>
  <si>
    <t>2nd Qtr meters</t>
  </si>
  <si>
    <t>Q3 Additions Wells</t>
  </si>
  <si>
    <t>04 Meters</t>
  </si>
  <si>
    <t>02 Additions - Meters</t>
  </si>
  <si>
    <t>2nd Qtr Meters</t>
  </si>
  <si>
    <t>Trans &amp; Dist. Main - SWS, Indian Springs</t>
  </si>
  <si>
    <t>Hydrants 1st qtr</t>
  </si>
  <si>
    <t>3rd Qtr water treatment</t>
  </si>
  <si>
    <t>4th qtr transmission &amp;</t>
  </si>
  <si>
    <t>2015 John Deere 3108</t>
  </si>
  <si>
    <t>services 02</t>
  </si>
  <si>
    <t>trans mains 4th qtr</t>
  </si>
  <si>
    <t>Southwood Trans &amp; M - SWS</t>
  </si>
  <si>
    <t>Comprehensive Plan</t>
  </si>
  <si>
    <t>2nd qtr Water treatment</t>
  </si>
  <si>
    <t>Q2 Additions - Service</t>
  </si>
  <si>
    <t>2nd qtr water treatment</t>
  </si>
  <si>
    <t>Q1 Additions - Meters</t>
  </si>
  <si>
    <t>Q1 Additions - Water treatment</t>
  </si>
  <si>
    <t>Correction of True Up, Docket UW-010877</t>
  </si>
  <si>
    <t>Q2 Water Treatment Equipment</t>
  </si>
  <si>
    <t>01 Additions - treatment</t>
  </si>
  <si>
    <t>USED Generators-exce</t>
  </si>
  <si>
    <t>1st qtr distribution res</t>
  </si>
  <si>
    <t>3rd qtr water treatment</t>
  </si>
  <si>
    <t>Q4 09 Comp Plan Update</t>
  </si>
  <si>
    <t>Q3 Meters &amp; Meters Installs</t>
  </si>
  <si>
    <t>T&amp;M 6 &amp; 8 pipes</t>
  </si>
  <si>
    <t>Kenkar LLC - ATD</t>
  </si>
  <si>
    <t>1993 Meters</t>
  </si>
  <si>
    <t>1st Qtr Tran &amp; Dist Mains</t>
  </si>
  <si>
    <t>Q1 Additions Wells</t>
  </si>
  <si>
    <t>Q4 Additions Meters</t>
  </si>
  <si>
    <t>Q1 Water Treatment Equipment</t>
  </si>
  <si>
    <t>Swanson Magn. Treatment- ATD</t>
  </si>
  <si>
    <t>2nd qtr trans &amp; dist. Mains</t>
  </si>
  <si>
    <t>Q1 Additions Meters</t>
  </si>
  <si>
    <t>Q4 Transmissions Main</t>
  </si>
  <si>
    <t>2nd Qtr water treatment</t>
  </si>
  <si>
    <t>Transmission Mains</t>
  </si>
  <si>
    <t>Dist reserv.</t>
  </si>
  <si>
    <t>2009 Comp plan update</t>
  </si>
  <si>
    <t>Q4 Meters &amp; Meters Installs</t>
  </si>
  <si>
    <t>trans &amp; distr. mains 02</t>
  </si>
  <si>
    <t>3rd Qtr Tran &amp; Dist Mai</t>
  </si>
  <si>
    <t>Q2 Additions Wells</t>
  </si>
  <si>
    <t>3rd Qtr Meter</t>
  </si>
  <si>
    <t>2nd Qtr Tran &amp; Dist Mains</t>
  </si>
  <si>
    <t>Trans mains 2nd qtr</t>
  </si>
  <si>
    <t>Silver Creek Mains - SWS</t>
  </si>
  <si>
    <t>15 year pub. util.</t>
  </si>
  <si>
    <t>Q3 Pumping Equipment</t>
  </si>
  <si>
    <t>1993 Pumping Equip</t>
  </si>
  <si>
    <t>trans mains 3rd qtr</t>
  </si>
  <si>
    <t>1st qtrr transmission mains</t>
  </si>
  <si>
    <t>ATEC Engineering Asset</t>
  </si>
  <si>
    <t>1993 Wells</t>
  </si>
  <si>
    <t>01 Water Treatment</t>
  </si>
  <si>
    <t>1993 Reservoirs</t>
  </si>
  <si>
    <t>Olympic Town Center Mains</t>
  </si>
  <si>
    <t xml:space="preserve">Discount Rate: Cal Water’s incremental borrowing rate at 6/1/2020.  Payment Adjustment: 3% increase annually_x000D_
</t>
  </si>
  <si>
    <t>1993 Services</t>
  </si>
  <si>
    <t>3rd qtr trans &amp; dist mains</t>
  </si>
  <si>
    <t>Trans mains 1st qtr</t>
  </si>
  <si>
    <t>4th qtr trans &amp; dist. Mains</t>
  </si>
  <si>
    <t>1991 CIAC - TRANS &amp; DIST MAINS</t>
  </si>
  <si>
    <t>3rd qtr transmission &amp; mains</t>
  </si>
  <si>
    <t>1st qtr transmission &amp; mains</t>
  </si>
  <si>
    <t>4th qtr transmission &amp; mains</t>
  </si>
  <si>
    <t>3rd quarter transmission mains</t>
  </si>
  <si>
    <t>2nd quarter transmission mains</t>
  </si>
  <si>
    <t>1991 CIAC - SERVICES</t>
  </si>
  <si>
    <t>1st quarter transmission mains</t>
  </si>
  <si>
    <t>Olympic Town Center - Reservoirs</t>
  </si>
  <si>
    <t>2006 Treatment Surcharge</t>
  </si>
  <si>
    <t>Olympic Town Center - T &amp; D Mains</t>
  </si>
  <si>
    <t>Treatment Surcharge</t>
  </si>
  <si>
    <t>2009 Treatment surcharge</t>
  </si>
  <si>
    <t>Q3 Transmissions &amp; Mains</t>
  </si>
  <si>
    <t>Q4 TRansmissions &amp; Mains</t>
  </si>
  <si>
    <t>1991 CIAC - RESERVOIRS</t>
  </si>
  <si>
    <t>Q2 Transmissions &amp; Mains</t>
  </si>
  <si>
    <t>2011 Water treatment surcharge</t>
  </si>
  <si>
    <t>4th Qtr Water treatment</t>
  </si>
  <si>
    <t>2010 Treatment Surcharge</t>
  </si>
  <si>
    <t>4th quarter transmission mains</t>
  </si>
  <si>
    <t>Q4 Wells</t>
  </si>
  <si>
    <t>2007 treatment surcharge</t>
  </si>
  <si>
    <t>Line Extension</t>
  </si>
  <si>
    <t>Trans mains 3rd qtr</t>
  </si>
  <si>
    <t>Olympic Town Center - Pumping</t>
  </si>
  <si>
    <t>2nd Qtr Transmission &amp; Mains</t>
  </si>
  <si>
    <t>1992 CIAC - RESERVOIRS</t>
  </si>
  <si>
    <t>Q3 Wells</t>
  </si>
  <si>
    <t>Silver Creek Trans &amp; Mains - SWS</t>
  </si>
  <si>
    <t>2020 RVW CIAC Summary - EP</t>
  </si>
  <si>
    <t>1st Quarter trans &amp; mains</t>
  </si>
  <si>
    <t>1st quarter hydrants</t>
  </si>
  <si>
    <t>1991 CIAC - PUMPING EQUIPMENT</t>
  </si>
  <si>
    <t>1999 RTS Fees  (CIAC per UTC, Docket UW-010877)</t>
  </si>
  <si>
    <t>2nd qtr transmission &amp; mains</t>
  </si>
  <si>
    <t>1991 CIAC - WELLS</t>
  </si>
  <si>
    <t>1991 CIAC - STRUCTURES AND IMPROVEMENTS</t>
  </si>
  <si>
    <t>1999 CIAC - PUMPING EQUIPMENT</t>
  </si>
  <si>
    <t>1999 CIAC - SERVICES</t>
  </si>
  <si>
    <t>2000 CIAC - SERVICES</t>
  </si>
  <si>
    <t>Distribution</t>
  </si>
  <si>
    <t>1998 CIAC - SERVICES</t>
  </si>
  <si>
    <t>2001 RTS fees  (CIAC per UTC, Docket UW-010877)</t>
  </si>
  <si>
    <t>1st Qtr Transmission &amp; Mains</t>
  </si>
  <si>
    <t>2000  RTS fees  (CIAC per UTC, Docket UW-010877)</t>
  </si>
  <si>
    <t>Q2 Wells</t>
  </si>
  <si>
    <t>2nd quarter trans &amp; dist</t>
  </si>
  <si>
    <t>1992 CIAC - TRANS &amp; DIST MAINS</t>
  </si>
  <si>
    <t>2nd Quarter trans &amp; mains</t>
  </si>
  <si>
    <t>2nd Quarter Hookup Fee</t>
  </si>
  <si>
    <t>3rd Qtr Transmissions &amp; Mains</t>
  </si>
  <si>
    <t>1995 CIAC - SERVICES</t>
  </si>
  <si>
    <t>2009 Generator Surcharge</t>
  </si>
  <si>
    <t>1st quarter trans &amp; dist</t>
  </si>
  <si>
    <t>1997 CIAC - SERVICES</t>
  </si>
  <si>
    <t>1993 CIAC - SERVICES</t>
  </si>
  <si>
    <t>3rd Quarter trans &amp; mains</t>
  </si>
  <si>
    <t>2002 RTS fees  (CIAC per UTC, Docket UW-010877)</t>
  </si>
  <si>
    <t>1996 CIAC - SERVICES</t>
  </si>
  <si>
    <t>2006 Generator Surcharge</t>
  </si>
  <si>
    <t>Treatment surcharge</t>
  </si>
  <si>
    <t>Southwood Trans &amp; Mains - SWS</t>
  </si>
  <si>
    <t>2nd quarter pumping equipment</t>
  </si>
  <si>
    <t>Trans mains 4th qtr</t>
  </si>
  <si>
    <t>2005 Generator Surcharge</t>
  </si>
  <si>
    <t>Q1 Wells</t>
  </si>
  <si>
    <t>Q3 Treatment</t>
  </si>
  <si>
    <t>1999 CIAC - WATER TREATMENT EQUIPMENT</t>
  </si>
  <si>
    <t>2004 Generator surcharge</t>
  </si>
  <si>
    <t>Q1 Transmissions &amp; Mains</t>
  </si>
  <si>
    <t>3rd quarter hydrants</t>
  </si>
  <si>
    <t>2003 Generator Surcharge</t>
  </si>
  <si>
    <t>3rd Quarter Hookup Fee</t>
  </si>
  <si>
    <t>Generators Surcharge</t>
  </si>
  <si>
    <t>1997 CIAC - RESERVOIRS</t>
  </si>
  <si>
    <t>1992 CIAC - PUMPING EQUIPMENT</t>
  </si>
  <si>
    <t>1st Quarter hydrants</t>
  </si>
  <si>
    <t>1993 CIAC - TRANS &amp; DIST MAINS</t>
  </si>
  <si>
    <t>2nd Quarter Hookups</t>
  </si>
  <si>
    <t>1991 CIAC - METERS</t>
  </si>
  <si>
    <t>Q1 Treatment</t>
  </si>
  <si>
    <t>1998 RTS Fees  (CIAC per UTC, Docket UW-010877)</t>
  </si>
  <si>
    <t>1992 CIAC - SERVICES</t>
  </si>
  <si>
    <t>4th Quarter Hookup Fee</t>
  </si>
  <si>
    <t>4th qtr transmissions &amp; mains</t>
  </si>
  <si>
    <t>Olympic Town Center - Hydrants</t>
  </si>
  <si>
    <t>1st Quarter Hookups</t>
  </si>
  <si>
    <t>Q2 Line Extension</t>
  </si>
  <si>
    <t>2nd quarter services</t>
  </si>
  <si>
    <t>2000 CIAC - WATER TREATMENT</t>
  </si>
  <si>
    <t>1st Quarter Hookup Fee</t>
  </si>
  <si>
    <t>Silicate Truck, 1GBM7H1C8YJ519120, #51</t>
  </si>
  <si>
    <t>1991 CIAC - HYDRANTS</t>
  </si>
  <si>
    <t>Q3 water treatment</t>
  </si>
  <si>
    <t>1996 CIAC - WELLS</t>
  </si>
  <si>
    <t>1st Quarter pumping equip</t>
  </si>
  <si>
    <t>2nd quarter hydrants</t>
  </si>
  <si>
    <t>2000 CIAC - RESERVOIRS</t>
  </si>
  <si>
    <t>1998 CIAC - RESERVOIRS</t>
  </si>
  <si>
    <t>Q3 Pumping</t>
  </si>
  <si>
    <t>3rd Qtr hookup fees</t>
  </si>
  <si>
    <t>1995 CIAC - PUMPING EQUIPMENT</t>
  </si>
  <si>
    <t>Hookups Q4</t>
  </si>
  <si>
    <t>2nd Qtr Hookup Fee Revenue</t>
  </si>
  <si>
    <t>Communication equip-radio upgrade for SCADA</t>
  </si>
  <si>
    <t>Line Extension for Bethel School - SWS</t>
  </si>
  <si>
    <t>4th Qtr hookup fees</t>
  </si>
  <si>
    <t>1st quarter pumping equipment</t>
  </si>
  <si>
    <t>3rd quarter pumpng equipment</t>
  </si>
  <si>
    <t>2010 Generator Surcharge</t>
  </si>
  <si>
    <t>1993 CIAC - RESERVOIRS</t>
  </si>
  <si>
    <t>1st quarter</t>
  </si>
  <si>
    <t>2000 CIAC - OTHER</t>
  </si>
  <si>
    <t>Hookups Q3</t>
  </si>
  <si>
    <t>2nd Qtr transmission &amp; mains</t>
  </si>
  <si>
    <t>3rd Quarter Hookups</t>
  </si>
  <si>
    <t>3rd quarter services</t>
  </si>
  <si>
    <t>3rd Qtr Hookup Fee Revenue</t>
  </si>
  <si>
    <t>1998 CIAC - TRANS &amp; DIST MAINS</t>
  </si>
  <si>
    <t>4th Quarter Hookups</t>
  </si>
  <si>
    <t>Communication equip-radio/license for SCADA upgrade</t>
  </si>
  <si>
    <t>2000 CIAC - TRANS. &amp; DIST. MAINS</t>
  </si>
  <si>
    <t>Hydrants-2nd qtr</t>
  </si>
  <si>
    <t>Hydrants-3rd qtr</t>
  </si>
  <si>
    <t>Q1 Treatment Surcharge</t>
  </si>
  <si>
    <t>Hookups Q1</t>
  </si>
  <si>
    <t>4th Qtr transmission &amp; mains</t>
  </si>
  <si>
    <t>1st quarter services</t>
  </si>
  <si>
    <t>2007 Generator Surcharge</t>
  </si>
  <si>
    <t>Q3 Treatment Surcharge</t>
  </si>
  <si>
    <t>Q4 Treatment Surcharge</t>
  </si>
  <si>
    <t>4th quarter hydrants</t>
  </si>
  <si>
    <t>Q2 Treatment Surcharge</t>
  </si>
  <si>
    <t>2nd Qtr hookup fees</t>
  </si>
  <si>
    <t>Q3 Water Treatment Surcharge</t>
  </si>
  <si>
    <t>Q2 Water Treatment Surcharge</t>
  </si>
  <si>
    <t>Q4 Water Treatment Surcharge</t>
  </si>
  <si>
    <t>3rd qtr transmissions &amp; mains</t>
  </si>
  <si>
    <t>Q1 Water Treatment Surcharge</t>
  </si>
  <si>
    <t>Hookups Q2</t>
  </si>
  <si>
    <t>2007 Generatro Surcharge</t>
  </si>
  <si>
    <t>Spanaway Tank - SWS</t>
  </si>
  <si>
    <t>4th Qtr Hookup Fee Revenue</t>
  </si>
  <si>
    <t>3rd Quarter hydrants</t>
  </si>
  <si>
    <t>2nd Quarter pumping equip</t>
  </si>
  <si>
    <t>4th qtr hookup fees</t>
  </si>
  <si>
    <t>2nd qtr hookup fees</t>
  </si>
  <si>
    <t>1998 CIAC - PUMPING EQUIPMENT</t>
  </si>
  <si>
    <t>2nd Quarter hydrants</t>
  </si>
  <si>
    <t>1994 CIAC - WELLS</t>
  </si>
  <si>
    <t>1997 RTS Fees  (CIAC per UTC, Docket UW-010877)</t>
  </si>
  <si>
    <t>1998 CIAC - STRUCTURES AND IMPROVEMENTS</t>
  </si>
  <si>
    <t>1996 CIAC - PUMPING EQUIPMENT</t>
  </si>
  <si>
    <t>1st qtr transmission mains</t>
  </si>
  <si>
    <t>4th Quarter hydrants</t>
  </si>
  <si>
    <t>Q2 Hookup Fee Revenue</t>
  </si>
  <si>
    <t>1st Qtr hookups</t>
  </si>
  <si>
    <t>Silver Creek Hydrants</t>
  </si>
  <si>
    <t>1st qtr hookup fees</t>
  </si>
  <si>
    <t>1996 RTS Fees  (CIAC per UTC, Docket UW-010877)</t>
  </si>
  <si>
    <t>1993 CIAC - METERS</t>
  </si>
  <si>
    <t>Graham Town Center</t>
  </si>
  <si>
    <t>Wells</t>
  </si>
  <si>
    <t>4th Qtr Transmission &amp; Mains</t>
  </si>
  <si>
    <t>1997 CIAC - PUMPING EQUIPMENT</t>
  </si>
  <si>
    <t>3rd qtr hookup fees</t>
  </si>
  <si>
    <t>Milestone Trans &amp; Mains</t>
  </si>
  <si>
    <t>2nd quarter pumps</t>
  </si>
  <si>
    <t>1993 CIAC - PUMPING EQUIPMENT</t>
  </si>
  <si>
    <t>Q4 Hookup Fee Revenue</t>
  </si>
  <si>
    <t>Hydrant</t>
  </si>
  <si>
    <t>Q3 Line Extension</t>
  </si>
  <si>
    <t>1993 CIAC - STRUCTURES AND IMPROVEMENTS</t>
  </si>
  <si>
    <t>2nd qtr pumping equipment</t>
  </si>
  <si>
    <t>1996 CIAC - TRANS &amp; DIST MAINS</t>
  </si>
  <si>
    <t>4th qtr hookup fee revenue</t>
  </si>
  <si>
    <t>1998 CIAC - WELLS</t>
  </si>
  <si>
    <t>2nd qtr hookup fee revenue</t>
  </si>
  <si>
    <t>Q1 Hookup Fee Revenue</t>
  </si>
  <si>
    <t>1st qtr hookup fee revenue</t>
  </si>
  <si>
    <t>2nd qtr transmissions and mains</t>
  </si>
  <si>
    <t>Q3 Hookups</t>
  </si>
  <si>
    <t>4th Qtr</t>
  </si>
  <si>
    <t>2nd Qtr transmission mains</t>
  </si>
  <si>
    <t>Q3 Hookup Fee Revenue</t>
  </si>
  <si>
    <t>3rd qtr hookup fee revenue</t>
  </si>
  <si>
    <t>Q2 Hookups</t>
  </si>
  <si>
    <t>Water treatment equipment</t>
  </si>
  <si>
    <t>4th quarter pumps</t>
  </si>
  <si>
    <t>1996 CIAC - RESERVOIRS</t>
  </si>
  <si>
    <t>4th Qtr pumping equipment</t>
  </si>
  <si>
    <t>1995 CIAC - TRANS &amp; DIST MAINS</t>
  </si>
  <si>
    <t>Q2 Hookup fee revenue</t>
  </si>
  <si>
    <t>1st Qtr pumping equip</t>
  </si>
  <si>
    <t>Q1 Hookups</t>
  </si>
  <si>
    <t>Hydrants-4th qtr</t>
  </si>
  <si>
    <t>Southwood Hydrants</t>
  </si>
  <si>
    <t>Ready to serve (CIAC per UTC, Docket UW-010877)</t>
  </si>
  <si>
    <t>1st Qtr Hookup Fee Revenue</t>
  </si>
  <si>
    <t>4th quarter water treatment</t>
  </si>
  <si>
    <t>1999 CIAC - HYDRANTS</t>
  </si>
  <si>
    <t>2nd qtr Hydrants</t>
  </si>
  <si>
    <t>Moebius Extension - SWS</t>
  </si>
  <si>
    <t>Q3 Hookup fee revenue</t>
  </si>
  <si>
    <t>1st quarter pumps</t>
  </si>
  <si>
    <t>Q4 water treatment</t>
  </si>
  <si>
    <t>1992 CIAC - WELLS</t>
  </si>
  <si>
    <t>Q3 hookup fee revenue</t>
  </si>
  <si>
    <t>Q2 hookup fee revenue</t>
  </si>
  <si>
    <t>1992 CIAC - METERS</t>
  </si>
  <si>
    <t>1Q Hydrants</t>
  </si>
  <si>
    <t>2000 CIAC - PUMPING EQUIPMENT</t>
  </si>
  <si>
    <t>1st qtr pumping equipment</t>
  </si>
  <si>
    <t>Q4 Hookups</t>
  </si>
  <si>
    <t>1st qtr wells</t>
  </si>
  <si>
    <t>Fluoride treatment - SWS</t>
  </si>
  <si>
    <t>1995 RTS Fees  (CIAC per UTC, Docket UW-010877)</t>
  </si>
  <si>
    <t>3Q Hydrants</t>
  </si>
  <si>
    <t>1998 CIAC - COMMUNICATION EQUIPMENT</t>
  </si>
  <si>
    <t>Q4 Hookup fee revenue</t>
  </si>
  <si>
    <t>TANK</t>
  </si>
  <si>
    <t>Telemetry Silver Creek - SWS</t>
  </si>
  <si>
    <t>1993 CIAC - HYDRANTS</t>
  </si>
  <si>
    <t>Q1 hookup fee revenue</t>
  </si>
  <si>
    <t>1999 CIAC - TRANS &amp; DIST MAINS</t>
  </si>
  <si>
    <t>1997 CIAC - HYDRANTS</t>
  </si>
  <si>
    <t>Station 192nd - SWS</t>
  </si>
  <si>
    <t>1st quarter wells</t>
  </si>
  <si>
    <t>3rd quarter wells</t>
  </si>
  <si>
    <t>Telemetry for Silver Creek - SWS</t>
  </si>
  <si>
    <t>Cmmunication equip-radios for SCADA upgrade</t>
  </si>
  <si>
    <t>Lawson Plat</t>
  </si>
  <si>
    <t>Graham Short Plat</t>
  </si>
  <si>
    <t>Milestone Hydrants</t>
  </si>
  <si>
    <t>1996 CIAC - HYDRANTS</t>
  </si>
  <si>
    <t>Hydrants-Mountain Plaza</t>
  </si>
  <si>
    <t>Q1 Pumping</t>
  </si>
  <si>
    <t>1992 CIAC - STRUCTURES AND IMPROVEMENTS</t>
  </si>
  <si>
    <t>Robson Short Plat Trans &amp; Mains - SWS</t>
  </si>
  <si>
    <t>KenKar LLC</t>
  </si>
  <si>
    <t>Q4 hookup fee revenue</t>
  </si>
  <si>
    <t>Southnwood Tank - SWS</t>
  </si>
  <si>
    <t>2000 CIAC - HYDRANTS</t>
  </si>
  <si>
    <t>Jan. addition from Payable</t>
  </si>
  <si>
    <t>3rd quarter pumps</t>
  </si>
  <si>
    <t>Q3 Power Generation</t>
  </si>
  <si>
    <t>August</t>
  </si>
  <si>
    <t>Q1 Hookup fee revenue</t>
  </si>
  <si>
    <t>3rd qtr Hydrans</t>
  </si>
  <si>
    <t>Q4  Hookups</t>
  </si>
  <si>
    <t>Q4 Pumping</t>
  </si>
  <si>
    <t>Silver Creek - SWS</t>
  </si>
  <si>
    <t>1st Qtr Transmission &amp; mains</t>
  </si>
  <si>
    <t>2nd quarter structures &amp; improvements</t>
  </si>
  <si>
    <t>Jan addition from Payable</t>
  </si>
  <si>
    <t>1991 CIAC - COMMUNICATION EQUIPMENT</t>
  </si>
  <si>
    <t>1998 CIAC - HYDRANTS</t>
  </si>
  <si>
    <t>1995 CIAC - RESERVOIRS</t>
  </si>
  <si>
    <t>1995 CIAC - HYDRANTS</t>
  </si>
  <si>
    <t>4th quarter pumping equipment</t>
  </si>
  <si>
    <t>Payable adddtion</t>
  </si>
  <si>
    <t>3rd quarter reservoirs</t>
  </si>
  <si>
    <t>January</t>
  </si>
  <si>
    <t>4th qtr wells</t>
  </si>
  <si>
    <t>2Q Hydrants</t>
  </si>
  <si>
    <t>2nd quarter reservoirs</t>
  </si>
  <si>
    <t>Jan Addition from Payable</t>
  </si>
  <si>
    <t>1992 CIAC - HYDRANTS</t>
  </si>
  <si>
    <t>1st Qtr Pumping equipment</t>
  </si>
  <si>
    <t>3rd qtr wells</t>
  </si>
  <si>
    <t>1993 CIAC - POWER GEN. EQUIP.</t>
  </si>
  <si>
    <t>1993 CIAC - WATER TREATMENT EQUIP.</t>
  </si>
  <si>
    <t>1st quarter structures &amp; improvements</t>
  </si>
  <si>
    <t>2nd qtr wells</t>
  </si>
  <si>
    <t>4th Quarter trans &amp; mains</t>
  </si>
  <si>
    <t>CASH - Hook Up Charge</t>
  </si>
  <si>
    <t>1994 CIAC - TRANS &amp; DIST MAINS</t>
  </si>
  <si>
    <t>1994 CIAC - RESERVOIRS</t>
  </si>
  <si>
    <t>1994 CIAC - SERVICES</t>
  </si>
  <si>
    <t>1994 CIAC - PUMPING EQUIPMENT</t>
  </si>
  <si>
    <t>1994 CIAC - STRUCTURES AND IMPROVEMENTS</t>
  </si>
  <si>
    <t>1994 CIAC - METERS</t>
  </si>
  <si>
    <t>1994 CIAC - POWER GEN. EQUIP.</t>
  </si>
  <si>
    <t>1994 CIAC - HYDRANTS</t>
  </si>
  <si>
    <t>6) The highest monthly bill impact for the year.</t>
  </si>
  <si>
    <t xml:space="preserve">     Note that the customer with the highest monthly billed consumption may vary month to month.</t>
  </si>
  <si>
    <t xml:space="preserve">5) The 12-month average of the highest billed consumption. For example, a Year 1 impact of $5.00 means bills with the highest monthly consumption saw an average monthly bill impact of $5.00 in Year 1. </t>
  </si>
  <si>
    <t>4) The highest monthly bill impact that the meter with the highest annual usage and 12 months of available usage data saw.</t>
  </si>
  <si>
    <t>3) The average monthly bill impact for the meter with the highest annual usage and 12 months of available usage data.</t>
  </si>
  <si>
    <t>2) Represents the highest monthly bill impact by usage range (low/middle/high). For example, a Year 1 result of $4.00 in the low user category means that $4.00 is the highest increase a low user saw in a single month in Year 1.</t>
  </si>
  <si>
    <t xml:space="preserve">1) Represents the average monthly bill impact for users in each usage range (low/middle/high). </t>
  </si>
  <si>
    <t>Notes</t>
  </si>
  <si>
    <t>Total</t>
  </si>
  <si>
    <t>T3 Summer Ccf</t>
  </si>
  <si>
    <t>T3 Ccf</t>
  </si>
  <si>
    <t>T2 Ccf</t>
  </si>
  <si>
    <t>T1 Ccf</t>
  </si>
  <si>
    <t>Usage % by Tier</t>
  </si>
  <si>
    <t>Billing Determinants</t>
  </si>
  <si>
    <t>T3S</t>
  </si>
  <si>
    <t>T3</t>
  </si>
  <si>
    <t>T2</t>
  </si>
  <si>
    <t>Tier Ratios</t>
  </si>
  <si>
    <t>Median User Max % Impact</t>
  </si>
  <si>
    <t>Median User Avg % Impact</t>
  </si>
  <si>
    <t>Median User Max $ Impact</t>
  </si>
  <si>
    <t>Median User Avg $ Impact</t>
  </si>
  <si>
    <t>Residential 5/8" Impact</t>
  </si>
  <si>
    <t>T1</t>
  </si>
  <si>
    <t>Revenues by Tier</t>
  </si>
  <si>
    <t>T1-&gt;T3 (WWSCo is 1.60)</t>
  </si>
  <si>
    <t>8"</t>
  </si>
  <si>
    <t>6"</t>
  </si>
  <si>
    <t>4"</t>
  </si>
  <si>
    <t>3"</t>
  </si>
  <si>
    <t>2"</t>
  </si>
  <si>
    <t>1.5"</t>
  </si>
  <si>
    <t>1"</t>
  </si>
  <si>
    <t>3/4"</t>
  </si>
  <si>
    <t>5/8"</t>
  </si>
  <si>
    <t>Y3</t>
  </si>
  <si>
    <t>T1-&gt;T2 (WWSCo is 1.30)</t>
  </si>
  <si>
    <t>Tier $ Ratio</t>
  </si>
  <si>
    <t>Y2</t>
  </si>
  <si>
    <t>Y1</t>
  </si>
  <si>
    <t>Revenue Increase - %</t>
  </si>
  <si>
    <t>Revenue Increase - $</t>
  </si>
  <si>
    <t>EP</t>
  </si>
  <si>
    <t>Revenues</t>
  </si>
  <si>
    <t>Usage (Cf) included in Each Tier</t>
  </si>
  <si>
    <t>Year 3</t>
  </si>
  <si>
    <t>Year 2</t>
  </si>
  <si>
    <t>Year 1</t>
  </si>
  <si>
    <t>Current</t>
  </si>
  <si>
    <t>Difference</t>
  </si>
  <si>
    <t>Revenue Produced</t>
  </si>
  <si>
    <t>Target Revenue</t>
  </si>
  <si>
    <t>AWWA Meter Ratios</t>
  </si>
  <si>
    <t>D</t>
  </si>
  <si>
    <t>N</t>
  </si>
  <si>
    <t>O</t>
  </si>
  <si>
    <t>S</t>
  </si>
  <si>
    <t>A</t>
  </si>
  <si>
    <t>J</t>
  </si>
  <si>
    <t>M</t>
  </si>
  <si>
    <t>F</t>
  </si>
  <si>
    <t>Rates by Tier</t>
  </si>
  <si>
    <t>T Breaks</t>
  </si>
  <si>
    <t>Usage by Tier</t>
  </si>
  <si>
    <t>AVG</t>
  </si>
  <si>
    <t>Res. (5/8") Increase %</t>
  </si>
  <si>
    <t>Res. (5/8") Increase $</t>
  </si>
  <si>
    <t>Res. (5/8") Bill</t>
  </si>
  <si>
    <t>Res. (5/8") Usage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</si>
</sst>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_);\(0.00\)"/>
    <numFmt numFmtId="167" formatCode="#,##0.0000"/>
    <numFmt numFmtId="168" formatCode="#,##0.00000"/>
    <numFmt numFmtId="169" formatCode="[$-409]mmm\-yy;@"/>
    <numFmt numFmtId="170" formatCode="_(* #,##0_);_(* \(#,##0\);_(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[$-F800]dddd\,\ mmmm\ dd\,\ yyyy"/>
    <numFmt numFmtId="175" formatCode="[$-409]mmmm\ d\,\ yyyy;@"/>
    <numFmt numFmtId="176" formatCode="_(* #,##0.00_);_(* \(#,##0.00\);_(* &quot;-&quot;_);_(@_)"/>
    <numFmt numFmtId="177" formatCode="_(* #,##0.0_);_(* \(#,##0.0\);_(* &quot;-&quot;_);_(@_)"/>
    <numFmt numFmtId="178" formatCode="_(&quot;$&quot;* #,##0.0000_);_(&quot;$&quot;* \(#,##0.0000\);_(&quot;$&quot;* &quot;-&quot;??_);_(@_)"/>
  </numFmts>
  <fonts count="6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"/>
      <family val="2"/>
    </font>
    <font>
      <sz val="10"/>
      <name val="Times New Roman"/>
      <family val="1"/>
    </font>
    <font>
      <b/>
      <i/>
      <u/>
      <sz val="16"/>
      <name val="Times New Roman"/>
      <family val="1"/>
    </font>
    <font>
      <i/>
      <sz val="12"/>
      <name val="Times New Roman"/>
      <family val="1"/>
    </font>
    <font>
      <sz val="12"/>
      <color rgb="FF0000FF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theme="0"/>
      <name val="Times New Roman"/>
      <family val="1"/>
    </font>
    <font>
      <b/>
      <sz val="12"/>
      <color theme="0" tint="-0.499984740745262"/>
      <name val="Times New Roman"/>
      <family val="1"/>
    </font>
    <font>
      <b/>
      <sz val="24"/>
      <name val="Times New Roman"/>
      <family val="1"/>
    </font>
    <font>
      <b/>
      <u/>
      <sz val="12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2"/>
      <color rgb="FFFF0000"/>
      <name val="Times New Roman"/>
      <family val="1"/>
    </font>
    <font>
      <sz val="24"/>
      <name val="Times New Roman"/>
      <family val="1"/>
    </font>
    <font>
      <sz val="14"/>
      <name val="Arial"/>
      <family val="2"/>
    </font>
    <font>
      <b/>
      <sz val="12"/>
      <color rgb="FFFF0000"/>
      <name val="Times New Roman"/>
      <family val="1"/>
    </font>
    <font>
      <b/>
      <sz val="12"/>
      <color theme="8" tint="-0.249977111117893"/>
      <name val="Times New Roman"/>
      <family val="1"/>
    </font>
    <font>
      <sz val="14"/>
      <name val="Times New Roman"/>
      <family val="1"/>
    </font>
    <font>
      <sz val="12"/>
      <color rgb="FF92D050"/>
      <name val="Times New Roman"/>
      <family val="1"/>
    </font>
    <font>
      <sz val="8"/>
      <name val="Times New Roman"/>
      <family val="1"/>
    </font>
    <font>
      <sz val="8"/>
      <name val="Papyrus"/>
      <family val="4"/>
    </font>
    <font>
      <b/>
      <sz val="8"/>
      <name val="Papyrus"/>
      <family val="4"/>
    </font>
    <font>
      <sz val="8"/>
      <color rgb="FFFF0000"/>
      <name val="Papyrus"/>
      <family val="4"/>
    </font>
    <font>
      <b/>
      <sz val="8"/>
      <color rgb="FFFF0000"/>
      <name val="Papyrus"/>
      <family val="4"/>
    </font>
    <font>
      <sz val="8"/>
      <color rgb="FFFF0000"/>
      <name val="Times New Roman"/>
      <family val="1"/>
    </font>
    <font>
      <b/>
      <sz val="9"/>
      <color indexed="81"/>
      <name val="Tahoma"/>
      <family val="2"/>
    </font>
    <font>
      <sz val="8"/>
      <color theme="0" tint="-0.24994659260841701"/>
      <name val="Times New Roman"/>
      <family val="1"/>
    </font>
    <font>
      <b/>
      <sz val="12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8ED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9" fontId="7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0" fontId="18" fillId="0" borderId="0"/>
    <xf numFmtId="0" fontId="1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0"/>
    <xf numFmtId="0" fontId="12" fillId="0" borderId="0"/>
    <xf numFmtId="44" fontId="12" fillId="0" borderId="0" applyFont="0" applyFill="0" applyBorder="0" applyAlignment="0" applyProtection="0"/>
    <xf numFmtId="0" fontId="19" fillId="0" borderId="0"/>
    <xf numFmtId="9" fontId="7" fillId="0" borderId="0" applyFont="0" applyFill="0" applyBorder="0" applyAlignment="0" applyProtection="0"/>
    <xf numFmtId="0" fontId="15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0" borderId="0"/>
    <xf numFmtId="0" fontId="33" fillId="0" borderId="0"/>
    <xf numFmtId="44" fontId="19" fillId="0" borderId="0" applyFont="0" applyFill="0" applyBorder="0" applyAlignment="0" applyProtection="0"/>
    <xf numFmtId="38" fontId="34" fillId="0" borderId="0" applyNumberFormat="0" applyFont="0" applyFill="0" applyBorder="0">
      <alignment horizontal="left" indent="4"/>
      <protection locked="0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20">
      <alignment horizontal="center"/>
    </xf>
    <xf numFmtId="3" fontId="35" fillId="0" borderId="0" applyFont="0" applyFill="0" applyBorder="0" applyAlignment="0" applyProtection="0"/>
    <xf numFmtId="0" fontId="35" fillId="7" borderId="0" applyNumberFormat="0" applyFont="0" applyBorder="0" applyAlignment="0" applyProtection="0"/>
    <xf numFmtId="170" fontId="15" fillId="2" borderId="0" applyFont="0" applyFill="0" applyBorder="0" applyAlignment="0" applyProtection="0">
      <alignment wrapText="1"/>
    </xf>
    <xf numFmtId="0" fontId="19" fillId="8" borderId="0" applyNumberFormat="0" applyFont="0" applyFill="0" applyBorder="0" applyAlignment="0" applyProtection="0"/>
    <xf numFmtId="0" fontId="1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9">
    <xf numFmtId="0" fontId="0" fillId="0" borderId="0" xfId="0" applyNumberFormat="1" applyFont="1" applyAlignment="1" applyProtection="1">
      <protection locked="0"/>
    </xf>
    <xf numFmtId="37" fontId="12" fillId="0" borderId="0" xfId="17" applyNumberFormat="1" applyFont="1" applyFill="1" applyAlignment="1" applyProtection="1">
      <alignment horizontal="right"/>
    </xf>
    <xf numFmtId="0" fontId="29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7" fillId="0" borderId="11" xfId="0" applyNumberFormat="1" applyFont="1" applyBorder="1" applyAlignment="1" applyProtection="1">
      <alignment horizontal="center"/>
    </xf>
    <xf numFmtId="0" fontId="7" fillId="0" borderId="13" xfId="0" applyNumberFormat="1" applyFont="1" applyBorder="1" applyAlignment="1" applyProtection="1">
      <alignment horizontal="center"/>
    </xf>
    <xf numFmtId="0" fontId="7" fillId="0" borderId="0" xfId="0" applyNumberFormat="1" applyFont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14" fontId="7" fillId="0" borderId="12" xfId="0" applyNumberFormat="1" applyFont="1" applyBorder="1" applyAlignment="1" applyProtection="1">
      <alignment horizontal="center"/>
    </xf>
    <xf numFmtId="0" fontId="7" fillId="0" borderId="12" xfId="0" applyNumberFormat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37" fontId="7" fillId="0" borderId="12" xfId="0" applyNumberFormat="1" applyFont="1" applyBorder="1" applyAlignment="1" applyProtection="1">
      <alignment horizontal="center" wrapText="1"/>
    </xf>
    <xf numFmtId="0" fontId="7" fillId="0" borderId="12" xfId="6" applyFont="1" applyBorder="1" applyAlignment="1" applyProtection="1">
      <alignment horizontal="center"/>
    </xf>
    <xf numFmtId="0" fontId="7" fillId="0" borderId="19" xfId="0" applyNumberFormat="1" applyFont="1" applyBorder="1" applyAlignment="1" applyProtection="1">
      <alignment horizontal="center"/>
    </xf>
    <xf numFmtId="0" fontId="7" fillId="0" borderId="15" xfId="0" applyNumberFormat="1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/>
    </xf>
    <xf numFmtId="37" fontId="7" fillId="0" borderId="19" xfId="0" applyNumberFormat="1" applyFont="1" applyBorder="1" applyAlignment="1" applyProtection="1">
      <alignment horizontal="center" wrapText="1"/>
    </xf>
    <xf numFmtId="10" fontId="7" fillId="0" borderId="2" xfId="1" applyNumberFormat="1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171" fontId="23" fillId="0" borderId="3" xfId="8" applyNumberFormat="1" applyFont="1" applyFill="1" applyBorder="1" applyProtection="1"/>
    <xf numFmtId="0" fontId="7" fillId="0" borderId="0" xfId="0" applyNumberFormat="1" applyFont="1" applyAlignment="1" applyProtection="1">
      <alignment horizontal="right"/>
    </xf>
    <xf numFmtId="171" fontId="23" fillId="0" borderId="8" xfId="8" applyNumberFormat="1" applyFont="1" applyFill="1" applyBorder="1" applyProtection="1"/>
    <xf numFmtId="171" fontId="23" fillId="0" borderId="0" xfId="8" applyNumberFormat="1" applyFont="1" applyFill="1" applyBorder="1" applyProtection="1"/>
    <xf numFmtId="171" fontId="23" fillId="0" borderId="2" xfId="8" applyNumberFormat="1" applyFont="1" applyFill="1" applyBorder="1" applyProtection="1"/>
    <xf numFmtId="3" fontId="7" fillId="0" borderId="8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0" fontId="7" fillId="0" borderId="0" xfId="0" applyNumberFormat="1" applyFont="1" applyBorder="1" applyAlignment="1" applyProtection="1"/>
    <xf numFmtId="3" fontId="7" fillId="0" borderId="2" xfId="0" applyNumberFormat="1" applyFont="1" applyBorder="1" applyProtection="1"/>
    <xf numFmtId="37" fontId="23" fillId="0" borderId="8" xfId="0" applyNumberFormat="1" applyFont="1" applyBorder="1" applyProtection="1"/>
    <xf numFmtId="5" fontId="23" fillId="0" borderId="30" xfId="0" applyNumberFormat="1" applyFont="1" applyBorder="1" applyProtection="1"/>
    <xf numFmtId="5" fontId="23" fillId="0" borderId="8" xfId="0" applyNumberFormat="1" applyFont="1" applyBorder="1" applyProtection="1"/>
    <xf numFmtId="171" fontId="23" fillId="0" borderId="4" xfId="8" applyNumberFormat="1" applyFont="1" applyFill="1" applyBorder="1" applyProtection="1"/>
    <xf numFmtId="37" fontId="7" fillId="0" borderId="0" xfId="0" applyNumberFormat="1" applyFont="1" applyAlignment="1" applyProtection="1"/>
    <xf numFmtId="37" fontId="9" fillId="0" borderId="8" xfId="17" applyNumberFormat="1" applyFont="1" applyFill="1" applyBorder="1" applyAlignment="1" applyProtection="1">
      <alignment horizontal="right"/>
    </xf>
    <xf numFmtId="37" fontId="9" fillId="0" borderId="0" xfId="17" applyNumberFormat="1" applyFont="1" applyFill="1" applyBorder="1" applyAlignment="1" applyProtection="1">
      <alignment horizontal="right"/>
    </xf>
    <xf numFmtId="37" fontId="9" fillId="0" borderId="14" xfId="17" applyNumberFormat="1" applyFont="1" applyFill="1" applyBorder="1" applyAlignment="1" applyProtection="1">
      <alignment horizontal="right"/>
    </xf>
    <xf numFmtId="37" fontId="12" fillId="0" borderId="0" xfId="17" applyNumberFormat="1" applyFont="1" applyBorder="1" applyAlignment="1" applyProtection="1">
      <alignment horizontal="right"/>
    </xf>
    <xf numFmtId="39" fontId="9" fillId="0" borderId="0" xfId="17" applyNumberFormat="1" applyFont="1" applyFill="1" applyBorder="1" applyAlignment="1" applyProtection="1">
      <alignment horizontal="right"/>
    </xf>
    <xf numFmtId="37" fontId="9" fillId="0" borderId="1" xfId="17" applyNumberFormat="1" applyFont="1" applyFill="1" applyBorder="1" applyAlignment="1" applyProtection="1">
      <alignment horizontal="right"/>
    </xf>
    <xf numFmtId="37" fontId="7" fillId="0" borderId="0" xfId="17" applyNumberFormat="1" applyFont="1" applyFill="1" applyAlignment="1" applyProtection="1">
      <alignment horizontal="right"/>
    </xf>
    <xf numFmtId="0" fontId="8" fillId="0" borderId="0" xfId="0" applyNumberFormat="1" applyFont="1" applyAlignment="1" applyProtection="1"/>
    <xf numFmtId="37" fontId="8" fillId="0" borderId="0" xfId="0" applyNumberFormat="1" applyFont="1" applyProtection="1"/>
    <xf numFmtId="10" fontId="8" fillId="0" borderId="0" xfId="0" applyNumberFormat="1" applyFont="1" applyFill="1" applyAlignment="1" applyProtection="1">
      <alignment horizontal="center"/>
    </xf>
    <xf numFmtId="37" fontId="7" fillId="0" borderId="0" xfId="0" applyNumberFormat="1" applyFont="1" applyProtection="1"/>
    <xf numFmtId="37" fontId="7" fillId="0" borderId="0" xfId="0" applyNumberFormat="1" applyFont="1" applyAlignment="1" applyProtection="1">
      <alignment horizontal="left"/>
    </xf>
    <xf numFmtId="37" fontId="7" fillId="0" borderId="2" xfId="0" applyNumberFormat="1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center"/>
    </xf>
    <xf numFmtId="37" fontId="7" fillId="0" borderId="0" xfId="0" applyNumberFormat="1" applyFont="1" applyBorder="1" applyAlignment="1" applyProtection="1"/>
    <xf numFmtId="37" fontId="7" fillId="0" borderId="0" xfId="0" applyNumberFormat="1" applyFont="1" applyFill="1" applyProtection="1"/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Alignment="1" applyProtection="1"/>
    <xf numFmtId="0" fontId="7" fillId="0" borderId="0" xfId="0" applyFont="1" applyProtection="1"/>
    <xf numFmtId="10" fontId="7" fillId="0" borderId="0" xfId="1" applyNumberFormat="1" applyFont="1" applyProtection="1"/>
    <xf numFmtId="14" fontId="7" fillId="0" borderId="0" xfId="0" applyNumberFormat="1" applyFont="1" applyAlignment="1" applyProtection="1">
      <alignment horizontal="right"/>
    </xf>
    <xf numFmtId="10" fontId="7" fillId="0" borderId="0" xfId="1" applyNumberFormat="1" applyFont="1" applyAlignment="1" applyProtection="1">
      <alignment horizontal="center"/>
    </xf>
    <xf numFmtId="0" fontId="7" fillId="0" borderId="17" xfId="1" applyNumberFormat="1" applyFont="1" applyBorder="1" applyAlignment="1" applyProtection="1">
      <alignment horizontal="center" wrapText="1"/>
    </xf>
    <xf numFmtId="10" fontId="7" fillId="0" borderId="0" xfId="1" applyNumberFormat="1" applyFont="1" applyBorder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37" fontId="7" fillId="0" borderId="5" xfId="0" applyNumberFormat="1" applyFont="1" applyBorder="1" applyAlignment="1" applyProtection="1">
      <alignment horizontal="center"/>
    </xf>
    <xf numFmtId="10" fontId="7" fillId="0" borderId="5" xfId="1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0" fontId="7" fillId="0" borderId="0" xfId="1" applyNumberFormat="1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37" fontId="7" fillId="0" borderId="10" xfId="0" applyNumberFormat="1" applyFont="1" applyBorder="1" applyProtection="1"/>
    <xf numFmtId="9" fontId="7" fillId="0" borderId="9" xfId="1" applyFont="1" applyBorder="1" applyProtection="1"/>
    <xf numFmtId="10" fontId="9" fillId="0" borderId="9" xfId="1" applyNumberFormat="1" applyFont="1" applyFill="1" applyBorder="1" applyProtection="1"/>
    <xf numFmtId="10" fontId="9" fillId="0" borderId="0" xfId="1" applyNumberFormat="1" applyFont="1" applyFill="1" applyBorder="1" applyProtection="1"/>
    <xf numFmtId="0" fontId="7" fillId="0" borderId="0" xfId="0" applyFont="1" applyBorder="1" applyAlignment="1" applyProtection="1">
      <alignment horizontal="right"/>
    </xf>
    <xf numFmtId="37" fontId="7" fillId="0" borderId="9" xfId="0" applyNumberFormat="1" applyFont="1" applyBorder="1" applyProtection="1"/>
    <xf numFmtId="0" fontId="7" fillId="0" borderId="1" xfId="0" applyFont="1" applyBorder="1" applyProtection="1"/>
    <xf numFmtId="37" fontId="7" fillId="0" borderId="1" xfId="0" applyNumberFormat="1" applyFont="1" applyBorder="1" applyProtection="1"/>
    <xf numFmtId="10" fontId="7" fillId="0" borderId="1" xfId="1" applyNumberFormat="1" applyFont="1" applyBorder="1" applyProtection="1"/>
    <xf numFmtId="10" fontId="7" fillId="0" borderId="9" xfId="1" applyNumberFormat="1" applyFont="1" applyBorder="1" applyProtection="1"/>
    <xf numFmtId="10" fontId="7" fillId="0" borderId="0" xfId="1" applyNumberFormat="1" applyFont="1" applyBorder="1" applyProtection="1"/>
    <xf numFmtId="10" fontId="7" fillId="0" borderId="1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10" fontId="7" fillId="0" borderId="0" xfId="1" applyNumberFormat="1" applyFont="1" applyAlignment="1" applyProtection="1"/>
    <xf numFmtId="10" fontId="7" fillId="0" borderId="0" xfId="0" applyNumberFormat="1" applyFont="1" applyProtection="1"/>
    <xf numFmtId="166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>
      <alignment horizontal="left"/>
    </xf>
    <xf numFmtId="39" fontId="7" fillId="0" borderId="0" xfId="0" applyNumberFormat="1" applyFont="1" applyAlignment="1" applyProtection="1">
      <alignment horizontal="center"/>
    </xf>
    <xf numFmtId="39" fontId="7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right"/>
    </xf>
    <xf numFmtId="14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horizontal="center"/>
    </xf>
    <xf numFmtId="0" fontId="12" fillId="0" borderId="2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 applyProtection="1">
      <alignment horizontal="center"/>
    </xf>
    <xf numFmtId="10" fontId="7" fillId="0" borderId="0" xfId="0" applyNumberFormat="1" applyFont="1" applyBorder="1" applyProtection="1"/>
    <xf numFmtId="168" fontId="7" fillId="0" borderId="0" xfId="0" applyNumberFormat="1" applyFont="1" applyBorder="1" applyProtection="1"/>
    <xf numFmtId="167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Protection="1"/>
    <xf numFmtId="0" fontId="7" fillId="0" borderId="7" xfId="0" applyNumberFormat="1" applyFont="1" applyBorder="1" applyAlignment="1" applyProtection="1">
      <alignment horizontal="right"/>
    </xf>
    <xf numFmtId="5" fontId="7" fillId="0" borderId="4" xfId="0" applyNumberFormat="1" applyFont="1" applyBorder="1" applyAlignment="1" applyProtection="1">
      <alignment horizontal="right"/>
    </xf>
    <xf numFmtId="5" fontId="7" fillId="0" borderId="5" xfId="0" applyNumberFormat="1" applyFont="1" applyBorder="1" applyAlignment="1" applyProtection="1">
      <alignment horizontal="center"/>
    </xf>
    <xf numFmtId="9" fontId="7" fillId="0" borderId="3" xfId="1" applyFont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7" fillId="0" borderId="2" xfId="0" applyNumberFormat="1" applyFont="1" applyBorder="1" applyAlignment="1" applyProtection="1">
      <alignment horizontal="center"/>
    </xf>
    <xf numFmtId="10" fontId="7" fillId="0" borderId="0" xfId="0" applyNumberFormat="1" applyFont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Alignment="1" applyProtection="1"/>
    <xf numFmtId="37" fontId="12" fillId="0" borderId="0" xfId="17" applyNumberFormat="1" applyFont="1" applyBorder="1" applyAlignment="1" applyProtection="1">
      <alignment horizontal="center"/>
    </xf>
    <xf numFmtId="37" fontId="12" fillId="0" borderId="0" xfId="17" applyNumberFormat="1" applyFont="1" applyFill="1" applyBorder="1" applyAlignment="1" applyProtection="1">
      <alignment horizontal="right"/>
    </xf>
    <xf numFmtId="37" fontId="26" fillId="0" borderId="18" xfId="20" applyNumberFormat="1" applyFont="1" applyBorder="1" applyAlignment="1" applyProtection="1">
      <alignment horizontal="right" wrapText="1"/>
    </xf>
    <xf numFmtId="44" fontId="12" fillId="0" borderId="18" xfId="8" applyFont="1" applyFill="1" applyBorder="1" applyAlignment="1" applyProtection="1">
      <alignment horizontal="right" wrapText="1"/>
    </xf>
    <xf numFmtId="37" fontId="26" fillId="0" borderId="19" xfId="20" applyNumberFormat="1" applyFont="1" applyBorder="1" applyAlignment="1" applyProtection="1">
      <alignment horizontal="right" wrapText="1"/>
    </xf>
    <xf numFmtId="0" fontId="9" fillId="0" borderId="18" xfId="7" applyFont="1" applyBorder="1" applyAlignment="1" applyProtection="1">
      <alignment horizontal="left"/>
    </xf>
    <xf numFmtId="0" fontId="9" fillId="0" borderId="18" xfId="7" applyFont="1" applyBorder="1" applyAlignment="1" applyProtection="1">
      <alignment horizontal="center" wrapText="1"/>
    </xf>
    <xf numFmtId="0" fontId="9" fillId="0" borderId="18" xfId="7" applyFont="1" applyBorder="1" applyAlignment="1" applyProtection="1">
      <alignment horizontal="center"/>
    </xf>
    <xf numFmtId="0" fontId="7" fillId="0" borderId="18" xfId="7" applyFont="1" applyBorder="1" applyProtection="1"/>
    <xf numFmtId="11" fontId="27" fillId="0" borderId="8" xfId="7" applyNumberFormat="1" applyFont="1" applyBorder="1" applyAlignment="1" applyProtection="1">
      <alignment horizontal="center"/>
    </xf>
    <xf numFmtId="9" fontId="7" fillId="0" borderId="18" xfId="1" applyFont="1" applyBorder="1" applyAlignment="1" applyProtection="1">
      <alignment horizontal="center"/>
    </xf>
    <xf numFmtId="0" fontId="7" fillId="0" borderId="18" xfId="7" applyFont="1" applyBorder="1" applyAlignment="1" applyProtection="1">
      <alignment horizontal="center"/>
    </xf>
    <xf numFmtId="10" fontId="7" fillId="0" borderId="18" xfId="7" applyNumberFormat="1" applyFont="1" applyBorder="1" applyAlignment="1" applyProtection="1">
      <alignment horizontal="center"/>
    </xf>
    <xf numFmtId="10" fontId="7" fillId="0" borderId="2" xfId="7" applyNumberFormat="1" applyFont="1" applyBorder="1" applyAlignment="1" applyProtection="1">
      <alignment horizontal="center"/>
    </xf>
    <xf numFmtId="0" fontId="7" fillId="0" borderId="19" xfId="7" applyFont="1" applyBorder="1" applyProtection="1"/>
    <xf numFmtId="0" fontId="7" fillId="0" borderId="19" xfId="7" applyFont="1" applyBorder="1" applyAlignment="1" applyProtection="1">
      <alignment horizontal="center"/>
    </xf>
    <xf numFmtId="0" fontId="10" fillId="0" borderId="0" xfId="0" applyNumberFormat="1" applyFont="1" applyAlignment="1" applyProtection="1"/>
    <xf numFmtId="37" fontId="12" fillId="0" borderId="22" xfId="17" applyNumberFormat="1" applyFont="1" applyBorder="1" applyAlignment="1" applyProtection="1">
      <alignment horizontal="right"/>
    </xf>
    <xf numFmtId="37" fontId="12" fillId="0" borderId="23" xfId="17" applyNumberFormat="1" applyFont="1" applyBorder="1" applyAlignment="1" applyProtection="1">
      <alignment horizontal="right"/>
    </xf>
    <xf numFmtId="44" fontId="12" fillId="0" borderId="22" xfId="4" applyFont="1" applyBorder="1" applyAlignment="1" applyProtection="1">
      <alignment horizontal="right"/>
    </xf>
    <xf numFmtId="37" fontId="12" fillId="0" borderId="0" xfId="17" applyNumberFormat="1" applyFont="1" applyBorder="1" applyAlignment="1" applyProtection="1">
      <alignment horizontal="center" vertical="center"/>
    </xf>
    <xf numFmtId="44" fontId="12" fillId="0" borderId="0" xfId="4" applyFont="1" applyBorder="1" applyAlignment="1" applyProtection="1">
      <alignment horizontal="center" vertical="center"/>
    </xf>
    <xf numFmtId="44" fontId="12" fillId="0" borderId="1" xfId="4" applyFont="1" applyBorder="1" applyAlignment="1" applyProtection="1">
      <alignment horizontal="center" vertical="center"/>
    </xf>
    <xf numFmtId="37" fontId="12" fillId="0" borderId="31" xfId="17" applyNumberFormat="1" applyFont="1" applyBorder="1" applyAlignment="1" applyProtection="1">
      <alignment horizontal="right"/>
    </xf>
    <xf numFmtId="37" fontId="12" fillId="0" borderId="1" xfId="17" applyNumberFormat="1" applyFont="1" applyBorder="1" applyAlignment="1" applyProtection="1">
      <alignment horizontal="right"/>
    </xf>
    <xf numFmtId="44" fontId="12" fillId="0" borderId="26" xfId="4" applyFont="1" applyBorder="1" applyAlignment="1" applyProtection="1">
      <alignment horizontal="right"/>
    </xf>
    <xf numFmtId="37" fontId="25" fillId="0" borderId="32" xfId="17" applyNumberFormat="1" applyFont="1" applyBorder="1" applyAlignment="1" applyProtection="1">
      <alignment horizontal="centerContinuous"/>
    </xf>
    <xf numFmtId="37" fontId="25" fillId="0" borderId="33" xfId="17" applyNumberFormat="1" applyFont="1" applyBorder="1" applyAlignment="1" applyProtection="1">
      <alignment horizontal="centerContinuous"/>
    </xf>
    <xf numFmtId="37" fontId="25" fillId="0" borderId="34" xfId="17" applyNumberFormat="1" applyFont="1" applyBorder="1" applyAlignment="1" applyProtection="1">
      <alignment horizontal="centerContinuous"/>
    </xf>
    <xf numFmtId="37" fontId="26" fillId="0" borderId="15" xfId="17" applyNumberFormat="1" applyFont="1" applyBorder="1" applyAlignment="1" applyProtection="1">
      <alignment horizontal="center"/>
    </xf>
    <xf numFmtId="37" fontId="26" fillId="0" borderId="36" xfId="17" applyNumberFormat="1" applyFont="1" applyBorder="1" applyAlignment="1" applyProtection="1">
      <alignment horizontal="center"/>
    </xf>
    <xf numFmtId="37" fontId="26" fillId="0" borderId="37" xfId="17" applyNumberFormat="1" applyFont="1" applyBorder="1" applyAlignment="1" applyProtection="1">
      <alignment horizontal="center"/>
    </xf>
    <xf numFmtId="37" fontId="26" fillId="0" borderId="38" xfId="17" applyNumberFormat="1" applyFont="1" applyBorder="1" applyAlignment="1" applyProtection="1">
      <alignment horizontal="center"/>
    </xf>
    <xf numFmtId="37" fontId="26" fillId="0" borderId="1" xfId="17" applyNumberFormat="1" applyFont="1" applyBorder="1" applyAlignment="1" applyProtection="1">
      <alignment horizontal="center"/>
    </xf>
    <xf numFmtId="37" fontId="26" fillId="0" borderId="26" xfId="17" applyNumberFormat="1" applyFont="1" applyBorder="1" applyAlignment="1" applyProtection="1">
      <alignment horizontal="center"/>
    </xf>
    <xf numFmtId="44" fontId="12" fillId="0" borderId="2" xfId="4" applyFont="1" applyBorder="1" applyAlignment="1" applyProtection="1">
      <alignment horizontal="right"/>
    </xf>
    <xf numFmtId="37" fontId="12" fillId="0" borderId="20" xfId="17" applyNumberFormat="1" applyFont="1" applyBorder="1" applyAlignment="1" applyProtection="1">
      <alignment horizontal="right"/>
    </xf>
    <xf numFmtId="0" fontId="7" fillId="0" borderId="8" xfId="0" applyNumberFormat="1" applyFont="1" applyFill="1" applyBorder="1" applyAlignment="1" applyProtection="1"/>
    <xf numFmtId="37" fontId="7" fillId="0" borderId="8" xfId="17" applyNumberFormat="1" applyFont="1" applyFill="1" applyBorder="1" applyAlignment="1" applyProtection="1"/>
    <xf numFmtId="10" fontId="7" fillId="0" borderId="8" xfId="17" applyNumberFormat="1" applyFont="1" applyFill="1" applyBorder="1" applyAlignment="1" applyProtection="1"/>
    <xf numFmtId="10" fontId="7" fillId="0" borderId="14" xfId="17" applyNumberFormat="1" applyFont="1" applyFill="1" applyBorder="1" applyAlignment="1" applyProtection="1"/>
    <xf numFmtId="0" fontId="7" fillId="0" borderId="4" xfId="0" applyFont="1" applyFill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/>
    <xf numFmtId="0" fontId="7" fillId="0" borderId="18" xfId="0" applyNumberFormat="1" applyFont="1" applyFill="1" applyBorder="1" applyAlignment="1" applyProtection="1"/>
    <xf numFmtId="3" fontId="23" fillId="0" borderId="18" xfId="0" applyNumberFormat="1" applyFont="1" applyFill="1" applyBorder="1" applyAlignment="1" applyProtection="1">
      <alignment horizontal="center"/>
    </xf>
    <xf numFmtId="0" fontId="23" fillId="0" borderId="18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left"/>
    </xf>
    <xf numFmtId="37" fontId="7" fillId="0" borderId="18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/>
    <xf numFmtId="0" fontId="7" fillId="0" borderId="5" xfId="0" applyFont="1" applyFill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7" fillId="0" borderId="8" xfId="0" applyFont="1" applyFill="1" applyBorder="1" applyAlignment="1" applyProtection="1"/>
    <xf numFmtId="3" fontId="9" fillId="0" borderId="8" xfId="0" applyNumberFormat="1" applyFont="1" applyFill="1" applyBorder="1" applyProtection="1"/>
    <xf numFmtId="0" fontId="7" fillId="0" borderId="0" xfId="0" applyNumberFormat="1" applyFont="1" applyFill="1" applyAlignment="1" applyProtection="1"/>
    <xf numFmtId="37" fontId="28" fillId="0" borderId="0" xfId="17" applyNumberFormat="1" applyFont="1" applyFill="1" applyBorder="1" applyAlignment="1" applyProtection="1">
      <alignment horizontal="right"/>
    </xf>
    <xf numFmtId="7" fontId="31" fillId="0" borderId="0" xfId="17" applyNumberFormat="1" applyFont="1" applyFill="1" applyBorder="1" applyAlignment="1" applyProtection="1">
      <alignment horizontal="right"/>
    </xf>
    <xf numFmtId="170" fontId="31" fillId="0" borderId="2" xfId="3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37" fontId="12" fillId="4" borderId="0" xfId="17" applyNumberFormat="1" applyFont="1" applyFill="1" applyBorder="1" applyAlignment="1" applyProtection="1">
      <alignment horizontal="right"/>
    </xf>
    <xf numFmtId="37" fontId="12" fillId="5" borderId="0" xfId="17" applyNumberFormat="1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0" fontId="7" fillId="0" borderId="0" xfId="1" applyNumberFormat="1" applyFont="1" applyFill="1" applyBorder="1" applyProtection="1"/>
    <xf numFmtId="10" fontId="7" fillId="0" borderId="0" xfId="1" applyNumberFormat="1" applyFont="1" applyFill="1" applyAlignment="1" applyProtection="1">
      <alignment horizontal="center"/>
    </xf>
    <xf numFmtId="0" fontId="7" fillId="0" borderId="1" xfId="0" applyNumberFormat="1" applyFont="1" applyBorder="1" applyAlignment="1" applyProtection="1">
      <alignment horizontal="center"/>
    </xf>
    <xf numFmtId="166" fontId="7" fillId="3" borderId="9" xfId="1" applyNumberFormat="1" applyFont="1" applyFill="1" applyBorder="1" applyAlignment="1" applyProtection="1">
      <alignment horizontal="center"/>
    </xf>
    <xf numFmtId="37" fontId="7" fillId="0" borderId="0" xfId="1" applyNumberFormat="1" applyFont="1" applyFill="1" applyBorder="1" applyProtection="1"/>
    <xf numFmtId="0" fontId="32" fillId="0" borderId="0" xfId="28" applyAlignment="1">
      <alignment horizontal="center"/>
    </xf>
    <xf numFmtId="0" fontId="7" fillId="0" borderId="13" xfId="6" applyFont="1" applyBorder="1" applyAlignment="1" applyProtection="1">
      <alignment horizontal="center"/>
    </xf>
    <xf numFmtId="0" fontId="24" fillId="0" borderId="5" xfId="0" applyNumberFormat="1" applyFont="1" applyBorder="1" applyAlignment="1" applyProtection="1"/>
    <xf numFmtId="0" fontId="24" fillId="0" borderId="5" xfId="0" applyFont="1" applyBorder="1" applyAlignment="1" applyProtection="1"/>
    <xf numFmtId="0" fontId="24" fillId="0" borderId="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/>
    <xf numFmtId="10" fontId="7" fillId="0" borderId="0" xfId="1" applyNumberFormat="1" applyFont="1" applyAlignment="1" applyProtection="1">
      <alignment horizontal="center"/>
    </xf>
    <xf numFmtId="44" fontId="12" fillId="5" borderId="0" xfId="4" applyFont="1" applyFill="1" applyBorder="1" applyAlignment="1" applyProtection="1">
      <alignment horizontal="center"/>
    </xf>
    <xf numFmtId="37" fontId="12" fillId="0" borderId="0" xfId="17" applyNumberFormat="1" applyFont="1" applyBorder="1" applyAlignment="1" applyProtection="1">
      <alignment horizontal="left"/>
    </xf>
    <xf numFmtId="0" fontId="0" fillId="0" borderId="0" xfId="0" applyNumberFormat="1" applyFont="1" applyBorder="1" applyAlignment="1" applyProtection="1">
      <protection locked="0"/>
    </xf>
    <xf numFmtId="37" fontId="9" fillId="0" borderId="25" xfId="17" applyNumberFormat="1" applyFont="1" applyBorder="1" applyAlignment="1" applyProtection="1">
      <alignment horizontal="centerContinuous"/>
    </xf>
    <xf numFmtId="37" fontId="30" fillId="0" borderId="9" xfId="17" applyNumberFormat="1" applyFont="1" applyBorder="1" applyAlignment="1" applyProtection="1">
      <alignment horizontal="centerContinuous"/>
    </xf>
    <xf numFmtId="37" fontId="30" fillId="0" borderId="24" xfId="17" applyNumberFormat="1" applyFont="1" applyBorder="1" applyAlignment="1" applyProtection="1">
      <alignment horizontal="centerContinuous"/>
    </xf>
    <xf numFmtId="37" fontId="25" fillId="0" borderId="40" xfId="17" applyNumberFormat="1" applyFont="1" applyBorder="1" applyAlignment="1" applyProtection="1">
      <alignment horizontal="center"/>
    </xf>
    <xf numFmtId="37" fontId="26" fillId="0" borderId="41" xfId="17" applyNumberFormat="1" applyFont="1" applyBorder="1" applyAlignment="1" applyProtection="1">
      <alignment horizontal="center"/>
    </xf>
    <xf numFmtId="12" fontId="12" fillId="0" borderId="35" xfId="17" applyNumberFormat="1" applyFont="1" applyBorder="1" applyAlignment="1" applyProtection="1">
      <alignment horizontal="center" vertical="center"/>
    </xf>
    <xf numFmtId="12" fontId="12" fillId="0" borderId="35" xfId="17" applyNumberFormat="1" applyFont="1" applyFill="1" applyBorder="1" applyAlignment="1" applyProtection="1">
      <alignment horizontal="center" vertical="center"/>
    </xf>
    <xf numFmtId="12" fontId="12" fillId="0" borderId="42" xfId="17" applyNumberFormat="1" applyFont="1" applyBorder="1" applyAlignment="1" applyProtection="1">
      <alignment horizontal="center" vertical="center"/>
    </xf>
    <xf numFmtId="44" fontId="12" fillId="0" borderId="29" xfId="4" applyFont="1" applyBorder="1" applyAlignment="1" applyProtection="1">
      <alignment horizontal="right"/>
    </xf>
    <xf numFmtId="44" fontId="12" fillId="0" borderId="21" xfId="4" applyFont="1" applyBorder="1" applyAlignment="1" applyProtection="1">
      <alignment horizontal="right"/>
    </xf>
    <xf numFmtId="37" fontId="12" fillId="0" borderId="1" xfId="17" applyNumberFormat="1" applyFont="1" applyBorder="1" applyAlignment="1" applyProtection="1">
      <alignment horizontal="center" vertical="center"/>
    </xf>
    <xf numFmtId="44" fontId="12" fillId="0" borderId="16" xfId="4" applyFont="1" applyBorder="1" applyAlignment="1" applyProtection="1">
      <alignment horizontal="center" vertical="center"/>
    </xf>
    <xf numFmtId="0" fontId="7" fillId="0" borderId="5" xfId="0" applyFont="1" applyBorder="1" applyAlignment="1" applyProtection="1"/>
    <xf numFmtId="0" fontId="7" fillId="0" borderId="14" xfId="0" applyFont="1" applyFill="1" applyBorder="1" applyAlignment="1" applyProtection="1"/>
    <xf numFmtId="0" fontId="12" fillId="4" borderId="0" xfId="17" applyNumberFormat="1" applyFont="1" applyFill="1" applyBorder="1" applyAlignment="1" applyProtection="1">
      <alignment horizontal="center"/>
      <protection locked="0"/>
    </xf>
    <xf numFmtId="12" fontId="12" fillId="4" borderId="0" xfId="17" applyNumberFormat="1" applyFont="1" applyFill="1" applyBorder="1" applyAlignment="1" applyProtection="1">
      <alignment horizontal="center"/>
      <protection locked="0"/>
    </xf>
    <xf numFmtId="37" fontId="12" fillId="4" borderId="0" xfId="17" applyNumberFormat="1" applyFont="1" applyFill="1" applyBorder="1" applyAlignment="1" applyProtection="1">
      <alignment horizontal="center"/>
      <protection locked="0"/>
    </xf>
    <xf numFmtId="44" fontId="7" fillId="0" borderId="13" xfId="4" applyFont="1" applyBorder="1" applyAlignment="1" applyProtection="1"/>
    <xf numFmtId="0" fontId="22" fillId="0" borderId="8" xfId="0" applyNumberFormat="1" applyFont="1" applyBorder="1" applyAlignment="1" applyProtection="1">
      <alignment horizontal="right"/>
    </xf>
    <xf numFmtId="44" fontId="7" fillId="0" borderId="5" xfId="0" applyNumberFormat="1" applyFont="1" applyBorder="1" applyAlignment="1" applyProtection="1"/>
    <xf numFmtId="0" fontId="7" fillId="0" borderId="5" xfId="0" applyNumberFormat="1" applyFont="1" applyBorder="1" applyAlignment="1" applyProtection="1"/>
    <xf numFmtId="0" fontId="23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/>
    <xf numFmtId="37" fontId="7" fillId="0" borderId="8" xfId="0" applyNumberFormat="1" applyFont="1" applyFill="1" applyBorder="1" applyProtection="1"/>
    <xf numFmtId="37" fontId="7" fillId="0" borderId="28" xfId="0" applyNumberFormat="1" applyFont="1" applyFill="1" applyBorder="1" applyProtection="1"/>
    <xf numFmtId="10" fontId="7" fillId="0" borderId="13" xfId="1" applyNumberFormat="1" applyFont="1" applyBorder="1" applyAlignment="1" applyProtection="1">
      <alignment horizontal="center" wrapText="1"/>
    </xf>
    <xf numFmtId="37" fontId="7" fillId="0" borderId="11" xfId="0" applyNumberFormat="1" applyFont="1" applyBorder="1" applyAlignment="1" applyProtection="1">
      <alignment horizontal="center" wrapText="1"/>
    </xf>
    <xf numFmtId="37" fontId="7" fillId="0" borderId="11" xfId="17" applyNumberFormat="1" applyFont="1" applyBorder="1" applyAlignment="1" applyProtection="1">
      <alignment horizontal="center"/>
    </xf>
    <xf numFmtId="171" fontId="7" fillId="0" borderId="0" xfId="0" applyNumberFormat="1" applyFont="1" applyAlignment="1" applyProtection="1"/>
    <xf numFmtId="170" fontId="29" fillId="0" borderId="0" xfId="3" applyNumberFormat="1" applyFont="1" applyAlignment="1" applyProtection="1"/>
    <xf numFmtId="170" fontId="7" fillId="0" borderId="0" xfId="3" applyNumberFormat="1" applyFont="1" applyAlignment="1" applyProtection="1"/>
    <xf numFmtId="170" fontId="7" fillId="0" borderId="0" xfId="3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170" fontId="7" fillId="0" borderId="15" xfId="3" applyNumberFormat="1" applyFont="1" applyFill="1" applyBorder="1" applyAlignment="1" applyProtection="1"/>
    <xf numFmtId="0" fontId="7" fillId="12" borderId="0" xfId="0" applyNumberFormat="1" applyFont="1" applyFill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/>
    <xf numFmtId="0" fontId="7" fillId="0" borderId="18" xfId="0" applyFont="1" applyFill="1" applyBorder="1" applyProtection="1"/>
    <xf numFmtId="37" fontId="7" fillId="0" borderId="18" xfId="0" applyNumberFormat="1" applyFont="1" applyFill="1" applyBorder="1" applyAlignment="1" applyProtection="1"/>
    <xf numFmtId="0" fontId="23" fillId="0" borderId="11" xfId="0" applyFont="1" applyBorder="1" applyAlignment="1" applyProtection="1">
      <alignment horizontal="left"/>
    </xf>
    <xf numFmtId="0" fontId="23" fillId="0" borderId="12" xfId="0" applyFont="1" applyBorder="1" applyAlignment="1" applyProtection="1">
      <alignment horizontal="left"/>
    </xf>
    <xf numFmtId="12" fontId="7" fillId="0" borderId="0" xfId="0" applyNumberFormat="1" applyFont="1" applyAlignment="1" applyProtection="1">
      <alignment horizontal="center"/>
    </xf>
    <xf numFmtId="12" fontId="7" fillId="0" borderId="0" xfId="0" applyNumberFormat="1" applyFont="1" applyAlignment="1" applyProtection="1"/>
    <xf numFmtId="44" fontId="7" fillId="0" borderId="0" xfId="0" applyNumberFormat="1" applyFont="1" applyAlignment="1" applyProtection="1"/>
    <xf numFmtId="43" fontId="7" fillId="0" borderId="0" xfId="3" applyFont="1" applyAlignment="1" applyProtection="1"/>
    <xf numFmtId="171" fontId="23" fillId="0" borderId="12" xfId="8" applyNumberFormat="1" applyFont="1" applyFill="1" applyBorder="1" applyProtection="1"/>
    <xf numFmtId="37" fontId="7" fillId="0" borderId="13" xfId="0" applyNumberFormat="1" applyFont="1" applyBorder="1" applyAlignment="1" applyProtection="1">
      <alignment horizontal="center"/>
    </xf>
    <xf numFmtId="171" fontId="23" fillId="0" borderId="14" xfId="8" applyNumberFormat="1" applyFont="1" applyFill="1" applyBorder="1" applyProtection="1"/>
    <xf numFmtId="171" fontId="23" fillId="0" borderId="44" xfId="8" applyNumberFormat="1" applyFont="1" applyFill="1" applyBorder="1" applyProtection="1"/>
    <xf numFmtId="0" fontId="7" fillId="0" borderId="3" xfId="0" applyFont="1" applyFill="1" applyBorder="1" applyAlignment="1" applyProtection="1">
      <alignment horizontal="center"/>
    </xf>
    <xf numFmtId="0" fontId="7" fillId="0" borderId="0" xfId="6" applyFont="1" applyFill="1" applyProtection="1"/>
    <xf numFmtId="0" fontId="7" fillId="0" borderId="0" xfId="6" applyFont="1" applyProtection="1"/>
    <xf numFmtId="171" fontId="7" fillId="0" borderId="0" xfId="6" applyNumberFormat="1" applyFont="1" applyProtection="1"/>
    <xf numFmtId="44" fontId="7" fillId="0" borderId="0" xfId="6" applyNumberFormat="1" applyFont="1" applyProtection="1"/>
    <xf numFmtId="0" fontId="38" fillId="0" borderId="0" xfId="6" applyFont="1" applyFill="1" applyProtection="1"/>
    <xf numFmtId="170" fontId="24" fillId="0" borderId="12" xfId="3" applyNumberFormat="1" applyFont="1" applyFill="1" applyBorder="1" applyAlignment="1" applyProtection="1"/>
    <xf numFmtId="170" fontId="7" fillId="0" borderId="0" xfId="3" applyNumberFormat="1" applyFont="1" applyFill="1" applyAlignment="1" applyProtection="1">
      <alignment horizontal="right"/>
    </xf>
    <xf numFmtId="170" fontId="7" fillId="0" borderId="0" xfId="3" applyNumberFormat="1" applyFont="1" applyFill="1" applyAlignment="1" applyProtection="1"/>
    <xf numFmtId="37" fontId="9" fillId="0" borderId="11" xfId="17" applyNumberFormat="1" applyFont="1" applyFill="1" applyBorder="1" applyAlignment="1" applyProtection="1">
      <alignment horizontal="right"/>
    </xf>
    <xf numFmtId="37" fontId="9" fillId="0" borderId="12" xfId="17" applyNumberFormat="1" applyFont="1" applyFill="1" applyBorder="1" applyAlignment="1" applyProtection="1">
      <alignment horizontal="right"/>
    </xf>
    <xf numFmtId="171" fontId="7" fillId="0" borderId="12" xfId="0" applyNumberFormat="1" applyFont="1" applyBorder="1" applyAlignment="1" applyProtection="1"/>
    <xf numFmtId="0" fontId="7" fillId="0" borderId="0" xfId="0" applyNumberFormat="1" applyFont="1" applyBorder="1" applyAlignment="1" applyProtection="1">
      <alignment horizontal="center"/>
    </xf>
    <xf numFmtId="0" fontId="7" fillId="0" borderId="8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7" fillId="0" borderId="2" xfId="0" applyNumberFormat="1" applyFont="1" applyBorder="1" applyAlignment="1" applyProtection="1"/>
    <xf numFmtId="0" fontId="7" fillId="0" borderId="14" xfId="0" applyNumberFormat="1" applyFont="1" applyBorder="1" applyAlignment="1" applyProtection="1"/>
    <xf numFmtId="170" fontId="7" fillId="4" borderId="2" xfId="3" applyNumberFormat="1" applyFont="1" applyFill="1" applyBorder="1" applyAlignment="1" applyProtection="1">
      <protection locked="0"/>
    </xf>
    <xf numFmtId="44" fontId="7" fillId="4" borderId="2" xfId="4" applyFont="1" applyFill="1" applyBorder="1" applyAlignment="1" applyProtection="1">
      <protection locked="0"/>
    </xf>
    <xf numFmtId="170" fontId="7" fillId="13" borderId="2" xfId="3" applyNumberFormat="1" applyFont="1" applyFill="1" applyBorder="1" applyAlignment="1" applyProtection="1">
      <protection locked="0"/>
    </xf>
    <xf numFmtId="170" fontId="7" fillId="4" borderId="46" xfId="3" applyNumberFormat="1" applyFont="1" applyFill="1" applyBorder="1" applyAlignment="1" applyProtection="1">
      <protection locked="0"/>
    </xf>
    <xf numFmtId="170" fontId="7" fillId="4" borderId="47" xfId="3" applyNumberFormat="1" applyFont="1" applyFill="1" applyBorder="1" applyAlignment="1" applyProtection="1">
      <protection locked="0"/>
    </xf>
    <xf numFmtId="170" fontId="7" fillId="4" borderId="48" xfId="3" applyNumberFormat="1" applyFont="1" applyFill="1" applyBorder="1" applyAlignment="1" applyProtection="1">
      <protection locked="0"/>
    </xf>
    <xf numFmtId="170" fontId="7" fillId="4" borderId="49" xfId="3" applyNumberFormat="1" applyFont="1" applyFill="1" applyBorder="1" applyAlignment="1" applyProtection="1">
      <protection locked="0"/>
    </xf>
    <xf numFmtId="0" fontId="7" fillId="13" borderId="45" xfId="29" applyNumberFormat="1" applyFont="1" applyFill="1" applyBorder="1" applyAlignment="1" applyProtection="1">
      <alignment horizontal="center"/>
      <protection locked="0"/>
    </xf>
    <xf numFmtId="171" fontId="7" fillId="4" borderId="46" xfId="8" applyNumberFormat="1" applyFont="1" applyFill="1" applyBorder="1" applyAlignment="1" applyProtection="1">
      <protection locked="0"/>
    </xf>
    <xf numFmtId="49" fontId="7" fillId="13" borderId="46" xfId="29" applyNumberFormat="1" applyFont="1" applyFill="1" applyBorder="1" applyAlignment="1" applyProtection="1">
      <alignment horizontal="center"/>
      <protection locked="0"/>
    </xf>
    <xf numFmtId="10" fontId="7" fillId="4" borderId="47" xfId="1" applyNumberFormat="1" applyFont="1" applyFill="1" applyBorder="1" applyAlignment="1" applyProtection="1">
      <protection locked="0"/>
    </xf>
    <xf numFmtId="0" fontId="7" fillId="0" borderId="29" xfId="0" applyNumberFormat="1" applyFont="1" applyBorder="1" applyAlignment="1" applyProtection="1"/>
    <xf numFmtId="15" fontId="7" fillId="0" borderId="0" xfId="0" applyNumberFormat="1" applyFont="1" applyAlignment="1" applyProtection="1"/>
    <xf numFmtId="170" fontId="7" fillId="9" borderId="0" xfId="3" applyNumberFormat="1" applyFont="1" applyFill="1" applyAlignment="1" applyProtection="1"/>
    <xf numFmtId="170" fontId="7" fillId="9" borderId="0" xfId="3" applyNumberFormat="1" applyFont="1" applyFill="1" applyAlignment="1" applyProtection="1">
      <alignment horizontal="center"/>
    </xf>
    <xf numFmtId="0" fontId="7" fillId="9" borderId="0" xfId="6" applyFont="1" applyFill="1" applyProtection="1"/>
    <xf numFmtId="170" fontId="7" fillId="0" borderId="0" xfId="27" applyNumberFormat="1" applyFont="1" applyProtection="1"/>
    <xf numFmtId="10" fontId="7" fillId="0" borderId="11" xfId="17" applyNumberFormat="1" applyFont="1" applyFill="1" applyBorder="1" applyAlignment="1" applyProtection="1"/>
    <xf numFmtId="44" fontId="7" fillId="4" borderId="13" xfId="11" applyFont="1" applyFill="1" applyBorder="1" applyAlignment="1" applyProtection="1">
      <protection locked="0"/>
    </xf>
    <xf numFmtId="44" fontId="7" fillId="4" borderId="2" xfId="11" applyFont="1" applyFill="1" applyBorder="1" applyAlignment="1" applyProtection="1">
      <protection locked="0"/>
    </xf>
    <xf numFmtId="44" fontId="7" fillId="4" borderId="15" xfId="11" applyFont="1" applyFill="1" applyBorder="1" applyAlignment="1" applyProtection="1">
      <protection locked="0"/>
    </xf>
    <xf numFmtId="170" fontId="7" fillId="0" borderId="0" xfId="0" applyNumberFormat="1" applyFont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44" fontId="7" fillId="0" borderId="2" xfId="4" applyFont="1" applyBorder="1" applyAlignment="1" applyProtection="1"/>
    <xf numFmtId="0" fontId="7" fillId="0" borderId="8" xfId="0" applyNumberFormat="1" applyFont="1" applyBorder="1" applyAlignment="1" applyProtection="1">
      <alignment horizontal="center"/>
    </xf>
    <xf numFmtId="0" fontId="23" fillId="0" borderId="8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9" fontId="23" fillId="0" borderId="0" xfId="0" applyNumberFormat="1" applyFont="1" applyFill="1" applyBorder="1" applyAlignment="1" applyProtection="1">
      <alignment horizontal="center"/>
    </xf>
    <xf numFmtId="173" fontId="23" fillId="0" borderId="0" xfId="0" applyNumberFormat="1" applyFont="1" applyFill="1" applyBorder="1" applyAlignment="1" applyProtection="1">
      <alignment horizontal="center"/>
    </xf>
    <xf numFmtId="10" fontId="7" fillId="0" borderId="0" xfId="1" applyNumberFormat="1" applyFont="1" applyAlignment="1" applyProtection="1">
      <alignment horizontal="center"/>
    </xf>
    <xf numFmtId="172" fontId="7" fillId="0" borderId="0" xfId="1" applyNumberFormat="1" applyFont="1" applyAlignment="1" applyProtection="1">
      <alignment horizontal="center"/>
    </xf>
    <xf numFmtId="44" fontId="7" fillId="0" borderId="0" xfId="4" applyFont="1" applyAlignment="1" applyProtection="1">
      <alignment horizontal="center"/>
    </xf>
    <xf numFmtId="10" fontId="7" fillId="0" borderId="0" xfId="1" applyNumberFormat="1" applyFont="1" applyAlignment="1" applyProtection="1">
      <alignment horizontal="center"/>
    </xf>
    <xf numFmtId="0" fontId="7" fillId="0" borderId="0" xfId="0" applyNumberFormat="1" applyFont="1" applyBorder="1" applyAlignment="1" applyProtection="1"/>
    <xf numFmtId="170" fontId="7" fillId="4" borderId="50" xfId="3" applyNumberFormat="1" applyFont="1" applyFill="1" applyBorder="1" applyAlignment="1" applyProtection="1">
      <protection locked="0"/>
    </xf>
    <xf numFmtId="170" fontId="7" fillId="4" borderId="51" xfId="3" applyNumberFormat="1" applyFont="1" applyFill="1" applyBorder="1" applyAlignment="1" applyProtection="1">
      <protection locked="0"/>
    </xf>
    <xf numFmtId="0" fontId="9" fillId="0" borderId="5" xfId="0" applyFont="1" applyBorder="1" applyAlignment="1" applyProtection="1"/>
    <xf numFmtId="0" fontId="7" fillId="0" borderId="5" xfId="0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170" fontId="7" fillId="4" borderId="50" xfId="3" applyNumberFormat="1" applyFont="1" applyFill="1" applyBorder="1" applyAlignment="1" applyProtection="1">
      <alignment vertical="center"/>
      <protection locked="0"/>
    </xf>
    <xf numFmtId="170" fontId="7" fillId="4" borderId="51" xfId="3" applyNumberFormat="1" applyFont="1" applyFill="1" applyBorder="1" applyAlignment="1" applyProtection="1">
      <alignment vertical="center"/>
      <protection locked="0"/>
    </xf>
    <xf numFmtId="171" fontId="23" fillId="0" borderId="0" xfId="8" applyNumberFormat="1" applyFont="1" applyFill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165" fontId="7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NumberFormat="1" applyFont="1" applyBorder="1" applyAlignment="1" applyProtection="1"/>
    <xf numFmtId="0" fontId="7" fillId="0" borderId="1" xfId="0" applyNumberFormat="1" applyFont="1" applyBorder="1" applyAlignment="1" applyProtection="1"/>
    <xf numFmtId="10" fontId="13" fillId="11" borderId="9" xfId="1" applyNumberFormat="1" applyFont="1" applyFill="1" applyBorder="1" applyProtection="1"/>
    <xf numFmtId="9" fontId="43" fillId="0" borderId="0" xfId="1" applyFont="1" applyBorder="1" applyProtection="1"/>
    <xf numFmtId="0" fontId="7" fillId="0" borderId="0" xfId="6" applyFont="1" applyAlignment="1" applyProtection="1">
      <alignment horizontal="right"/>
    </xf>
    <xf numFmtId="170" fontId="7" fillId="0" borderId="12" xfId="3" applyNumberFormat="1" applyFont="1" applyBorder="1" applyAlignment="1" applyProtection="1"/>
    <xf numFmtId="37" fontId="7" fillId="0" borderId="15" xfId="0" applyNumberFormat="1" applyFont="1" applyBorder="1" applyAlignment="1" applyProtection="1"/>
    <xf numFmtId="0" fontId="7" fillId="0" borderId="8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7" fillId="0" borderId="2" xfId="0" applyNumberFormat="1" applyFont="1" applyBorder="1" applyAlignment="1" applyProtection="1"/>
    <xf numFmtId="0" fontId="7" fillId="0" borderId="14" xfId="0" applyNumberFormat="1" applyFont="1" applyBorder="1" applyAlignment="1" applyProtection="1"/>
    <xf numFmtId="0" fontId="7" fillId="0" borderId="15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171" fontId="7" fillId="0" borderId="0" xfId="0" applyNumberFormat="1" applyFont="1" applyAlignment="1" applyProtection="1">
      <alignment horizontal="center"/>
    </xf>
    <xf numFmtId="171" fontId="7" fillId="0" borderId="13" xfId="0" applyNumberFormat="1" applyFont="1" applyBorder="1" applyAlignment="1" applyProtection="1"/>
    <xf numFmtId="170" fontId="7" fillId="0" borderId="1" xfId="0" applyNumberFormat="1" applyFont="1" applyBorder="1" applyAlignment="1" applyProtection="1"/>
    <xf numFmtId="10" fontId="42" fillId="0" borderId="0" xfId="1" applyNumberFormat="1" applyFont="1" applyFill="1" applyBorder="1" applyProtection="1"/>
    <xf numFmtId="0" fontId="7" fillId="14" borderId="0" xfId="1" applyNumberFormat="1" applyFont="1" applyFill="1" applyAlignment="1" applyProtection="1">
      <alignment horizontal="center"/>
    </xf>
    <xf numFmtId="10" fontId="7" fillId="14" borderId="1" xfId="1" applyNumberFormat="1" applyFont="1" applyFill="1" applyBorder="1" applyAlignment="1" applyProtection="1">
      <alignment horizontal="center"/>
    </xf>
    <xf numFmtId="37" fontId="7" fillId="0" borderId="1" xfId="0" applyNumberFormat="1" applyFont="1" applyBorder="1" applyAlignment="1" applyProtection="1">
      <alignment horizontal="center"/>
    </xf>
    <xf numFmtId="10" fontId="7" fillId="6" borderId="7" xfId="1" applyNumberFormat="1" applyFont="1" applyFill="1" applyBorder="1" applyAlignment="1" applyProtection="1">
      <alignment horizontal="center"/>
    </xf>
    <xf numFmtId="10" fontId="7" fillId="15" borderId="0" xfId="1" applyNumberFormat="1" applyFont="1" applyFill="1" applyBorder="1" applyProtection="1"/>
    <xf numFmtId="0" fontId="8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center" wrapText="1"/>
    </xf>
    <xf numFmtId="0" fontId="7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left"/>
    </xf>
    <xf numFmtId="175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Alignment="1" applyProtection="1">
      <alignment horizontal="center"/>
    </xf>
    <xf numFmtId="0" fontId="7" fillId="0" borderId="57" xfId="0" applyNumberFormat="1" applyFont="1" applyBorder="1" applyAlignment="1" applyProtection="1">
      <alignment horizontal="center"/>
    </xf>
    <xf numFmtId="0" fontId="7" fillId="0" borderId="58" xfId="0" applyNumberFormat="1" applyFont="1" applyBorder="1" applyAlignment="1" applyProtection="1">
      <alignment horizontal="center"/>
    </xf>
    <xf numFmtId="0" fontId="7" fillId="0" borderId="59" xfId="0" applyNumberFormat="1" applyFont="1" applyBorder="1" applyAlignment="1" applyProtection="1">
      <alignment horizontal="right"/>
    </xf>
    <xf numFmtId="0" fontId="7" fillId="0" borderId="60" xfId="0" applyNumberFormat="1" applyFont="1" applyBorder="1" applyAlignment="1" applyProtection="1">
      <alignment horizontal="center"/>
    </xf>
    <xf numFmtId="5" fontId="7" fillId="0" borderId="59" xfId="0" applyNumberFormat="1" applyFont="1" applyBorder="1" applyAlignment="1" applyProtection="1">
      <alignment horizontal="right"/>
    </xf>
    <xf numFmtId="5" fontId="7" fillId="0" borderId="61" xfId="0" applyNumberFormat="1" applyFont="1" applyBorder="1" applyAlignment="1" applyProtection="1">
      <alignment horizontal="right"/>
    </xf>
    <xf numFmtId="5" fontId="7" fillId="0" borderId="62" xfId="0" applyNumberFormat="1" applyFont="1" applyBorder="1" applyAlignment="1" applyProtection="1">
      <alignment horizontal="right"/>
    </xf>
    <xf numFmtId="5" fontId="7" fillId="0" borderId="63" xfId="0" applyNumberFormat="1" applyFont="1" applyBorder="1" applyAlignment="1" applyProtection="1">
      <alignment horizontal="right"/>
    </xf>
    <xf numFmtId="5" fontId="7" fillId="0" borderId="39" xfId="0" applyNumberFormat="1" applyFont="1" applyBorder="1" applyAlignment="1" applyProtection="1">
      <alignment horizontal="right"/>
    </xf>
    <xf numFmtId="5" fontId="7" fillId="0" borderId="64" xfId="0" applyNumberFormat="1" applyFont="1" applyBorder="1" applyAlignment="1" applyProtection="1">
      <alignment horizontal="center"/>
    </xf>
    <xf numFmtId="9" fontId="7" fillId="0" borderId="32" xfId="1" applyFont="1" applyBorder="1" applyAlignment="1" applyProtection="1">
      <alignment horizontal="left"/>
    </xf>
    <xf numFmtId="5" fontId="7" fillId="0" borderId="65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/>
    <xf numFmtId="14" fontId="9" fillId="0" borderId="1" xfId="0" applyNumberFormat="1" applyFont="1" applyFill="1" applyBorder="1" applyAlignment="1" applyProtection="1"/>
    <xf numFmtId="0" fontId="12" fillId="0" borderId="20" xfId="0" applyNumberFormat="1" applyFont="1" applyBorder="1" applyAlignment="1" applyProtection="1">
      <alignment horizontal="center" wrapText="1"/>
    </xf>
    <xf numFmtId="0" fontId="7" fillId="0" borderId="20" xfId="0" applyFont="1" applyBorder="1" applyAlignment="1" applyProtection="1">
      <alignment horizontal="center"/>
    </xf>
    <xf numFmtId="37" fontId="7" fillId="0" borderId="20" xfId="0" applyNumberFormat="1" applyFont="1" applyBorder="1" applyAlignment="1" applyProtection="1">
      <alignment horizontal="center" wrapText="1"/>
    </xf>
    <xf numFmtId="0" fontId="7" fillId="0" borderId="20" xfId="0" applyFont="1" applyBorder="1" applyAlignment="1" applyProtection="1">
      <alignment horizontal="center" wrapText="1"/>
    </xf>
    <xf numFmtId="0" fontId="9" fillId="0" borderId="28" xfId="0" applyNumberFormat="1" applyFont="1" applyFill="1" applyBorder="1" applyAlignment="1" applyProtection="1"/>
    <xf numFmtId="10" fontId="7" fillId="0" borderId="20" xfId="0" applyNumberFormat="1" applyFont="1" applyFill="1" applyBorder="1" applyAlignment="1" applyProtection="1"/>
    <xf numFmtId="0" fontId="9" fillId="0" borderId="28" xfId="0" applyFont="1" applyBorder="1" applyAlignment="1" applyProtection="1">
      <alignment wrapText="1"/>
    </xf>
    <xf numFmtId="0" fontId="7" fillId="18" borderId="0" xfId="0" applyNumberFormat="1" applyFont="1" applyFill="1" applyBorder="1" applyAlignment="1" applyProtection="1"/>
    <xf numFmtId="0" fontId="7" fillId="18" borderId="0" xfId="0" applyNumberFormat="1" applyFont="1" applyFill="1" applyAlignment="1" applyProtection="1"/>
    <xf numFmtId="0" fontId="7" fillId="18" borderId="0" xfId="0" applyNumberFormat="1" applyFont="1" applyFill="1" applyBorder="1" applyAlignment="1" applyProtection="1">
      <alignment horizontal="center"/>
    </xf>
    <xf numFmtId="0" fontId="8" fillId="18" borderId="0" xfId="0" applyNumberFormat="1" applyFont="1" applyFill="1" applyAlignment="1" applyProtection="1"/>
    <xf numFmtId="0" fontId="7" fillId="0" borderId="1" xfId="0" applyNumberFormat="1" applyFont="1" applyBorder="1" applyAlignment="1" applyProtection="1"/>
    <xf numFmtId="9" fontId="7" fillId="0" borderId="0" xfId="1" applyFont="1" applyFill="1" applyAlignment="1" applyProtection="1"/>
    <xf numFmtId="37" fontId="7" fillId="0" borderId="1" xfId="0" applyNumberFormat="1" applyFont="1" applyBorder="1" applyAlignment="1" applyProtection="1"/>
    <xf numFmtId="37" fontId="7" fillId="0" borderId="0" xfId="0" applyNumberFormat="1" applyFont="1" applyFill="1" applyAlignment="1" applyProtection="1">
      <alignment horizontal="center"/>
    </xf>
    <xf numFmtId="5" fontId="7" fillId="0" borderId="0" xfId="1" applyNumberFormat="1" applyFont="1" applyBorder="1" applyAlignment="1" applyProtection="1">
      <alignment horizontal="center"/>
    </xf>
    <xf numFmtId="5" fontId="7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0" xfId="0" applyNumberFormat="1" applyFont="1" applyBorder="1" applyAlignment="1" applyProtection="1">
      <alignment horizontal="center" vertical="center"/>
    </xf>
    <xf numFmtId="171" fontId="7" fillId="0" borderId="0" xfId="4" applyNumberFormat="1" applyFont="1" applyFill="1" applyBorder="1" applyProtection="1"/>
    <xf numFmtId="170" fontId="7" fillId="0" borderId="0" xfId="3" applyNumberFormat="1" applyFont="1" applyFill="1" applyBorder="1" applyProtection="1"/>
    <xf numFmtId="0" fontId="7" fillId="18" borderId="0" xfId="0" applyFont="1" applyFill="1" applyBorder="1" applyAlignment="1" applyProtection="1">
      <alignment horizontal="center" vertical="center" wrapText="1"/>
    </xf>
    <xf numFmtId="0" fontId="7" fillId="18" borderId="0" xfId="0" applyNumberFormat="1" applyFont="1" applyFill="1" applyBorder="1" applyAlignment="1" applyProtection="1">
      <alignment horizontal="center" vertical="center"/>
    </xf>
    <xf numFmtId="0" fontId="7" fillId="18" borderId="0" xfId="0" applyNumberFormat="1" applyFont="1" applyFill="1" applyAlignment="1" applyProtection="1">
      <alignment horizontal="center" vertical="center"/>
    </xf>
    <xf numFmtId="0" fontId="8" fillId="18" borderId="0" xfId="0" applyNumberFormat="1" applyFont="1" applyFill="1" applyAlignment="1" applyProtection="1">
      <alignment horizontal="center" vertical="center"/>
    </xf>
    <xf numFmtId="0" fontId="7" fillId="18" borderId="0" xfId="0" applyFont="1" applyFill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/>
    </xf>
    <xf numFmtId="0" fontId="24" fillId="0" borderId="0" xfId="0" applyNumberFormat="1" applyFont="1" applyAlignment="1" applyProtection="1">
      <alignment horizontal="left"/>
    </xf>
    <xf numFmtId="37" fontId="7" fillId="0" borderId="13" xfId="17" applyNumberFormat="1" applyFont="1" applyBorder="1" applyAlignment="1" applyProtection="1">
      <alignment horizontal="center"/>
    </xf>
    <xf numFmtId="0" fontId="7" fillId="0" borderId="19" xfId="0" applyNumberFormat="1" applyFont="1" applyBorder="1" applyAlignment="1" applyProtection="1">
      <alignment horizontal="center" wrapText="1"/>
    </xf>
    <xf numFmtId="0" fontId="7" fillId="0" borderId="2" xfId="0" applyNumberFormat="1" applyFont="1" applyBorder="1" applyAlignment="1" applyProtection="1">
      <alignment horizontal="center" wrapText="1"/>
    </xf>
    <xf numFmtId="9" fontId="7" fillId="13" borderId="7" xfId="1" applyFont="1" applyFill="1" applyBorder="1" applyAlignment="1" applyProtection="1">
      <alignment horizontal="right"/>
      <protection locked="0"/>
    </xf>
    <xf numFmtId="9" fontId="23" fillId="0" borderId="15" xfId="0" applyNumberFormat="1" applyFont="1" applyFill="1" applyBorder="1" applyAlignment="1" applyProtection="1">
      <alignment horizontal="center"/>
    </xf>
    <xf numFmtId="173" fontId="7" fillId="4" borderId="7" xfId="1" applyNumberFormat="1" applyFont="1" applyFill="1" applyBorder="1" applyAlignment="1" applyProtection="1">
      <protection locked="0"/>
    </xf>
    <xf numFmtId="173" fontId="23" fillId="0" borderId="15" xfId="0" applyNumberFormat="1" applyFont="1" applyFill="1" applyBorder="1" applyAlignment="1" applyProtection="1">
      <alignment horizontal="center"/>
    </xf>
    <xf numFmtId="171" fontId="7" fillId="6" borderId="43" xfId="4" applyNumberFormat="1" applyFont="1" applyFill="1" applyBorder="1" applyAlignment="1" applyProtection="1"/>
    <xf numFmtId="171" fontId="7" fillId="0" borderId="16" xfId="4" applyNumberFormat="1" applyFont="1" applyFill="1" applyBorder="1" applyAlignment="1" applyProtection="1">
      <alignment horizontal="center" vertical="center"/>
    </xf>
    <xf numFmtId="0" fontId="7" fillId="0" borderId="43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4" fillId="0" borderId="0" xfId="0" applyNumberFormat="1" applyFont="1" applyAlignment="1" applyProtection="1">
      <alignment horizontal="center" vertical="center"/>
    </xf>
    <xf numFmtId="171" fontId="44" fillId="0" borderId="0" xfId="0" applyNumberFormat="1" applyFont="1" applyAlignment="1" applyProtection="1">
      <alignment horizontal="center" vertical="center"/>
    </xf>
    <xf numFmtId="37" fontId="23" fillId="0" borderId="2" xfId="0" applyNumberFormat="1" applyFont="1" applyFill="1" applyBorder="1" applyProtection="1"/>
    <xf numFmtId="172" fontId="23" fillId="0" borderId="2" xfId="1" applyNumberFormat="1" applyFont="1" applyFill="1" applyBorder="1" applyProtection="1"/>
    <xf numFmtId="7" fontId="13" fillId="0" borderId="14" xfId="17" applyNumberFormat="1" applyFont="1" applyFill="1" applyBorder="1" applyAlignment="1" applyProtection="1"/>
    <xf numFmtId="5" fontId="13" fillId="0" borderId="15" xfId="17" applyNumberFormat="1" applyFont="1" applyFill="1" applyBorder="1" applyAlignment="1" applyProtection="1">
      <alignment horizontal="right"/>
    </xf>
    <xf numFmtId="172" fontId="13" fillId="0" borderId="19" xfId="1" applyNumberFormat="1" applyFont="1" applyFill="1" applyBorder="1" applyAlignment="1" applyProtection="1">
      <alignment horizontal="right"/>
    </xf>
    <xf numFmtId="0" fontId="13" fillId="0" borderId="4" xfId="0" applyFont="1" applyFill="1" applyBorder="1" applyAlignment="1" applyProtection="1"/>
    <xf numFmtId="5" fontId="13" fillId="0" borderId="3" xfId="0" applyNumberFormat="1" applyFont="1" applyFill="1" applyBorder="1" applyProtection="1"/>
    <xf numFmtId="172" fontId="13" fillId="0" borderId="3" xfId="1" applyNumberFormat="1" applyFont="1" applyFill="1" applyBorder="1" applyProtection="1"/>
    <xf numFmtId="174" fontId="7" fillId="0" borderId="0" xfId="0" applyNumberFormat="1" applyFont="1" applyFill="1" applyAlignment="1" applyProtection="1">
      <alignment horizontal="right"/>
    </xf>
    <xf numFmtId="170" fontId="9" fillId="0" borderId="15" xfId="3" applyNumberFormat="1" applyFont="1" applyFill="1" applyBorder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"/>
      <protection locked="0"/>
    </xf>
    <xf numFmtId="12" fontId="0" fillId="0" borderId="0" xfId="3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</xf>
    <xf numFmtId="9" fontId="7" fillId="0" borderId="0" xfId="1" applyFont="1" applyAlignment="1" applyProtection="1"/>
    <xf numFmtId="37" fontId="7" fillId="19" borderId="0" xfId="0" applyNumberFormat="1" applyFont="1" applyFill="1" applyAlignment="1" applyProtection="1">
      <alignment horizontal="center"/>
    </xf>
    <xf numFmtId="170" fontId="7" fillId="19" borderId="0" xfId="3" applyNumberFormat="1" applyFont="1" applyFill="1" applyBorder="1" applyProtection="1"/>
    <xf numFmtId="171" fontId="7" fillId="19" borderId="0" xfId="4" applyNumberFormat="1" applyFont="1" applyFill="1" applyBorder="1" applyProtection="1"/>
    <xf numFmtId="171" fontId="7" fillId="19" borderId="0" xfId="4" applyNumberFormat="1" applyFont="1" applyFill="1" applyAlignment="1" applyProtection="1"/>
    <xf numFmtId="170" fontId="7" fillId="19" borderId="20" xfId="3" applyNumberFormat="1" applyFont="1" applyFill="1" applyBorder="1" applyAlignment="1" applyProtection="1"/>
    <xf numFmtId="171" fontId="7" fillId="6" borderId="0" xfId="4" applyNumberFormat="1" applyFont="1" applyFill="1" applyBorder="1" applyAlignment="1" applyProtection="1"/>
    <xf numFmtId="10" fontId="7" fillId="15" borderId="0" xfId="0" applyNumberFormat="1" applyFont="1" applyFill="1" applyAlignment="1" applyProtection="1"/>
    <xf numFmtId="171" fontId="7" fillId="6" borderId="9" xfId="4" applyNumberFormat="1" applyFont="1" applyFill="1" applyBorder="1" applyAlignment="1" applyProtection="1"/>
    <xf numFmtId="170" fontId="7" fillId="6" borderId="0" xfId="3" applyNumberFormat="1" applyFont="1" applyFill="1" applyAlignment="1" applyProtection="1"/>
    <xf numFmtId="171" fontId="7" fillId="6" borderId="12" xfId="4" applyNumberFormat="1" applyFont="1" applyFill="1" applyBorder="1" applyProtection="1"/>
    <xf numFmtId="170" fontId="7" fillId="6" borderId="0" xfId="3" applyNumberFormat="1" applyFont="1" applyFill="1" applyBorder="1" applyProtection="1"/>
    <xf numFmtId="10" fontId="7" fillId="6" borderId="0" xfId="1" applyNumberFormat="1" applyFont="1" applyFill="1" applyBorder="1" applyProtection="1"/>
    <xf numFmtId="171" fontId="7" fillId="6" borderId="16" xfId="4" applyNumberFormat="1" applyFont="1" applyFill="1" applyBorder="1" applyProtection="1"/>
    <xf numFmtId="10" fontId="7" fillId="6" borderId="0" xfId="0" applyNumberFormat="1" applyFont="1" applyFill="1" applyBorder="1" applyProtection="1"/>
    <xf numFmtId="10" fontId="7" fillId="6" borderId="16" xfId="0" applyNumberFormat="1" applyFont="1" applyFill="1" applyBorder="1" applyProtection="1"/>
    <xf numFmtId="10" fontId="7" fillId="6" borderId="5" xfId="0" applyNumberFormat="1" applyFont="1" applyFill="1" applyBorder="1" applyProtection="1"/>
    <xf numFmtId="171" fontId="7" fillId="6" borderId="5" xfId="4" applyNumberFormat="1" applyFont="1" applyFill="1" applyBorder="1" applyAlignment="1" applyProtection="1"/>
    <xf numFmtId="173" fontId="7" fillId="6" borderId="0" xfId="1" applyNumberFormat="1" applyFont="1" applyFill="1" applyBorder="1" applyAlignment="1" applyProtection="1">
      <alignment horizontal="center"/>
    </xf>
    <xf numFmtId="10" fontId="7" fillId="6" borderId="0" xfId="1" applyNumberFormat="1" applyFont="1" applyFill="1" applyBorder="1" applyAlignment="1" applyProtection="1">
      <alignment horizontal="center"/>
    </xf>
    <xf numFmtId="164" fontId="7" fillId="6" borderId="0" xfId="4" applyNumberFormat="1" applyFont="1" applyFill="1" applyBorder="1" applyAlignment="1" applyProtection="1">
      <alignment horizontal="center"/>
    </xf>
    <xf numFmtId="0" fontId="0" fillId="20" borderId="19" xfId="0" applyNumberFormat="1" applyFont="1" applyFill="1" applyBorder="1" applyAlignment="1" applyProtection="1">
      <alignment horizontal="center"/>
    </xf>
    <xf numFmtId="0" fontId="7" fillId="0" borderId="8" xfId="7" applyFont="1" applyBorder="1" applyAlignment="1" applyProtection="1">
      <alignment horizontal="center"/>
    </xf>
    <xf numFmtId="0" fontId="9" fillId="0" borderId="8" xfId="7" applyFont="1" applyBorder="1" applyAlignment="1" applyProtection="1">
      <alignment horizontal="center"/>
    </xf>
    <xf numFmtId="0" fontId="7" fillId="0" borderId="12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7" fillId="0" borderId="14" xfId="7" applyFont="1" applyBorder="1" applyAlignment="1" applyProtection="1">
      <alignment horizontal="center"/>
    </xf>
    <xf numFmtId="37" fontId="7" fillId="20" borderId="70" xfId="0" applyNumberFormat="1" applyFont="1" applyFill="1" applyBorder="1" applyProtection="1"/>
    <xf numFmtId="37" fontId="7" fillId="6" borderId="70" xfId="0" applyNumberFormat="1" applyFont="1" applyFill="1" applyBorder="1" applyProtection="1"/>
    <xf numFmtId="10" fontId="7" fillId="6" borderId="70" xfId="1" applyNumberFormat="1" applyFont="1" applyFill="1" applyBorder="1" applyProtection="1"/>
    <xf numFmtId="0" fontId="7" fillId="20" borderId="69" xfId="0" applyNumberFormat="1" applyFont="1" applyFill="1" applyBorder="1" applyAlignment="1" applyProtection="1">
      <alignment horizontal="center"/>
    </xf>
    <xf numFmtId="0" fontId="7" fillId="20" borderId="68" xfId="0" applyNumberFormat="1" applyFont="1" applyFill="1" applyBorder="1" applyAlignment="1" applyProtection="1">
      <alignment horizontal="left"/>
    </xf>
    <xf numFmtId="37" fontId="7" fillId="20" borderId="68" xfId="0" applyNumberFormat="1" applyFont="1" applyFill="1" applyBorder="1" applyProtection="1"/>
    <xf numFmtId="10" fontId="7" fillId="20" borderId="68" xfId="1" applyNumberFormat="1" applyFont="1" applyFill="1" applyBorder="1" applyAlignment="1" applyProtection="1">
      <alignment horizontal="right"/>
    </xf>
    <xf numFmtId="37" fontId="7" fillId="6" borderId="68" xfId="0" applyNumberFormat="1" applyFont="1" applyFill="1" applyBorder="1" applyProtection="1"/>
    <xf numFmtId="10" fontId="7" fillId="6" borderId="68" xfId="1" applyNumberFormat="1" applyFont="1" applyFill="1" applyBorder="1" applyProtection="1"/>
    <xf numFmtId="0" fontId="7" fillId="20" borderId="72" xfId="0" applyNumberFormat="1" applyFont="1" applyFill="1" applyBorder="1" applyAlignment="1" applyProtection="1">
      <alignment horizontal="center"/>
    </xf>
    <xf numFmtId="0" fontId="7" fillId="20" borderId="73" xfId="0" applyNumberFormat="1" applyFont="1" applyFill="1" applyBorder="1" applyAlignment="1" applyProtection="1">
      <alignment horizontal="left"/>
    </xf>
    <xf numFmtId="37" fontId="7" fillId="20" borderId="73" xfId="0" applyNumberFormat="1" applyFont="1" applyFill="1" applyBorder="1" applyProtection="1"/>
    <xf numFmtId="10" fontId="7" fillId="20" borderId="73" xfId="1" applyNumberFormat="1" applyFont="1" applyFill="1" applyBorder="1" applyAlignment="1" applyProtection="1">
      <alignment horizontal="right"/>
    </xf>
    <xf numFmtId="37" fontId="7" fillId="6" borderId="73" xfId="0" applyNumberFormat="1" applyFont="1" applyFill="1" applyBorder="1" applyProtection="1"/>
    <xf numFmtId="10" fontId="7" fillId="6" borderId="73" xfId="1" applyNumberFormat="1" applyFont="1" applyFill="1" applyBorder="1" applyProtection="1"/>
    <xf numFmtId="0" fontId="7" fillId="0" borderId="71" xfId="0" applyFont="1" applyBorder="1" applyProtection="1"/>
    <xf numFmtId="3" fontId="7" fillId="0" borderId="70" xfId="0" applyNumberFormat="1" applyFont="1" applyFill="1" applyBorder="1" applyAlignment="1" applyProtection="1"/>
    <xf numFmtId="0" fontId="7" fillId="0" borderId="70" xfId="0" applyNumberFormat="1" applyFont="1" applyFill="1" applyBorder="1" applyAlignment="1" applyProtection="1"/>
    <xf numFmtId="10" fontId="7" fillId="0" borderId="70" xfId="1" applyNumberFormat="1" applyFont="1" applyFill="1" applyBorder="1" applyProtection="1"/>
    <xf numFmtId="0" fontId="7" fillId="0" borderId="69" xfId="0" applyFont="1" applyBorder="1" applyProtection="1"/>
    <xf numFmtId="0" fontId="7" fillId="0" borderId="68" xfId="0" applyNumberFormat="1" applyFont="1" applyBorder="1" applyAlignment="1" applyProtection="1"/>
    <xf numFmtId="0" fontId="7" fillId="0" borderId="68" xfId="0" applyNumberFormat="1" applyFont="1" applyFill="1" applyBorder="1" applyAlignment="1" applyProtection="1"/>
    <xf numFmtId="10" fontId="7" fillId="0" borderId="68" xfId="1" applyNumberFormat="1" applyFont="1" applyFill="1" applyBorder="1" applyProtection="1"/>
    <xf numFmtId="169" fontId="7" fillId="0" borderId="69" xfId="0" applyNumberFormat="1" applyFont="1" applyBorder="1" applyAlignment="1" applyProtection="1">
      <alignment horizontal="right"/>
    </xf>
    <xf numFmtId="3" fontId="7" fillId="0" borderId="68" xfId="0" applyNumberFormat="1" applyFont="1" applyFill="1" applyBorder="1" applyAlignment="1" applyProtection="1"/>
    <xf numFmtId="0" fontId="7" fillId="0" borderId="68" xfId="0" applyFont="1" applyBorder="1" applyProtection="1"/>
    <xf numFmtId="0" fontId="7" fillId="0" borderId="72" xfId="0" applyFont="1" applyBorder="1" applyProtection="1"/>
    <xf numFmtId="0" fontId="7" fillId="0" borderId="73" xfId="0" applyFont="1" applyBorder="1" applyProtection="1"/>
    <xf numFmtId="37" fontId="7" fillId="19" borderId="73" xfId="0" applyNumberFormat="1" applyFont="1" applyFill="1" applyBorder="1" applyProtection="1"/>
    <xf numFmtId="0" fontId="7" fillId="0" borderId="73" xfId="0" applyNumberFormat="1" applyFont="1" applyFill="1" applyBorder="1" applyAlignment="1" applyProtection="1"/>
    <xf numFmtId="10" fontId="7" fillId="0" borderId="73" xfId="1" applyNumberFormat="1" applyFont="1" applyFill="1" applyBorder="1" applyProtection="1"/>
    <xf numFmtId="10" fontId="7" fillId="0" borderId="68" xfId="1" applyNumberFormat="1" applyFont="1" applyBorder="1" applyProtection="1"/>
    <xf numFmtId="10" fontId="7" fillId="0" borderId="73" xfId="1" applyNumberFormat="1" applyFont="1" applyBorder="1" applyProtection="1"/>
    <xf numFmtId="10" fontId="13" fillId="11" borderId="0" xfId="1" applyNumberFormat="1" applyFont="1" applyFill="1" applyBorder="1" applyProtection="1"/>
    <xf numFmtId="0" fontId="32" fillId="18" borderId="0" xfId="28" applyFill="1" applyAlignment="1">
      <alignment horizontal="center"/>
    </xf>
    <xf numFmtId="0" fontId="7" fillId="11" borderId="77" xfId="0" applyNumberFormat="1" applyFont="1" applyFill="1" applyBorder="1" applyAlignment="1" applyProtection="1"/>
    <xf numFmtId="0" fontId="8" fillId="20" borderId="77" xfId="0" applyNumberFormat="1" applyFont="1" applyFill="1" applyBorder="1" applyAlignment="1" applyProtection="1"/>
    <xf numFmtId="0" fontId="8" fillId="19" borderId="77" xfId="0" applyNumberFormat="1" applyFont="1" applyFill="1" applyBorder="1" applyAlignment="1" applyProtection="1"/>
    <xf numFmtId="0" fontId="8" fillId="15" borderId="77" xfId="0" applyNumberFormat="1" applyFont="1" applyFill="1" applyBorder="1" applyAlignment="1" applyProtection="1"/>
    <xf numFmtId="0" fontId="8" fillId="16" borderId="77" xfId="0" applyNumberFormat="1" applyFont="1" applyFill="1" applyBorder="1" applyAlignment="1" applyProtection="1"/>
    <xf numFmtId="0" fontId="8" fillId="9" borderId="76" xfId="0" applyNumberFormat="1" applyFont="1" applyFill="1" applyBorder="1" applyAlignment="1" applyProtection="1"/>
    <xf numFmtId="0" fontId="7" fillId="0" borderId="67" xfId="0" applyFont="1" applyBorder="1" applyAlignment="1" applyProtection="1">
      <alignment horizontal="right"/>
    </xf>
    <xf numFmtId="0" fontId="7" fillId="0" borderId="66" xfId="0" applyFont="1" applyBorder="1" applyAlignment="1" applyProtection="1">
      <alignment horizontal="center"/>
    </xf>
    <xf numFmtId="9" fontId="7" fillId="0" borderId="66" xfId="1" applyFont="1" applyBorder="1" applyProtection="1"/>
    <xf numFmtId="171" fontId="7" fillId="6" borderId="66" xfId="4" applyNumberFormat="1" applyFont="1" applyFill="1" applyBorder="1" applyProtection="1"/>
    <xf numFmtId="0" fontId="7" fillId="0" borderId="69" xfId="0" applyFont="1" applyBorder="1" applyAlignment="1" applyProtection="1">
      <alignment horizontal="right"/>
    </xf>
    <xf numFmtId="37" fontId="7" fillId="0" borderId="68" xfId="0" applyNumberFormat="1" applyFont="1" applyFill="1" applyBorder="1" applyAlignment="1" applyProtection="1"/>
    <xf numFmtId="10" fontId="7" fillId="6" borderId="68" xfId="0" applyNumberFormat="1" applyFont="1" applyFill="1" applyBorder="1" applyProtection="1"/>
    <xf numFmtId="168" fontId="7" fillId="0" borderId="68" xfId="0" applyNumberFormat="1" applyFont="1" applyBorder="1" applyProtection="1"/>
    <xf numFmtId="170" fontId="7" fillId="6" borderId="68" xfId="3" applyNumberFormat="1" applyFont="1" applyFill="1" applyBorder="1" applyAlignment="1" applyProtection="1"/>
    <xf numFmtId="168" fontId="7" fillId="4" borderId="68" xfId="0" applyNumberFormat="1" applyFont="1" applyFill="1" applyBorder="1" applyAlignment="1" applyProtection="1">
      <alignment horizontal="center"/>
    </xf>
    <xf numFmtId="0" fontId="7" fillId="0" borderId="72" xfId="0" applyFont="1" applyBorder="1" applyAlignment="1" applyProtection="1">
      <alignment horizontal="right"/>
    </xf>
    <xf numFmtId="10" fontId="7" fillId="6" borderId="78" xfId="0" applyNumberFormat="1" applyFont="1" applyFill="1" applyBorder="1" applyProtection="1"/>
    <xf numFmtId="168" fontId="7" fillId="0" borderId="73" xfId="0" applyNumberFormat="1" applyFont="1" applyBorder="1" applyProtection="1"/>
    <xf numFmtId="170" fontId="7" fillId="6" borderId="78" xfId="3" applyNumberFormat="1" applyFont="1" applyFill="1" applyBorder="1" applyAlignment="1" applyProtection="1"/>
    <xf numFmtId="0" fontId="7" fillId="0" borderId="79" xfId="0" applyFont="1" applyBorder="1" applyAlignment="1" applyProtection="1">
      <alignment horizontal="right"/>
    </xf>
    <xf numFmtId="167" fontId="7" fillId="0" borderId="74" xfId="0" applyNumberFormat="1" applyFont="1" applyBorder="1" applyAlignment="1" applyProtection="1">
      <alignment horizontal="center"/>
    </xf>
    <xf numFmtId="10" fontId="7" fillId="6" borderId="74" xfId="0" applyNumberFormat="1" applyFont="1" applyFill="1" applyBorder="1" applyProtection="1"/>
    <xf numFmtId="168" fontId="7" fillId="0" borderId="74" xfId="0" applyNumberFormat="1" applyFont="1" applyBorder="1" applyProtection="1"/>
    <xf numFmtId="170" fontId="7" fillId="6" borderId="74" xfId="3" applyNumberFormat="1" applyFont="1" applyFill="1" applyBorder="1" applyAlignment="1" applyProtection="1"/>
    <xf numFmtId="0" fontId="7" fillId="0" borderId="69" xfId="0" applyNumberFormat="1" applyFont="1" applyBorder="1" applyAlignment="1" applyProtection="1">
      <alignment horizontal="right"/>
    </xf>
    <xf numFmtId="167" fontId="7" fillId="0" borderId="68" xfId="0" applyNumberFormat="1" applyFont="1" applyBorder="1" applyAlignment="1" applyProtection="1">
      <alignment horizontal="center"/>
    </xf>
    <xf numFmtId="10" fontId="7" fillId="0" borderId="68" xfId="0" applyNumberFormat="1" applyFont="1" applyBorder="1" applyProtection="1"/>
    <xf numFmtId="168" fontId="7" fillId="0" borderId="68" xfId="0" applyNumberFormat="1" applyFont="1" applyBorder="1" applyAlignment="1" applyProtection="1">
      <alignment horizontal="right"/>
    </xf>
    <xf numFmtId="0" fontId="12" fillId="0" borderId="68" xfId="0" applyFont="1" applyBorder="1" applyAlignment="1" applyProtection="1">
      <alignment horizontal="center"/>
    </xf>
    <xf numFmtId="170" fontId="7" fillId="19" borderId="68" xfId="3" applyNumberFormat="1" applyFont="1" applyFill="1" applyBorder="1" applyAlignment="1" applyProtection="1"/>
    <xf numFmtId="10" fontId="7" fillId="0" borderId="73" xfId="0" applyNumberFormat="1" applyFont="1" applyBorder="1" applyProtection="1"/>
    <xf numFmtId="10" fontId="7" fillId="0" borderId="74" xfId="0" applyNumberFormat="1" applyFont="1" applyBorder="1" applyProtection="1"/>
    <xf numFmtId="0" fontId="7" fillId="12" borderId="80" xfId="0" applyNumberFormat="1" applyFont="1" applyFill="1" applyBorder="1" applyAlignment="1" applyProtection="1">
      <alignment horizontal="center"/>
    </xf>
    <xf numFmtId="173" fontId="7" fillId="20" borderId="81" xfId="1" applyNumberFormat="1" applyFont="1" applyFill="1" applyBorder="1" applyAlignment="1" applyProtection="1">
      <alignment horizontal="center"/>
    </xf>
    <xf numFmtId="168" fontId="7" fillId="0" borderId="73" xfId="0" applyNumberFormat="1" applyFont="1" applyBorder="1" applyAlignment="1" applyProtection="1">
      <alignment horizontal="center"/>
    </xf>
    <xf numFmtId="37" fontId="7" fillId="0" borderId="73" xfId="0" applyNumberFormat="1" applyFont="1" applyBorder="1" applyAlignment="1" applyProtection="1"/>
    <xf numFmtId="44" fontId="7" fillId="0" borderId="0" xfId="4" applyFont="1" applyBorder="1" applyAlignment="1" applyProtection="1">
      <alignment horizontal="center"/>
    </xf>
    <xf numFmtId="0" fontId="4" fillId="0" borderId="0" xfId="41" applyFill="1"/>
    <xf numFmtId="0" fontId="44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175" fontId="8" fillId="0" borderId="0" xfId="0" applyNumberFormat="1" applyFont="1" applyAlignment="1" applyProtection="1">
      <alignment vertical="center"/>
    </xf>
    <xf numFmtId="1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15" fontId="8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37" fontId="8" fillId="0" borderId="2" xfId="0" applyNumberFormat="1" applyFont="1" applyBorder="1" applyAlignment="1" applyProtection="1">
      <alignment horizontal="center" vertical="center"/>
    </xf>
    <xf numFmtId="0" fontId="10" fillId="0" borderId="3" xfId="0" applyNumberFormat="1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15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37" fontId="8" fillId="0" borderId="0" xfId="0" applyNumberFormat="1" applyFont="1" applyFill="1" applyAlignment="1" applyProtection="1">
      <alignment vertical="center"/>
    </xf>
    <xf numFmtId="10" fontId="12" fillId="6" borderId="0" xfId="1" applyNumberFormat="1" applyFont="1" applyFill="1" applyAlignment="1" applyProtection="1">
      <alignment vertical="center"/>
    </xf>
    <xf numFmtId="0" fontId="12" fillId="6" borderId="0" xfId="0" applyNumberFormat="1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37" fontId="8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12" fillId="9" borderId="0" xfId="0" applyNumberFormat="1" applyFont="1" applyFill="1" applyBorder="1" applyAlignment="1" applyProtection="1">
      <alignment vertical="center"/>
    </xf>
    <xf numFmtId="10" fontId="8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44" fontId="12" fillId="0" borderId="0" xfId="4" applyNumberFormat="1" applyFont="1" applyAlignment="1" applyProtection="1">
      <alignment vertical="center"/>
    </xf>
    <xf numFmtId="10" fontId="12" fillId="0" borderId="0" xfId="1" applyNumberFormat="1" applyFont="1" applyAlignment="1" applyProtection="1">
      <alignment vertical="center"/>
    </xf>
    <xf numFmtId="44" fontId="12" fillId="0" borderId="0" xfId="4" applyFont="1" applyAlignment="1" applyProtection="1">
      <alignment vertical="center"/>
    </xf>
    <xf numFmtId="10" fontId="7" fillId="6" borderId="0" xfId="1" applyNumberFormat="1" applyFont="1" applyFill="1" applyAlignment="1" applyProtection="1">
      <alignment vertical="center"/>
    </xf>
    <xf numFmtId="10" fontId="7" fillId="0" borderId="0" xfId="1" applyNumberFormat="1" applyFont="1" applyAlignment="1" applyProtection="1">
      <alignment horizontal="left" vertical="center"/>
    </xf>
    <xf numFmtId="37" fontId="12" fillId="0" borderId="0" xfId="0" applyNumberFormat="1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5" fontId="44" fillId="6" borderId="0" xfId="1" applyNumberFormat="1" applyFont="1" applyFill="1" applyAlignment="1" applyProtection="1">
      <alignment vertical="center"/>
    </xf>
    <xf numFmtId="170" fontId="12" fillId="10" borderId="0" xfId="3" applyNumberFormat="1" applyFont="1" applyFill="1" applyBorder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vertical="center"/>
    </xf>
    <xf numFmtId="5" fontId="46" fillId="0" borderId="0" xfId="0" applyNumberFormat="1" applyFont="1" applyFill="1" applyAlignment="1" applyProtection="1">
      <alignment vertical="center"/>
    </xf>
    <xf numFmtId="170" fontId="45" fillId="17" borderId="0" xfId="3" applyNumberFormat="1" applyFont="1" applyFill="1" applyBorder="1" applyAlignment="1" applyProtection="1">
      <alignment vertical="center"/>
    </xf>
    <xf numFmtId="0" fontId="45" fillId="0" borderId="0" xfId="0" applyNumberFormat="1" applyFont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10" fontId="9" fillId="0" borderId="0" xfId="0" applyNumberFormat="1" applyFont="1" applyFill="1" applyAlignment="1" applyProtection="1">
      <alignment vertical="center"/>
    </xf>
    <xf numFmtId="10" fontId="12" fillId="15" borderId="0" xfId="1" applyNumberFormat="1" applyFont="1" applyFill="1" applyBorder="1" applyAlignment="1" applyProtection="1">
      <alignment vertical="center"/>
    </xf>
    <xf numFmtId="0" fontId="39" fillId="0" borderId="0" xfId="0" applyNumberFormat="1" applyFont="1" applyAlignment="1" applyProtection="1">
      <alignment horizontal="right" vertical="center"/>
    </xf>
    <xf numFmtId="37" fontId="39" fillId="6" borderId="0" xfId="0" applyNumberFormat="1" applyFont="1" applyFill="1" applyAlignment="1" applyProtection="1">
      <alignment vertical="center"/>
    </xf>
    <xf numFmtId="0" fontId="39" fillId="0" borderId="0" xfId="0" applyNumberFormat="1" applyFont="1" applyFill="1" applyAlignment="1" applyProtection="1">
      <alignment vertical="center"/>
    </xf>
    <xf numFmtId="0" fontId="39" fillId="0" borderId="0" xfId="0" applyNumberFormat="1" applyFont="1" applyAlignment="1" applyProtection="1">
      <alignment vertical="center"/>
    </xf>
    <xf numFmtId="0" fontId="39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Border="1" applyAlignment="1" applyProtection="1">
      <alignment vertical="center"/>
    </xf>
    <xf numFmtId="10" fontId="9" fillId="0" borderId="0" xfId="1" applyNumberFormat="1" applyFont="1" applyAlignment="1" applyProtection="1">
      <alignment vertical="center"/>
    </xf>
    <xf numFmtId="37" fontId="39" fillId="6" borderId="27" xfId="0" applyNumberFormat="1" applyFont="1" applyFill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7" fillId="20" borderId="79" xfId="0" applyFont="1" applyFill="1" applyBorder="1" applyAlignment="1" applyProtection="1">
      <alignment vertical="center"/>
    </xf>
    <xf numFmtId="0" fontId="7" fillId="20" borderId="69" xfId="0" applyFont="1" applyFill="1" applyBorder="1" applyAlignment="1" applyProtection="1">
      <alignment vertical="center"/>
    </xf>
    <xf numFmtId="0" fontId="7" fillId="20" borderId="72" xfId="0" applyFont="1" applyFill="1" applyBorder="1" applyAlignment="1" applyProtection="1">
      <alignment vertical="center"/>
    </xf>
    <xf numFmtId="3" fontId="7" fillId="20" borderId="79" xfId="0" applyNumberFormat="1" applyFont="1" applyFill="1" applyBorder="1" applyAlignment="1" applyProtection="1">
      <alignment vertical="center"/>
    </xf>
    <xf numFmtId="3" fontId="7" fillId="20" borderId="69" xfId="0" applyNumberFormat="1" applyFont="1" applyFill="1" applyBorder="1" applyAlignment="1" applyProtection="1">
      <alignment vertical="center"/>
    </xf>
    <xf numFmtId="37" fontId="7" fillId="6" borderId="68" xfId="0" applyNumberFormat="1" applyFont="1" applyFill="1" applyBorder="1" applyAlignment="1" applyProtection="1">
      <alignment horizontal="right" vertical="center"/>
    </xf>
    <xf numFmtId="37" fontId="7" fillId="10" borderId="68" xfId="0" applyNumberFormat="1" applyFont="1" applyFill="1" applyBorder="1" applyAlignment="1" applyProtection="1">
      <alignment horizontal="right" vertical="center"/>
    </xf>
    <xf numFmtId="3" fontId="7" fillId="20" borderId="72" xfId="0" applyNumberFormat="1" applyFont="1" applyFill="1" applyBorder="1" applyAlignment="1" applyProtection="1">
      <alignment vertical="center"/>
    </xf>
    <xf numFmtId="0" fontId="7" fillId="0" borderId="79" xfId="0" applyFont="1" applyFill="1" applyBorder="1" applyAlignment="1" applyProtection="1">
      <alignment vertical="center"/>
    </xf>
    <xf numFmtId="0" fontId="8" fillId="0" borderId="69" xfId="0" applyFont="1" applyFill="1" applyBorder="1" applyAlignment="1" applyProtection="1">
      <alignment vertical="center"/>
    </xf>
    <xf numFmtId="0" fontId="7" fillId="0" borderId="69" xfId="0" applyFont="1" applyFill="1" applyBorder="1" applyAlignment="1" applyProtection="1">
      <alignment vertical="center"/>
    </xf>
    <xf numFmtId="0" fontId="7" fillId="0" borderId="72" xfId="0" applyFont="1" applyFill="1" applyBorder="1" applyAlignment="1" applyProtection="1">
      <alignment vertical="center"/>
    </xf>
    <xf numFmtId="37" fontId="41" fillId="6" borderId="74" xfId="0" applyNumberFormat="1" applyFont="1" applyFill="1" applyBorder="1" applyAlignment="1" applyProtection="1">
      <alignment horizontal="right" vertical="center"/>
    </xf>
    <xf numFmtId="37" fontId="8" fillId="0" borderId="69" xfId="0" applyNumberFormat="1" applyFont="1" applyFill="1" applyBorder="1" applyAlignment="1" applyProtection="1">
      <alignment vertical="center"/>
    </xf>
    <xf numFmtId="37" fontId="41" fillId="6" borderId="68" xfId="0" applyNumberFormat="1" applyFont="1" applyFill="1" applyBorder="1" applyAlignment="1" applyProtection="1">
      <alignment horizontal="right" vertical="center"/>
    </xf>
    <xf numFmtId="0" fontId="8" fillId="0" borderId="72" xfId="0" applyFont="1" applyFill="1" applyBorder="1" applyAlignment="1" applyProtection="1">
      <alignment vertical="center"/>
    </xf>
    <xf numFmtId="37" fontId="41" fillId="6" borderId="73" xfId="0" applyNumberFormat="1" applyFont="1" applyFill="1" applyBorder="1" applyAlignment="1" applyProtection="1">
      <alignment horizontal="right" vertical="center"/>
    </xf>
    <xf numFmtId="0" fontId="49" fillId="0" borderId="82" xfId="0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/>
    <xf numFmtId="0" fontId="7" fillId="18" borderId="0" xfId="0" applyNumberFormat="1" applyFont="1" applyFill="1" applyBorder="1" applyAlignment="1" applyProtection="1"/>
    <xf numFmtId="0" fontId="7" fillId="18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horizontal="center"/>
    </xf>
    <xf numFmtId="0" fontId="7" fillId="1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 applyProtection="1"/>
    <xf numFmtId="0" fontId="7" fillId="0" borderId="0" xfId="0" applyNumberFormat="1" applyFont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Fill="1" applyAlignment="1" applyProtection="1">
      <alignment vertical="center"/>
    </xf>
    <xf numFmtId="164" fontId="7" fillId="6" borderId="0" xfId="11" applyNumberFormat="1" applyFont="1" applyFill="1" applyBorder="1" applyAlignment="1" applyProtection="1">
      <alignment horizontal="center"/>
    </xf>
    <xf numFmtId="0" fontId="7" fillId="6" borderId="68" xfId="3" applyNumberFormat="1" applyFont="1" applyFill="1" applyBorder="1" applyAlignment="1" applyProtection="1"/>
    <xf numFmtId="44" fontId="9" fillId="21" borderId="12" xfId="17" applyNumberFormat="1" applyFont="1" applyFill="1" applyBorder="1" applyAlignment="1" applyProtection="1">
      <alignment horizontal="right"/>
    </xf>
    <xf numFmtId="170" fontId="9" fillId="21" borderId="13" xfId="3" applyNumberFormat="1" applyFont="1" applyFill="1" applyBorder="1" applyAlignment="1" applyProtection="1">
      <alignment horizontal="right"/>
    </xf>
    <xf numFmtId="7" fontId="9" fillId="21" borderId="0" xfId="17" applyNumberFormat="1" applyFont="1" applyFill="1" applyBorder="1" applyAlignment="1" applyProtection="1">
      <alignment horizontal="right"/>
    </xf>
    <xf numFmtId="170" fontId="9" fillId="21" borderId="2" xfId="3" applyNumberFormat="1" applyFont="1" applyFill="1" applyBorder="1" applyAlignment="1" applyProtection="1">
      <alignment horizontal="right"/>
    </xf>
    <xf numFmtId="7" fontId="9" fillId="21" borderId="1" xfId="17" applyNumberFormat="1" applyFont="1" applyFill="1" applyBorder="1" applyAlignment="1" applyProtection="1">
      <alignment horizontal="right"/>
    </xf>
    <xf numFmtId="44" fontId="9" fillId="21" borderId="15" xfId="17" applyNumberFormat="1" applyFont="1" applyFill="1" applyBorder="1" applyAlignment="1" applyProtection="1">
      <alignment horizontal="right"/>
    </xf>
    <xf numFmtId="171" fontId="7" fillId="21" borderId="0" xfId="0" applyNumberFormat="1" applyFont="1" applyFill="1" applyBorder="1" applyAlignment="1" applyProtection="1"/>
    <xf numFmtId="170" fontId="7" fillId="21" borderId="0" xfId="3" applyNumberFormat="1" applyFont="1" applyFill="1" applyAlignment="1" applyProtection="1"/>
    <xf numFmtId="164" fontId="12" fillId="21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Alignment="1">
      <alignment vertical="center"/>
    </xf>
    <xf numFmtId="170" fontId="7" fillId="15" borderId="2" xfId="3" applyNumberFormat="1" applyFont="1" applyFill="1" applyBorder="1" applyAlignment="1" applyProtection="1">
      <alignment horizontal="center"/>
      <protection locked="0"/>
    </xf>
    <xf numFmtId="14" fontId="7" fillId="15" borderId="2" xfId="3" applyNumberFormat="1" applyFont="1" applyFill="1" applyBorder="1" applyAlignment="1" applyProtection="1">
      <alignment horizontal="center"/>
      <protection locked="0"/>
    </xf>
    <xf numFmtId="37" fontId="7" fillId="15" borderId="2" xfId="17" applyNumberFormat="1" applyFont="1" applyFill="1" applyBorder="1" applyAlignment="1" applyProtection="1">
      <alignment horizontal="center"/>
      <protection locked="0"/>
    </xf>
    <xf numFmtId="12" fontId="7" fillId="15" borderId="2" xfId="17" applyNumberFormat="1" applyFont="1" applyFill="1" applyBorder="1" applyAlignment="1" applyProtection="1">
      <alignment horizontal="center" vertical="center"/>
      <protection locked="0"/>
    </xf>
    <xf numFmtId="44" fontId="7" fillId="15" borderId="2" xfId="4" applyFont="1" applyFill="1" applyBorder="1" applyAlignment="1" applyProtection="1">
      <protection locked="0"/>
    </xf>
    <xf numFmtId="170" fontId="7" fillId="15" borderId="2" xfId="3" applyNumberFormat="1" applyFont="1" applyFill="1" applyBorder="1" applyAlignment="1" applyProtection="1">
      <protection locked="0"/>
    </xf>
    <xf numFmtId="170" fontId="7" fillId="15" borderId="15" xfId="3" applyNumberFormat="1" applyFont="1" applyFill="1" applyBorder="1" applyAlignment="1" applyProtection="1"/>
    <xf numFmtId="173" fontId="7" fillId="20" borderId="68" xfId="1" applyNumberFormat="1" applyFont="1" applyFill="1" applyBorder="1" applyAlignment="1" applyProtection="1">
      <alignment horizontal="center"/>
    </xf>
    <xf numFmtId="41" fontId="8" fillId="0" borderId="0" xfId="0" applyNumberFormat="1" applyFont="1" applyAlignment="1" applyProtection="1">
      <alignment vertical="center"/>
    </xf>
    <xf numFmtId="44" fontId="7" fillId="15" borderId="13" xfId="11" applyFont="1" applyFill="1" applyBorder="1" applyAlignment="1" applyProtection="1">
      <protection locked="0"/>
    </xf>
    <xf numFmtId="44" fontId="7" fillId="15" borderId="2" xfId="11" applyFont="1" applyFill="1" applyBorder="1" applyAlignment="1" applyProtection="1">
      <alignment horizontal="right"/>
      <protection locked="0"/>
    </xf>
    <xf numFmtId="170" fontId="7" fillId="15" borderId="45" xfId="27" applyNumberFormat="1" applyFont="1" applyFill="1" applyBorder="1" applyAlignment="1" applyProtection="1">
      <protection locked="0"/>
    </xf>
    <xf numFmtId="170" fontId="7" fillId="15" borderId="29" xfId="3" applyNumberFormat="1" applyFont="1" applyFill="1" applyBorder="1" applyAlignment="1" applyProtection="1">
      <protection locked="0"/>
    </xf>
    <xf numFmtId="37" fontId="7" fillId="20" borderId="74" xfId="0" applyNumberFormat="1" applyFont="1" applyFill="1" applyBorder="1" applyAlignment="1" applyProtection="1">
      <alignment horizontal="right" vertical="center"/>
    </xf>
    <xf numFmtId="37" fontId="7" fillId="15" borderId="68" xfId="0" applyNumberFormat="1" applyFont="1" applyFill="1" applyBorder="1" applyAlignment="1" applyProtection="1">
      <alignment horizontal="right" vertical="center"/>
    </xf>
    <xf numFmtId="5" fontId="7" fillId="6" borderId="6" xfId="0" applyNumberFormat="1" applyFont="1" applyFill="1" applyBorder="1" applyAlignment="1" applyProtection="1">
      <alignment horizontal="right" vertical="center"/>
    </xf>
    <xf numFmtId="37" fontId="8" fillId="20" borderId="74" xfId="0" applyNumberFormat="1" applyFont="1" applyFill="1" applyBorder="1" applyAlignment="1" applyProtection="1">
      <alignment horizontal="right" vertical="center"/>
    </xf>
    <xf numFmtId="0" fontId="8" fillId="0" borderId="74" xfId="0" applyNumberFormat="1" applyFont="1" applyFill="1" applyBorder="1" applyAlignment="1" applyProtection="1">
      <alignment horizontal="right" vertical="center"/>
    </xf>
    <xf numFmtId="37" fontId="7" fillId="20" borderId="74" xfId="0" quotePrefix="1" applyNumberFormat="1" applyFont="1" applyFill="1" applyBorder="1" applyAlignment="1" applyProtection="1">
      <alignment horizontal="right" vertical="center"/>
    </xf>
    <xf numFmtId="3" fontId="8" fillId="6" borderId="74" xfId="0" applyNumberFormat="1" applyFont="1" applyFill="1" applyBorder="1" applyAlignment="1" applyProtection="1">
      <alignment horizontal="right" vertical="center"/>
    </xf>
    <xf numFmtId="3" fontId="8" fillId="0" borderId="74" xfId="0" applyNumberFormat="1" applyFont="1" applyFill="1" applyBorder="1" applyAlignment="1" applyProtection="1">
      <alignment horizontal="right" vertical="center"/>
    </xf>
    <xf numFmtId="3" fontId="8" fillId="0" borderId="74" xfId="0" applyNumberFormat="1" applyFont="1" applyBorder="1" applyAlignment="1" applyProtection="1">
      <alignment horizontal="right" vertical="center"/>
    </xf>
    <xf numFmtId="37" fontId="8" fillId="6" borderId="74" xfId="0" applyNumberFormat="1" applyFont="1" applyFill="1" applyBorder="1" applyAlignment="1" applyProtection="1">
      <alignment horizontal="right" vertical="center"/>
    </xf>
    <xf numFmtId="37" fontId="8" fillId="20" borderId="68" xfId="0" applyNumberFormat="1" applyFont="1" applyFill="1" applyBorder="1" applyAlignment="1" applyProtection="1">
      <alignment horizontal="right" vertical="center"/>
    </xf>
    <xf numFmtId="3" fontId="8" fillId="0" borderId="68" xfId="0" applyNumberFormat="1" applyFont="1" applyFill="1" applyBorder="1" applyAlignment="1" applyProtection="1">
      <alignment horizontal="right" vertical="center"/>
    </xf>
    <xf numFmtId="37" fontId="7" fillId="20" borderId="68" xfId="0" quotePrefix="1" applyNumberFormat="1" applyFont="1" applyFill="1" applyBorder="1" applyAlignment="1" applyProtection="1">
      <alignment horizontal="right" vertical="center"/>
    </xf>
    <xf numFmtId="3" fontId="8" fillId="6" borderId="68" xfId="0" applyNumberFormat="1" applyFont="1" applyFill="1" applyBorder="1" applyAlignment="1" applyProtection="1">
      <alignment horizontal="right" vertical="center"/>
    </xf>
    <xf numFmtId="3" fontId="8" fillId="0" borderId="68" xfId="0" applyNumberFormat="1" applyFont="1" applyBorder="1" applyAlignment="1" applyProtection="1">
      <alignment horizontal="right" vertical="center"/>
    </xf>
    <xf numFmtId="37" fontId="23" fillId="0" borderId="68" xfId="0" applyNumberFormat="1" applyFont="1" applyFill="1" applyBorder="1" applyAlignment="1" applyProtection="1">
      <alignment horizontal="right" vertical="center"/>
    </xf>
    <xf numFmtId="37" fontId="8" fillId="6" borderId="68" xfId="0" applyNumberFormat="1" applyFont="1" applyFill="1" applyBorder="1" applyAlignment="1" applyProtection="1">
      <alignment horizontal="right" vertical="center"/>
    </xf>
    <xf numFmtId="37" fontId="7" fillId="6" borderId="68" xfId="0" quotePrefix="1" applyNumberFormat="1" applyFont="1" applyFill="1" applyBorder="1" applyAlignment="1" applyProtection="1">
      <alignment horizontal="right" vertical="center"/>
    </xf>
    <xf numFmtId="37" fontId="23" fillId="0" borderId="68" xfId="0" applyNumberFormat="1" applyFont="1" applyBorder="1" applyAlignment="1" applyProtection="1">
      <alignment horizontal="right" vertical="center"/>
    </xf>
    <xf numFmtId="37" fontId="8" fillId="20" borderId="73" xfId="0" applyNumberFormat="1" applyFont="1" applyFill="1" applyBorder="1" applyAlignment="1" applyProtection="1">
      <alignment horizontal="right" vertical="center"/>
    </xf>
    <xf numFmtId="3" fontId="8" fillId="0" borderId="73" xfId="0" applyNumberFormat="1" applyFont="1" applyFill="1" applyBorder="1" applyAlignment="1" applyProtection="1">
      <alignment horizontal="right" vertical="center"/>
    </xf>
    <xf numFmtId="37" fontId="8" fillId="6" borderId="73" xfId="0" applyNumberFormat="1" applyFont="1" applyFill="1" applyBorder="1" applyAlignment="1" applyProtection="1">
      <alignment horizontal="right" vertical="center"/>
    </xf>
    <xf numFmtId="3" fontId="8" fillId="0" borderId="73" xfId="0" applyNumberFormat="1" applyFont="1" applyBorder="1" applyAlignment="1" applyProtection="1">
      <alignment horizontal="right" vertical="center"/>
    </xf>
    <xf numFmtId="37" fontId="8" fillId="0" borderId="73" xfId="0" applyNumberFormat="1" applyFont="1" applyBorder="1" applyAlignment="1" applyProtection="1">
      <alignment horizontal="right" vertical="center"/>
    </xf>
    <xf numFmtId="164" fontId="8" fillId="6" borderId="6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Alignment="1" applyProtection="1">
      <alignment horizontal="right" vertical="center"/>
    </xf>
    <xf numFmtId="5" fontId="8" fillId="6" borderId="6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10" fontId="8" fillId="0" borderId="0" xfId="0" applyNumberFormat="1" applyFont="1" applyBorder="1" applyAlignment="1" applyProtection="1">
      <alignment horizontal="right" vertical="center"/>
    </xf>
    <xf numFmtId="37" fontId="8" fillId="0" borderId="0" xfId="0" applyNumberFormat="1" applyFont="1" applyBorder="1" applyAlignment="1" applyProtection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37" fontId="7" fillId="15" borderId="74" xfId="0" applyNumberFormat="1" applyFont="1" applyFill="1" applyBorder="1" applyAlignment="1" applyProtection="1">
      <alignment horizontal="right" vertical="center"/>
    </xf>
    <xf numFmtId="3" fontId="7" fillId="0" borderId="74" xfId="0" applyNumberFormat="1" applyFont="1" applyFill="1" applyBorder="1" applyAlignment="1" applyProtection="1">
      <alignment horizontal="right" vertical="center"/>
    </xf>
    <xf numFmtId="37" fontId="7" fillId="6" borderId="74" xfId="0" applyNumberFormat="1" applyFont="1" applyFill="1" applyBorder="1" applyAlignment="1" applyProtection="1">
      <alignment horizontal="right" vertical="center"/>
    </xf>
    <xf numFmtId="37" fontId="7" fillId="0" borderId="74" xfId="0" applyNumberFormat="1" applyFont="1" applyBorder="1" applyAlignment="1" applyProtection="1">
      <alignment horizontal="right" vertical="center"/>
    </xf>
    <xf numFmtId="3" fontId="7" fillId="0" borderId="68" xfId="0" applyNumberFormat="1" applyFont="1" applyFill="1" applyBorder="1" applyAlignment="1" applyProtection="1">
      <alignment horizontal="right" vertical="center"/>
    </xf>
    <xf numFmtId="37" fontId="7" fillId="20" borderId="68" xfId="0" applyNumberFormat="1" applyFont="1" applyFill="1" applyBorder="1" applyAlignment="1" applyProtection="1">
      <alignment horizontal="right" vertical="center"/>
    </xf>
    <xf numFmtId="37" fontId="7" fillId="0" borderId="68" xfId="0" applyNumberFormat="1" applyFont="1" applyBorder="1" applyAlignment="1" applyProtection="1">
      <alignment horizontal="right" vertical="center"/>
    </xf>
    <xf numFmtId="3" fontId="9" fillId="0" borderId="68" xfId="0" applyNumberFormat="1" applyFont="1" applyFill="1" applyBorder="1" applyAlignment="1" applyProtection="1">
      <alignment horizontal="right" vertical="center"/>
    </xf>
    <xf numFmtId="0" fontId="7" fillId="0" borderId="68" xfId="0" applyNumberFormat="1" applyFont="1" applyFill="1" applyBorder="1" applyAlignment="1" applyProtection="1">
      <alignment horizontal="right" vertical="center"/>
    </xf>
    <xf numFmtId="37" fontId="7" fillId="0" borderId="68" xfId="0" applyNumberFormat="1" applyFont="1" applyFill="1" applyBorder="1" applyAlignment="1" applyProtection="1">
      <alignment horizontal="right" vertical="center"/>
    </xf>
    <xf numFmtId="37" fontId="7" fillId="21" borderId="68" xfId="0" applyNumberFormat="1" applyFont="1" applyFill="1" applyBorder="1" applyAlignment="1" applyProtection="1">
      <alignment horizontal="right" vertical="center"/>
    </xf>
    <xf numFmtId="37" fontId="7" fillId="15" borderId="73" xfId="0" applyNumberFormat="1" applyFont="1" applyFill="1" applyBorder="1" applyAlignment="1" applyProtection="1">
      <alignment horizontal="right" vertical="center"/>
    </xf>
    <xf numFmtId="3" fontId="7" fillId="0" borderId="73" xfId="0" applyNumberFormat="1" applyFont="1" applyFill="1" applyBorder="1" applyAlignment="1" applyProtection="1">
      <alignment horizontal="right" vertical="center"/>
    </xf>
    <xf numFmtId="37" fontId="7" fillId="6" borderId="73" xfId="0" applyNumberFormat="1" applyFont="1" applyFill="1" applyBorder="1" applyAlignment="1" applyProtection="1">
      <alignment horizontal="right" vertical="center"/>
    </xf>
    <xf numFmtId="37" fontId="7" fillId="20" borderId="73" xfId="0" applyNumberFormat="1" applyFont="1" applyFill="1" applyBorder="1" applyAlignment="1" applyProtection="1">
      <alignment horizontal="right" vertical="center"/>
    </xf>
    <xf numFmtId="37" fontId="7" fillId="0" borderId="73" xfId="0" applyNumberFormat="1" applyFont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horizontal="right" vertical="center"/>
    </xf>
    <xf numFmtId="164" fontId="7" fillId="6" borderId="6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right" vertical="center"/>
    </xf>
    <xf numFmtId="3" fontId="7" fillId="0" borderId="0" xfId="0" applyNumberFormat="1" applyFont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</xf>
    <xf numFmtId="37" fontId="7" fillId="0" borderId="74" xfId="0" applyNumberFormat="1" applyFont="1" applyFill="1" applyBorder="1" applyAlignment="1" applyProtection="1">
      <alignment horizontal="right" vertical="center"/>
    </xf>
    <xf numFmtId="37" fontId="13" fillId="6" borderId="74" xfId="0" applyNumberFormat="1" applyFont="1" applyFill="1" applyBorder="1" applyAlignment="1" applyProtection="1">
      <alignment horizontal="right" vertical="center"/>
    </xf>
    <xf numFmtId="3" fontId="7" fillId="6" borderId="73" xfId="0" applyNumberFormat="1" applyFont="1" applyFill="1" applyBorder="1" applyAlignment="1" applyProtection="1">
      <alignment horizontal="right" vertical="center"/>
    </xf>
    <xf numFmtId="3" fontId="9" fillId="6" borderId="73" xfId="0" applyNumberFormat="1" applyFont="1" applyFill="1" applyBorder="1" applyAlignment="1" applyProtection="1">
      <alignment horizontal="right" vertical="center"/>
    </xf>
    <xf numFmtId="5" fontId="7" fillId="0" borderId="0" xfId="0" applyNumberFormat="1" applyFont="1" applyFill="1" applyBorder="1" applyAlignment="1" applyProtection="1">
      <alignment horizontal="right" vertical="center"/>
    </xf>
    <xf numFmtId="5" fontId="9" fillId="6" borderId="6" xfId="0" applyNumberFormat="1" applyFont="1" applyFill="1" applyBorder="1" applyAlignment="1" applyProtection="1">
      <alignment horizontal="right" vertical="center"/>
    </xf>
    <xf numFmtId="5" fontId="47" fillId="6" borderId="83" xfId="0" applyNumberFormat="1" applyFont="1" applyFill="1" applyBorder="1" applyAlignment="1" applyProtection="1">
      <alignment horizontal="right" vertical="center"/>
    </xf>
    <xf numFmtId="3" fontId="47" fillId="0" borderId="83" xfId="0" applyNumberFormat="1" applyFont="1" applyFill="1" applyBorder="1" applyAlignment="1" applyProtection="1">
      <alignment horizontal="right" vertical="center"/>
    </xf>
    <xf numFmtId="5" fontId="47" fillId="17" borderId="83" xfId="0" applyNumberFormat="1" applyFont="1" applyFill="1" applyBorder="1" applyAlignment="1" applyProtection="1">
      <alignment horizontal="right" vertical="center"/>
    </xf>
    <xf numFmtId="5" fontId="47" fillId="0" borderId="83" xfId="0" applyNumberFormat="1" applyFont="1" applyFill="1" applyBorder="1" applyAlignment="1" applyProtection="1">
      <alignment horizontal="right" vertical="center"/>
    </xf>
    <xf numFmtId="5" fontId="48" fillId="6" borderId="84" xfId="0" applyNumberFormat="1" applyFont="1" applyFill="1" applyBorder="1" applyAlignment="1" applyProtection="1">
      <alignment horizontal="right" vertical="center"/>
    </xf>
    <xf numFmtId="37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37" fontId="8" fillId="21" borderId="74" xfId="0" applyNumberFormat="1" applyFont="1" applyFill="1" applyBorder="1" applyAlignment="1" applyProtection="1">
      <alignment horizontal="right" vertical="center"/>
    </xf>
    <xf numFmtId="37" fontId="8" fillId="0" borderId="74" xfId="0" applyNumberFormat="1" applyFont="1" applyFill="1" applyBorder="1" applyAlignment="1" applyProtection="1">
      <alignment horizontal="right" vertical="center"/>
    </xf>
    <xf numFmtId="37" fontId="8" fillId="0" borderId="74" xfId="0" applyNumberFormat="1" applyFont="1" applyBorder="1" applyAlignment="1" applyProtection="1">
      <alignment horizontal="right" vertical="center"/>
    </xf>
    <xf numFmtId="37" fontId="8" fillId="21" borderId="68" xfId="0" applyNumberFormat="1" applyFont="1" applyFill="1" applyBorder="1" applyAlignment="1" applyProtection="1">
      <alignment horizontal="right" vertical="center"/>
    </xf>
    <xf numFmtId="37" fontId="8" fillId="0" borderId="68" xfId="0" applyNumberFormat="1" applyFont="1" applyFill="1" applyBorder="1" applyAlignment="1" applyProtection="1">
      <alignment horizontal="right" vertical="center"/>
    </xf>
    <xf numFmtId="37" fontId="8" fillId="0" borderId="68" xfId="0" applyNumberFormat="1" applyFont="1" applyBorder="1" applyAlignment="1" applyProtection="1">
      <alignment horizontal="right" vertical="center"/>
    </xf>
    <xf numFmtId="37" fontId="8" fillId="21" borderId="73" xfId="0" applyNumberFormat="1" applyFont="1" applyFill="1" applyBorder="1" applyAlignment="1" applyProtection="1">
      <alignment horizontal="right" vertical="center"/>
    </xf>
    <xf numFmtId="37" fontId="8" fillId="0" borderId="73" xfId="0" applyNumberFormat="1" applyFont="1" applyFill="1" applyBorder="1" applyAlignment="1" applyProtection="1">
      <alignment horizontal="righ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0" fontId="9" fillId="0" borderId="0" xfId="1" applyNumberFormat="1" applyFont="1" applyFill="1" applyAlignment="1" applyProtection="1">
      <alignment horizontal="right" vertical="center"/>
    </xf>
    <xf numFmtId="10" fontId="8" fillId="6" borderId="74" xfId="0" applyNumberFormat="1" applyFont="1" applyFill="1" applyBorder="1" applyAlignment="1" applyProtection="1">
      <alignment horizontal="right" vertical="center"/>
    </xf>
    <xf numFmtId="10" fontId="8" fillId="0" borderId="74" xfId="0" applyNumberFormat="1" applyFont="1" applyFill="1" applyBorder="1" applyAlignment="1" applyProtection="1">
      <alignment horizontal="right" vertical="center"/>
    </xf>
    <xf numFmtId="10" fontId="9" fillId="6" borderId="74" xfId="0" applyNumberFormat="1" applyFont="1" applyFill="1" applyBorder="1" applyAlignment="1" applyProtection="1">
      <alignment horizontal="right" vertical="center"/>
    </xf>
    <xf numFmtId="3" fontId="7" fillId="20" borderId="68" xfId="0" applyNumberFormat="1" applyFont="1" applyFill="1" applyBorder="1" applyAlignment="1" applyProtection="1">
      <alignment horizontal="right" vertical="center"/>
    </xf>
    <xf numFmtId="3" fontId="8" fillId="9" borderId="68" xfId="0" applyNumberFormat="1" applyFont="1" applyFill="1" applyBorder="1" applyAlignment="1" applyProtection="1">
      <alignment horizontal="right" vertical="center"/>
    </xf>
    <xf numFmtId="170" fontId="7" fillId="15" borderId="46" xfId="3" applyNumberFormat="1" applyFont="1" applyFill="1" applyBorder="1" applyAlignment="1" applyProtection="1">
      <protection locked="0"/>
    </xf>
    <xf numFmtId="170" fontId="7" fillId="15" borderId="48" xfId="3" applyNumberFormat="1" applyFont="1" applyFill="1" applyBorder="1" applyAlignment="1" applyProtection="1">
      <protection locked="0"/>
    </xf>
    <xf numFmtId="0" fontId="38" fillId="0" borderId="0" xfId="6" applyFont="1"/>
    <xf numFmtId="14" fontId="24" fillId="0" borderId="5" xfId="6" applyNumberFormat="1" applyFont="1" applyBorder="1"/>
    <xf numFmtId="170" fontId="24" fillId="0" borderId="5" xfId="6" applyNumberFormat="1" applyFont="1" applyBorder="1"/>
    <xf numFmtId="9" fontId="24" fillId="0" borderId="5" xfId="6" applyNumberFormat="1" applyFont="1" applyBorder="1"/>
    <xf numFmtId="170" fontId="7" fillId="0" borderId="0" xfId="27" applyNumberFormat="1" applyFont="1" applyFill="1" applyProtection="1"/>
    <xf numFmtId="14" fontId="24" fillId="0" borderId="5" xfId="6" applyNumberFormat="1" applyFont="1" applyBorder="1" applyAlignment="1">
      <alignment horizontal="right"/>
    </xf>
    <xf numFmtId="0" fontId="7" fillId="0" borderId="0" xfId="6" applyFont="1"/>
    <xf numFmtId="14" fontId="24" fillId="23" borderId="5" xfId="6" applyNumberFormat="1" applyFont="1" applyFill="1" applyBorder="1"/>
    <xf numFmtId="170" fontId="24" fillId="23" borderId="5" xfId="6" applyNumberFormat="1" applyFont="1" applyFill="1" applyBorder="1"/>
    <xf numFmtId="9" fontId="24" fillId="23" borderId="5" xfId="6" applyNumberFormat="1" applyFont="1" applyFill="1" applyBorder="1"/>
    <xf numFmtId="0" fontId="7" fillId="0" borderId="11" xfId="6" applyFont="1" applyBorder="1" applyAlignment="1">
      <alignment horizontal="center"/>
    </xf>
    <xf numFmtId="37" fontId="7" fillId="0" borderId="12" xfId="17" applyNumberFormat="1" applyFont="1" applyBorder="1" applyAlignment="1">
      <alignment horizontal="center"/>
    </xf>
    <xf numFmtId="14" fontId="7" fillId="0" borderId="12" xfId="17" applyNumberFormat="1" applyFont="1" applyBorder="1" applyAlignment="1">
      <alignment horizontal="center"/>
    </xf>
    <xf numFmtId="170" fontId="7" fillId="0" borderId="12" xfId="27" applyNumberFormat="1" applyFont="1" applyBorder="1" applyAlignment="1" applyProtection="1">
      <alignment horizontal="center"/>
    </xf>
    <xf numFmtId="9" fontId="7" fillId="0" borderId="12" xfId="27" applyNumberFormat="1" applyFont="1" applyBorder="1" applyAlignment="1" applyProtection="1">
      <alignment horizontal="center"/>
    </xf>
    <xf numFmtId="170" fontId="7" fillId="0" borderId="13" xfId="27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23" borderId="11" xfId="6" applyFont="1" applyFill="1" applyBorder="1" applyAlignment="1">
      <alignment horizontal="center"/>
    </xf>
    <xf numFmtId="37" fontId="7" fillId="23" borderId="12" xfId="17" applyNumberFormat="1" applyFont="1" applyFill="1" applyBorder="1" applyAlignment="1">
      <alignment horizontal="center"/>
    </xf>
    <xf numFmtId="14" fontId="7" fillId="23" borderId="12" xfId="17" applyNumberFormat="1" applyFont="1" applyFill="1" applyBorder="1" applyAlignment="1">
      <alignment horizontal="center"/>
    </xf>
    <xf numFmtId="170" fontId="7" fillId="23" borderId="12" xfId="27" applyNumberFormat="1" applyFont="1" applyFill="1" applyBorder="1" applyAlignment="1" applyProtection="1">
      <alignment horizontal="center"/>
    </xf>
    <xf numFmtId="9" fontId="7" fillId="23" borderId="12" xfId="27" applyNumberFormat="1" applyFont="1" applyFill="1" applyBorder="1" applyAlignment="1" applyProtection="1">
      <alignment horizontal="center"/>
    </xf>
    <xf numFmtId="170" fontId="7" fillId="23" borderId="13" xfId="27" applyNumberFormat="1" applyFont="1" applyFill="1" applyBorder="1" applyAlignment="1" applyProtection="1">
      <alignment horizontal="center"/>
    </xf>
    <xf numFmtId="0" fontId="7" fillId="0" borderId="19" xfId="6" applyFont="1" applyBorder="1" applyAlignment="1">
      <alignment horizontal="center" wrapText="1"/>
    </xf>
    <xf numFmtId="14" fontId="7" fillId="0" borderId="19" xfId="6" applyNumberFormat="1" applyFont="1" applyBorder="1" applyAlignment="1">
      <alignment horizontal="center" wrapText="1"/>
    </xf>
    <xf numFmtId="170" fontId="7" fillId="0" borderId="19" xfId="27" applyNumberFormat="1" applyFont="1" applyBorder="1" applyAlignment="1" applyProtection="1">
      <alignment horizontal="center" wrapText="1"/>
    </xf>
    <xf numFmtId="9" fontId="7" fillId="0" borderId="19" xfId="27" applyNumberFormat="1" applyFont="1" applyBorder="1" applyAlignment="1" applyProtection="1">
      <alignment horizontal="center" wrapText="1"/>
    </xf>
    <xf numFmtId="170" fontId="7" fillId="0" borderId="19" xfId="27" applyNumberFormat="1" applyFont="1" applyFill="1" applyBorder="1" applyAlignment="1" applyProtection="1">
      <alignment horizontal="center" vertical="top" wrapText="1"/>
    </xf>
    <xf numFmtId="0" fontId="7" fillId="23" borderId="19" xfId="6" applyFont="1" applyFill="1" applyBorder="1" applyAlignment="1">
      <alignment horizontal="center" vertical="center" wrapText="1"/>
    </xf>
    <xf numFmtId="14" fontId="7" fillId="23" borderId="19" xfId="6" applyNumberFormat="1" applyFont="1" applyFill="1" applyBorder="1" applyAlignment="1">
      <alignment horizontal="center" vertical="center" wrapText="1"/>
    </xf>
    <xf numFmtId="170" fontId="7" fillId="23" borderId="19" xfId="27" applyNumberFormat="1" applyFont="1" applyFill="1" applyBorder="1" applyAlignment="1" applyProtection="1">
      <alignment horizontal="center" vertical="center" wrapText="1"/>
    </xf>
    <xf numFmtId="9" fontId="7" fillId="23" borderId="19" xfId="27" applyNumberFormat="1" applyFont="1" applyFill="1" applyBorder="1" applyAlignment="1" applyProtection="1">
      <alignment horizontal="center" vertical="center" wrapText="1"/>
    </xf>
    <xf numFmtId="49" fontId="7" fillId="0" borderId="4" xfId="46" applyNumberFormat="1" applyFont="1" applyBorder="1" applyAlignment="1">
      <alignment horizontal="center" vertical="center"/>
    </xf>
    <xf numFmtId="49" fontId="7" fillId="0" borderId="5" xfId="46" applyNumberFormat="1" applyFont="1" applyBorder="1" applyAlignment="1">
      <alignment horizontal="center" vertical="center"/>
    </xf>
    <xf numFmtId="14" fontId="7" fillId="0" borderId="5" xfId="46" applyNumberFormat="1" applyFont="1" applyBorder="1" applyAlignment="1">
      <alignment horizontal="center" vertical="center"/>
    </xf>
    <xf numFmtId="170" fontId="7" fillId="0" borderId="0" xfId="27" applyNumberFormat="1" applyFont="1" applyBorder="1" applyAlignment="1" applyProtection="1">
      <alignment horizontal="center"/>
    </xf>
    <xf numFmtId="170" fontId="7" fillId="0" borderId="5" xfId="27" applyNumberFormat="1" applyFont="1" applyFill="1" applyBorder="1" applyAlignment="1" applyProtection="1">
      <alignment horizontal="center" vertical="center"/>
    </xf>
    <xf numFmtId="170" fontId="7" fillId="0" borderId="2" xfId="27" applyNumberFormat="1" applyFont="1" applyBorder="1" applyAlignment="1" applyProtection="1">
      <alignment horizontal="center"/>
    </xf>
    <xf numFmtId="49" fontId="7" fillId="23" borderId="4" xfId="46" applyNumberFormat="1" applyFont="1" applyFill="1" applyBorder="1" applyAlignment="1">
      <alignment horizontal="center" vertical="center"/>
    </xf>
    <xf numFmtId="49" fontId="7" fillId="23" borderId="5" xfId="46" applyNumberFormat="1" applyFont="1" applyFill="1" applyBorder="1" applyAlignment="1">
      <alignment horizontal="center" vertical="center"/>
    </xf>
    <xf numFmtId="14" fontId="7" fillId="23" borderId="5" xfId="46" applyNumberFormat="1" applyFont="1" applyFill="1" applyBorder="1" applyAlignment="1">
      <alignment horizontal="center" vertical="center"/>
    </xf>
    <xf numFmtId="170" fontId="7" fillId="23" borderId="0" xfId="27" applyNumberFormat="1" applyFont="1" applyFill="1" applyBorder="1" applyAlignment="1" applyProtection="1">
      <alignment horizontal="center"/>
    </xf>
    <xf numFmtId="170" fontId="7" fillId="23" borderId="5" xfId="27" applyNumberFormat="1" applyFont="1" applyFill="1" applyBorder="1" applyAlignment="1" applyProtection="1">
      <alignment horizontal="center" vertical="center"/>
    </xf>
    <xf numFmtId="170" fontId="7" fillId="23" borderId="2" xfId="27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71" fontId="23" fillId="0" borderId="5" xfId="11" applyNumberFormat="1" applyFont="1" applyFill="1" applyBorder="1" applyAlignment="1" applyProtection="1">
      <alignment horizontal="right"/>
    </xf>
    <xf numFmtId="170" fontId="7" fillId="0" borderId="5" xfId="27" applyNumberFormat="1" applyFont="1" applyBorder="1" applyAlignment="1" applyProtection="1">
      <alignment horizontal="center"/>
    </xf>
    <xf numFmtId="43" fontId="51" fillId="0" borderId="5" xfId="27" applyFont="1" applyFill="1" applyBorder="1" applyAlignment="1" applyProtection="1"/>
    <xf numFmtId="171" fontId="23" fillId="0" borderId="3" xfId="11" applyNumberFormat="1" applyFont="1" applyFill="1" applyBorder="1" applyAlignment="1" applyProtection="1">
      <alignment horizontal="right"/>
    </xf>
    <xf numFmtId="171" fontId="52" fillId="0" borderId="5" xfId="11" applyNumberFormat="1" applyFont="1" applyFill="1" applyBorder="1" applyAlignment="1" applyProtection="1">
      <alignment horizontal="right"/>
    </xf>
    <xf numFmtId="170" fontId="52" fillId="0" borderId="5" xfId="27" applyNumberFormat="1" applyFont="1" applyBorder="1" applyAlignment="1" applyProtection="1">
      <alignment horizontal="center"/>
    </xf>
    <xf numFmtId="43" fontId="53" fillId="0" borderId="5" xfId="27" applyFont="1" applyFill="1" applyBorder="1" applyAlignment="1" applyProtection="1"/>
    <xf numFmtId="171" fontId="52" fillId="0" borderId="3" xfId="11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4" fontId="7" fillId="0" borderId="0" xfId="0" applyNumberFormat="1" applyFont="1" applyAlignment="1">
      <alignment horizontal="center"/>
    </xf>
    <xf numFmtId="171" fontId="23" fillId="0" borderId="12" xfId="11" applyNumberFormat="1" applyFont="1" applyFill="1" applyBorder="1" applyAlignment="1" applyProtection="1">
      <alignment horizontal="right"/>
    </xf>
    <xf numFmtId="9" fontId="7" fillId="0" borderId="0" xfId="27" applyNumberFormat="1" applyFont="1" applyBorder="1" applyAlignment="1" applyProtection="1">
      <alignment horizontal="center"/>
    </xf>
    <xf numFmtId="171" fontId="23" fillId="0" borderId="0" xfId="11" applyNumberFormat="1" applyFont="1" applyFill="1" applyBorder="1" applyAlignment="1" applyProtection="1">
      <alignment horizontal="right"/>
    </xf>
    <xf numFmtId="171" fontId="23" fillId="0" borderId="2" xfId="11" applyNumberFormat="1" applyFont="1" applyFill="1" applyBorder="1" applyAlignment="1" applyProtection="1">
      <alignment horizontal="right"/>
    </xf>
    <xf numFmtId="49" fontId="7" fillId="13" borderId="85" xfId="46" applyNumberFormat="1" applyFont="1" applyFill="1" applyBorder="1" applyAlignment="1" applyProtection="1">
      <alignment horizontal="right"/>
      <protection locked="0"/>
    </xf>
    <xf numFmtId="171" fontId="7" fillId="4" borderId="46" xfId="8" applyNumberFormat="1" applyFont="1" applyFill="1" applyBorder="1" applyProtection="1">
      <protection locked="0"/>
    </xf>
    <xf numFmtId="14" fontId="7" fillId="4" borderId="46" xfId="8" applyNumberFormat="1" applyFont="1" applyFill="1" applyBorder="1" applyProtection="1">
      <protection locked="0"/>
    </xf>
    <xf numFmtId="44" fontId="7" fillId="4" borderId="0" xfId="11" applyFont="1" applyFill="1" applyAlignment="1">
      <alignment horizontal="right"/>
    </xf>
    <xf numFmtId="171" fontId="7" fillId="24" borderId="46" xfId="11" applyNumberFormat="1" applyFont="1" applyFill="1" applyBorder="1" applyAlignment="1" applyProtection="1">
      <protection locked="0"/>
    </xf>
    <xf numFmtId="170" fontId="7" fillId="4" borderId="46" xfId="27" applyNumberFormat="1" applyFont="1" applyFill="1" applyBorder="1" applyProtection="1">
      <protection locked="0"/>
    </xf>
    <xf numFmtId="170" fontId="7" fillId="0" borderId="46" xfId="27" applyNumberFormat="1" applyFont="1" applyFill="1" applyBorder="1" applyAlignment="1" applyProtection="1">
      <alignment horizontal="left"/>
    </xf>
    <xf numFmtId="170" fontId="7" fillId="0" borderId="47" xfId="27" applyNumberFormat="1" applyFont="1" applyFill="1" applyBorder="1" applyAlignment="1" applyProtection="1">
      <alignment horizontal="left"/>
    </xf>
    <xf numFmtId="49" fontId="7" fillId="13" borderId="46" xfId="46" applyNumberFormat="1" applyFont="1" applyFill="1" applyBorder="1" applyAlignment="1" applyProtection="1">
      <alignment horizontal="right"/>
      <protection locked="0"/>
    </xf>
    <xf numFmtId="14" fontId="7" fillId="4" borderId="46" xfId="8" applyNumberFormat="1" applyFont="1" applyFill="1" applyBorder="1" applyAlignment="1" applyProtection="1">
      <protection locked="0"/>
    </xf>
    <xf numFmtId="171" fontId="7" fillId="4" borderId="0" xfId="11" applyNumberFormat="1" applyFont="1" applyFill="1" applyBorder="1" applyAlignment="1" applyProtection="1">
      <protection locked="0"/>
    </xf>
    <xf numFmtId="171" fontId="7" fillId="4" borderId="86" xfId="8" applyNumberFormat="1" applyFont="1" applyFill="1" applyBorder="1" applyAlignment="1" applyProtection="1">
      <protection locked="0"/>
    </xf>
    <xf numFmtId="14" fontId="7" fillId="4" borderId="86" xfId="8" applyNumberFormat="1" applyFont="1" applyFill="1" applyBorder="1" applyAlignment="1" applyProtection="1">
      <protection locked="0"/>
    </xf>
    <xf numFmtId="14" fontId="7" fillId="0" borderId="0" xfId="6" applyNumberFormat="1" applyFont="1"/>
    <xf numFmtId="9" fontId="7" fillId="0" borderId="0" xfId="27" applyNumberFormat="1" applyFont="1" applyFill="1" applyProtection="1"/>
    <xf numFmtId="3" fontId="8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center" vertical="center" wrapText="1"/>
    </xf>
    <xf numFmtId="41" fontId="8" fillId="0" borderId="0" xfId="0" applyNumberFormat="1" applyFont="1" applyFill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70" fontId="12" fillId="0" borderId="0" xfId="0" applyNumberFormat="1" applyFont="1" applyAlignment="1" applyProtection="1">
      <alignment vertical="center"/>
    </xf>
    <xf numFmtId="37" fontId="8" fillId="22" borderId="68" xfId="0" applyNumberFormat="1" applyFont="1" applyFill="1" applyBorder="1" applyAlignment="1" applyProtection="1">
      <alignment horizontal="right" vertical="center"/>
    </xf>
    <xf numFmtId="37" fontId="41" fillId="22" borderId="68" xfId="0" applyNumberFormat="1" applyFont="1" applyFill="1" applyBorder="1" applyAlignment="1" applyProtection="1">
      <alignment horizontal="right" vertical="center"/>
    </xf>
    <xf numFmtId="170" fontId="7" fillId="22" borderId="2" xfId="3" applyNumberFormat="1" applyFont="1" applyFill="1" applyBorder="1" applyAlignment="1" applyProtection="1">
      <alignment horizontal="center"/>
      <protection locked="0"/>
    </xf>
    <xf numFmtId="170" fontId="7" fillId="0" borderId="2" xfId="3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/>
    </xf>
    <xf numFmtId="0" fontId="7" fillId="0" borderId="69" xfId="0" applyFont="1" applyFill="1" applyBorder="1" applyAlignment="1" applyProtection="1">
      <alignment horizontal="right"/>
    </xf>
    <xf numFmtId="10" fontId="7" fillId="0" borderId="68" xfId="0" applyNumberFormat="1" applyFont="1" applyFill="1" applyBorder="1" applyProtection="1"/>
    <xf numFmtId="10" fontId="7" fillId="0" borderId="74" xfId="0" applyNumberFormat="1" applyFont="1" applyFill="1" applyBorder="1" applyProtection="1"/>
    <xf numFmtId="168" fontId="7" fillId="0" borderId="68" xfId="0" applyNumberFormat="1" applyFont="1" applyFill="1" applyBorder="1" applyAlignment="1" applyProtection="1">
      <alignment horizontal="right"/>
    </xf>
    <xf numFmtId="170" fontId="7" fillId="0" borderId="68" xfId="3" applyNumberFormat="1" applyFont="1" applyFill="1" applyBorder="1" applyAlignment="1" applyProtection="1"/>
    <xf numFmtId="37" fontId="23" fillId="0" borderId="68" xfId="0" quotePrefix="1" applyNumberFormat="1" applyFont="1" applyFill="1" applyBorder="1" applyAlignment="1" applyProtection="1">
      <alignment horizontal="right" vertical="center"/>
    </xf>
    <xf numFmtId="37" fontId="7" fillId="6" borderId="68" xfId="0" applyNumberFormat="1" applyFont="1" applyFill="1" applyBorder="1" applyAlignment="1">
      <alignment horizontal="right" vertical="center"/>
    </xf>
    <xf numFmtId="37" fontId="23" fillId="0" borderId="74" xfId="0" applyNumberFormat="1" applyFont="1" applyFill="1" applyBorder="1" applyAlignment="1" applyProtection="1">
      <alignment horizontal="right" vertical="center"/>
    </xf>
    <xf numFmtId="0" fontId="2" fillId="0" borderId="0" xfId="41" applyFont="1"/>
    <xf numFmtId="37" fontId="7" fillId="0" borderId="1" xfId="0" applyNumberFormat="1" applyFont="1" applyBorder="1" applyAlignment="1">
      <alignment horizontal="center"/>
    </xf>
    <xf numFmtId="37" fontId="7" fillId="6" borderId="66" xfId="0" applyNumberFormat="1" applyFont="1" applyFill="1" applyBorder="1"/>
    <xf numFmtId="10" fontId="7" fillId="6" borderId="66" xfId="1" applyNumberFormat="1" applyFont="1" applyFill="1" applyBorder="1" applyProtection="1"/>
    <xf numFmtId="37" fontId="7" fillId="0" borderId="68" xfId="0" applyNumberFormat="1" applyFont="1" applyBorder="1"/>
    <xf numFmtId="37" fontId="7" fillId="6" borderId="68" xfId="0" applyNumberFormat="1" applyFont="1" applyFill="1" applyBorder="1"/>
    <xf numFmtId="37" fontId="7" fillId="0" borderId="73" xfId="0" applyNumberFormat="1" applyFont="1" applyBorder="1"/>
    <xf numFmtId="37" fontId="7" fillId="6" borderId="9" xfId="0" applyNumberFormat="1" applyFont="1" applyFill="1" applyBorder="1"/>
    <xf numFmtId="10" fontId="7" fillId="6" borderId="9" xfId="1" applyNumberFormat="1" applyFont="1" applyFill="1" applyBorder="1" applyProtection="1"/>
    <xf numFmtId="37" fontId="7" fillId="0" borderId="0" xfId="0" applyNumberFormat="1" applyFont="1"/>
    <xf numFmtId="0" fontId="7" fillId="0" borderId="0" xfId="0" applyFont="1"/>
    <xf numFmtId="10" fontId="42" fillId="0" borderId="9" xfId="1" applyNumberFormat="1" applyFont="1" applyFill="1" applyBorder="1" applyProtection="1"/>
    <xf numFmtId="0" fontId="7" fillId="0" borderId="0" xfId="1" applyNumberFormat="1" applyFont="1" applyFill="1" applyAlignment="1" applyProtection="1">
      <alignment horizontal="center"/>
    </xf>
    <xf numFmtId="164" fontId="7" fillId="22" borderId="0" xfId="11" applyNumberFormat="1" applyFont="1" applyFill="1" applyBorder="1" applyAlignment="1" applyProtection="1">
      <alignment horizontal="center"/>
    </xf>
    <xf numFmtId="0" fontId="1" fillId="0" borderId="0" xfId="49"/>
    <xf numFmtId="170" fontId="7" fillId="25" borderId="46" xfId="27" applyNumberFormat="1" applyFont="1" applyFill="1" applyBorder="1" applyAlignment="1" applyProtection="1">
      <alignment horizontal="left"/>
    </xf>
    <xf numFmtId="170" fontId="7" fillId="25" borderId="46" xfId="27" applyNumberFormat="1" applyFont="1" applyFill="1" applyBorder="1" applyProtection="1">
      <protection locked="0"/>
    </xf>
    <xf numFmtId="171" fontId="7" fillId="24" borderId="46" xfId="50" applyNumberFormat="1" applyFont="1" applyFill="1" applyBorder="1" applyAlignment="1" applyProtection="1">
      <protection locked="0"/>
    </xf>
    <xf numFmtId="171" fontId="7" fillId="25" borderId="0" xfId="50" applyNumberFormat="1" applyFont="1" applyFill="1" applyBorder="1" applyAlignment="1" applyProtection="1">
      <protection locked="0"/>
    </xf>
    <xf numFmtId="14" fontId="7" fillId="25" borderId="46" xfId="8" applyNumberFormat="1" applyFont="1" applyFill="1" applyBorder="1" applyAlignment="1" applyProtection="1">
      <protection locked="0"/>
    </xf>
    <xf numFmtId="171" fontId="7" fillId="25" borderId="46" xfId="8" applyNumberFormat="1" applyFont="1" applyFill="1" applyBorder="1" applyAlignment="1" applyProtection="1">
      <protection locked="0"/>
    </xf>
    <xf numFmtId="0" fontId="7" fillId="25" borderId="46" xfId="46" applyFont="1" applyFill="1" applyBorder="1" applyAlignment="1" applyProtection="1">
      <alignment horizontal="left"/>
      <protection locked="0"/>
    </xf>
    <xf numFmtId="171" fontId="1" fillId="26" borderId="0" xfId="49" applyNumberFormat="1" applyFill="1"/>
    <xf numFmtId="171" fontId="7" fillId="4" borderId="0" xfId="50" applyNumberFormat="1" applyFont="1" applyFill="1" applyBorder="1" applyAlignment="1" applyProtection="1">
      <protection locked="0"/>
    </xf>
    <xf numFmtId="0" fontId="7" fillId="13" borderId="46" xfId="46" applyFont="1" applyFill="1" applyBorder="1" applyAlignment="1" applyProtection="1">
      <alignment horizontal="left"/>
      <protection locked="0"/>
    </xf>
    <xf numFmtId="171" fontId="23" fillId="0" borderId="2" xfId="50" applyNumberFormat="1" applyFont="1" applyFill="1" applyBorder="1" applyAlignment="1" applyProtection="1">
      <alignment horizontal="right"/>
    </xf>
    <xf numFmtId="171" fontId="23" fillId="0" borderId="0" xfId="50" applyNumberFormat="1" applyFont="1" applyFill="1" applyBorder="1" applyAlignment="1" applyProtection="1">
      <alignment horizontal="right"/>
    </xf>
    <xf numFmtId="170" fontId="7" fillId="0" borderId="0" xfId="51" applyNumberFormat="1" applyFont="1" applyBorder="1" applyAlignment="1" applyProtection="1">
      <alignment horizontal="center"/>
    </xf>
    <xf numFmtId="171" fontId="23" fillId="0" borderId="12" xfId="50" applyNumberFormat="1" applyFont="1" applyFill="1" applyBorder="1" applyAlignment="1" applyProtection="1">
      <alignment horizontal="right"/>
    </xf>
    <xf numFmtId="14" fontId="7" fillId="0" borderId="0" xfId="49" applyNumberFormat="1" applyFont="1" applyAlignment="1">
      <alignment horizontal="center"/>
    </xf>
    <xf numFmtId="0" fontId="7" fillId="0" borderId="0" xfId="49" applyFont="1" applyAlignment="1">
      <alignment horizontal="center"/>
    </xf>
    <xf numFmtId="0" fontId="1" fillId="0" borderId="8" xfId="49" applyBorder="1" applyProtection="1">
      <protection locked="0"/>
    </xf>
    <xf numFmtId="9" fontId="7" fillId="0" borderId="0" xfId="52" applyNumberFormat="1" applyFont="1" applyBorder="1" applyAlignment="1" applyProtection="1">
      <alignment horizontal="center"/>
    </xf>
    <xf numFmtId="9" fontId="7" fillId="0" borderId="12" xfId="52" applyNumberFormat="1" applyFont="1" applyBorder="1" applyAlignment="1" applyProtection="1">
      <alignment horizontal="center"/>
    </xf>
    <xf numFmtId="171" fontId="52" fillId="0" borderId="3" xfId="50" applyNumberFormat="1" applyFont="1" applyFill="1" applyBorder="1" applyAlignment="1" applyProtection="1">
      <alignment horizontal="right"/>
    </xf>
    <xf numFmtId="171" fontId="52" fillId="0" borderId="5" xfId="50" applyNumberFormat="1" applyFont="1" applyFill="1" applyBorder="1" applyAlignment="1" applyProtection="1">
      <alignment horizontal="right"/>
    </xf>
    <xf numFmtId="170" fontId="7" fillId="0" borderId="5" xfId="51" applyNumberFormat="1" applyFont="1" applyFill="1" applyBorder="1" applyAlignment="1" applyProtection="1">
      <alignment horizontal="center"/>
    </xf>
    <xf numFmtId="14" fontId="7" fillId="0" borderId="5" xfId="49" applyNumberFormat="1" applyFont="1" applyBorder="1" applyAlignment="1">
      <alignment horizontal="center"/>
    </xf>
    <xf numFmtId="0" fontId="7" fillId="0" borderId="5" xfId="49" applyFont="1" applyBorder="1" applyAlignment="1">
      <alignment horizontal="center"/>
    </xf>
    <xf numFmtId="171" fontId="23" fillId="0" borderId="3" xfId="50" applyNumberFormat="1" applyFont="1" applyFill="1" applyBorder="1" applyAlignment="1" applyProtection="1">
      <alignment horizontal="right"/>
    </xf>
    <xf numFmtId="171" fontId="23" fillId="0" borderId="5" xfId="50" applyNumberFormat="1" applyFont="1" applyFill="1" applyBorder="1" applyAlignment="1" applyProtection="1">
      <alignment horizontal="right"/>
    </xf>
    <xf numFmtId="43" fontId="51" fillId="0" borderId="5" xfId="52" applyFont="1" applyFill="1" applyBorder="1" applyAlignment="1" applyProtection="1"/>
    <xf numFmtId="2" fontId="7" fillId="0" borderId="5" xfId="49" applyNumberFormat="1" applyFont="1" applyBorder="1" applyAlignment="1">
      <alignment horizontal="center"/>
    </xf>
    <xf numFmtId="170" fontId="7" fillId="0" borderId="2" xfId="52" applyNumberFormat="1" applyFont="1" applyBorder="1" applyAlignment="1" applyProtection="1">
      <alignment horizontal="center"/>
    </xf>
    <xf numFmtId="170" fontId="7" fillId="0" borderId="0" xfId="52" applyNumberFormat="1" applyFont="1" applyBorder="1" applyAlignment="1" applyProtection="1">
      <alignment horizontal="center"/>
    </xf>
    <xf numFmtId="170" fontId="7" fillId="0" borderId="5" xfId="52" applyNumberFormat="1" applyFont="1" applyFill="1" applyBorder="1" applyAlignment="1" applyProtection="1">
      <alignment horizontal="center" vertical="center"/>
    </xf>
    <xf numFmtId="170" fontId="7" fillId="23" borderId="8" xfId="27" applyNumberFormat="1" applyFont="1" applyFill="1" applyBorder="1" applyAlignment="1" applyProtection="1">
      <alignment horizontal="center" vertical="center" wrapText="1"/>
    </xf>
    <xf numFmtId="170" fontId="7" fillId="0" borderId="19" xfId="52" applyNumberFormat="1" applyFont="1" applyBorder="1" applyAlignment="1" applyProtection="1">
      <alignment horizontal="center" wrapText="1"/>
    </xf>
    <xf numFmtId="9" fontId="7" fillId="0" borderId="19" xfId="52" applyNumberFormat="1" applyFont="1" applyBorder="1" applyAlignment="1" applyProtection="1">
      <alignment horizontal="center" wrapText="1"/>
    </xf>
    <xf numFmtId="170" fontId="7" fillId="0" borderId="19" xfId="52" applyNumberFormat="1" applyFont="1" applyFill="1" applyBorder="1" applyAlignment="1" applyProtection="1">
      <alignment horizontal="center" vertical="top" wrapText="1"/>
    </xf>
    <xf numFmtId="170" fontId="7" fillId="0" borderId="13" xfId="52" applyNumberFormat="1" applyFont="1" applyBorder="1" applyAlignment="1" applyProtection="1">
      <alignment horizontal="center"/>
    </xf>
    <xf numFmtId="170" fontId="7" fillId="0" borderId="12" xfId="52" applyNumberFormat="1" applyFont="1" applyBorder="1" applyAlignment="1" applyProtection="1">
      <alignment horizontal="center"/>
    </xf>
    <xf numFmtId="14" fontId="24" fillId="21" borderId="5" xfId="6" applyNumberFormat="1" applyFont="1" applyFill="1" applyBorder="1"/>
    <xf numFmtId="170" fontId="7" fillId="0" borderId="0" xfId="52" applyNumberFormat="1" applyFont="1" applyFill="1" applyProtection="1"/>
    <xf numFmtId="9" fontId="0" fillId="0" borderId="12" xfId="53" applyFont="1" applyFill="1" applyBorder="1"/>
    <xf numFmtId="9" fontId="0" fillId="0" borderId="0" xfId="53" applyFont="1" applyFill="1"/>
    <xf numFmtId="0" fontId="58" fillId="0" borderId="0" xfId="49" applyFont="1"/>
    <xf numFmtId="41" fontId="1" fillId="0" borderId="12" xfId="49" applyNumberFormat="1" applyBorder="1"/>
    <xf numFmtId="41" fontId="1" fillId="0" borderId="0" xfId="49" applyNumberFormat="1"/>
    <xf numFmtId="2" fontId="1" fillId="0" borderId="0" xfId="49" applyNumberFormat="1"/>
    <xf numFmtId="172" fontId="0" fillId="0" borderId="0" xfId="53" applyNumberFormat="1" applyFont="1" applyFill="1" applyBorder="1"/>
    <xf numFmtId="43" fontId="1" fillId="0" borderId="0" xfId="49" applyNumberFormat="1"/>
    <xf numFmtId="176" fontId="1" fillId="0" borderId="0" xfId="49" applyNumberFormat="1"/>
    <xf numFmtId="0" fontId="1" fillId="0" borderId="0" xfId="49" applyAlignment="1">
      <alignment horizontal="center"/>
    </xf>
    <xf numFmtId="9" fontId="1" fillId="0" borderId="0" xfId="49" applyNumberFormat="1" applyAlignment="1">
      <alignment horizontal="center"/>
    </xf>
    <xf numFmtId="177" fontId="1" fillId="0" borderId="0" xfId="49" applyNumberFormat="1"/>
    <xf numFmtId="42" fontId="56" fillId="0" borderId="12" xfId="49" applyNumberFormat="1" applyFont="1" applyBorder="1"/>
    <xf numFmtId="0" fontId="56" fillId="0" borderId="0" xfId="49" applyFont="1"/>
    <xf numFmtId="0" fontId="56" fillId="0" borderId="0" xfId="49" applyFont="1" applyAlignment="1">
      <alignment horizontal="center"/>
    </xf>
    <xf numFmtId="42" fontId="1" fillId="0" borderId="0" xfId="49" applyNumberFormat="1"/>
    <xf numFmtId="0" fontId="56" fillId="0" borderId="1" xfId="49" applyFont="1" applyBorder="1" applyAlignment="1">
      <alignment horizontal="center"/>
    </xf>
    <xf numFmtId="0" fontId="56" fillId="0" borderId="1" xfId="49" applyFont="1" applyBorder="1"/>
    <xf numFmtId="43" fontId="59" fillId="0" borderId="0" xfId="49" applyNumberFormat="1" applyFont="1"/>
    <xf numFmtId="44" fontId="1" fillId="0" borderId="0" xfId="49" applyNumberFormat="1"/>
    <xf numFmtId="9" fontId="1" fillId="0" borderId="0" xfId="49" applyNumberFormat="1"/>
    <xf numFmtId="178" fontId="1" fillId="0" borderId="0" xfId="49" applyNumberFormat="1"/>
    <xf numFmtId="172" fontId="0" fillId="0" borderId="0" xfId="53" applyNumberFormat="1" applyFont="1" applyFill="1"/>
    <xf numFmtId="172" fontId="1" fillId="0" borderId="0" xfId="49" applyNumberFormat="1"/>
    <xf numFmtId="0" fontId="57" fillId="0" borderId="0" xfId="49" applyFont="1"/>
    <xf numFmtId="0" fontId="55" fillId="0" borderId="0" xfId="49" applyFont="1" applyAlignment="1">
      <alignment horizontal="center"/>
    </xf>
    <xf numFmtId="41" fontId="55" fillId="0" borderId="0" xfId="49" applyNumberFormat="1" applyFont="1" applyAlignment="1">
      <alignment horizontal="center"/>
    </xf>
    <xf numFmtId="0" fontId="60" fillId="0" borderId="0" xfId="49" applyFont="1"/>
    <xf numFmtId="0" fontId="61" fillId="0" borderId="0" xfId="49" applyFont="1"/>
    <xf numFmtId="43" fontId="61" fillId="0" borderId="0" xfId="49" applyNumberFormat="1" applyFont="1"/>
    <xf numFmtId="43" fontId="61" fillId="0" borderId="1" xfId="49" applyNumberFormat="1" applyFont="1" applyBorder="1"/>
    <xf numFmtId="0" fontId="61" fillId="0" borderId="1" xfId="49" applyFont="1" applyBorder="1" applyAlignment="1">
      <alignment horizontal="left" indent="1"/>
    </xf>
    <xf numFmtId="0" fontId="61" fillId="0" borderId="0" xfId="49" applyFont="1" applyAlignment="1">
      <alignment horizontal="left" indent="1"/>
    </xf>
    <xf numFmtId="0" fontId="61" fillId="0" borderId="1" xfId="49" applyFont="1" applyBorder="1" applyAlignment="1">
      <alignment horizontal="left"/>
    </xf>
    <xf numFmtId="0" fontId="61" fillId="0" borderId="0" xfId="49" applyFont="1" applyAlignment="1">
      <alignment horizontal="left"/>
    </xf>
    <xf numFmtId="0" fontId="62" fillId="0" borderId="1" xfId="49" applyFont="1" applyBorder="1" applyAlignment="1">
      <alignment horizontal="center"/>
    </xf>
    <xf numFmtId="0" fontId="63" fillId="0" borderId="0" xfId="49" applyFont="1"/>
    <xf numFmtId="41" fontId="61" fillId="18" borderId="1" xfId="49" applyNumberFormat="1" applyFont="1" applyFill="1" applyBorder="1"/>
    <xf numFmtId="41" fontId="61" fillId="0" borderId="0" xfId="49" applyNumberFormat="1" applyFont="1"/>
    <xf numFmtId="9" fontId="61" fillId="0" borderId="0" xfId="53" applyFont="1" applyFill="1"/>
    <xf numFmtId="9" fontId="61" fillId="0" borderId="0" xfId="53" applyFont="1"/>
    <xf numFmtId="44" fontId="61" fillId="0" borderId="0" xfId="49" applyNumberFormat="1" applyFont="1"/>
    <xf numFmtId="44" fontId="61" fillId="27" borderId="0" xfId="49" applyNumberFormat="1" applyFont="1" applyFill="1"/>
    <xf numFmtId="41" fontId="61" fillId="0" borderId="12" xfId="49" applyNumberFormat="1" applyFont="1" applyBorder="1"/>
    <xf numFmtId="0" fontId="60" fillId="0" borderId="12" xfId="49" applyFont="1" applyBorder="1"/>
    <xf numFmtId="0" fontId="29" fillId="0" borderId="1" xfId="0" applyNumberFormat="1" applyFont="1" applyBorder="1" applyAlignment="1" applyProtection="1">
      <alignment horizontal="center"/>
    </xf>
    <xf numFmtId="3" fontId="23" fillId="0" borderId="4" xfId="0" applyNumberFormat="1" applyFont="1" applyFill="1" applyBorder="1" applyAlignment="1" applyProtection="1">
      <alignment horizontal="center"/>
    </xf>
    <xf numFmtId="3" fontId="23" fillId="0" borderId="3" xfId="0" applyNumberFormat="1" applyFont="1" applyFill="1" applyBorder="1" applyAlignment="1" applyProtection="1">
      <alignment horizontal="center"/>
    </xf>
    <xf numFmtId="0" fontId="29" fillId="0" borderId="1" xfId="0" applyFont="1" applyBorder="1" applyAlignment="1" applyProtection="1">
      <alignment horizontal="center"/>
    </xf>
    <xf numFmtId="0" fontId="29" fillId="0" borderId="1" xfId="6" applyFont="1" applyBorder="1" applyAlignment="1">
      <alignment horizontal="center"/>
    </xf>
    <xf numFmtId="0" fontId="29" fillId="23" borderId="1" xfId="6" applyFont="1" applyFill="1" applyBorder="1" applyAlignment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/>
    </xf>
    <xf numFmtId="0" fontId="37" fillId="0" borderId="14" xfId="0" applyNumberFormat="1" applyFont="1" applyBorder="1" applyAlignment="1" applyProtection="1">
      <alignment horizontal="center"/>
    </xf>
    <xf numFmtId="0" fontId="37" fillId="0" borderId="1" xfId="0" applyNumberFormat="1" applyFont="1" applyBorder="1" applyAlignment="1" applyProtection="1">
      <alignment horizontal="center"/>
    </xf>
    <xf numFmtId="0" fontId="37" fillId="0" borderId="15" xfId="0" applyNumberFormat="1" applyFont="1" applyBorder="1" applyAlignment="1" applyProtection="1">
      <alignment horizontal="center"/>
    </xf>
    <xf numFmtId="37" fontId="9" fillId="0" borderId="11" xfId="17" applyNumberFormat="1" applyFont="1" applyFill="1" applyBorder="1" applyAlignment="1" applyProtection="1">
      <alignment horizontal="center"/>
    </xf>
    <xf numFmtId="37" fontId="9" fillId="0" borderId="12" xfId="17" applyNumberFormat="1" applyFont="1" applyFill="1" applyBorder="1" applyAlignment="1" applyProtection="1">
      <alignment horizontal="center"/>
    </xf>
    <xf numFmtId="37" fontId="9" fillId="0" borderId="13" xfId="17" applyNumberFormat="1" applyFont="1" applyFill="1" applyBorder="1" applyAlignment="1" applyProtection="1">
      <alignment horizontal="center"/>
    </xf>
    <xf numFmtId="174" fontId="23" fillId="0" borderId="12" xfId="0" applyNumberFormat="1" applyFont="1" applyFill="1" applyBorder="1" applyAlignment="1" applyProtection="1">
      <alignment horizontal="center"/>
    </xf>
    <xf numFmtId="0" fontId="24" fillId="0" borderId="5" xfId="0" applyNumberFormat="1" applyFont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wrapText="1"/>
    </xf>
    <xf numFmtId="0" fontId="7" fillId="20" borderId="11" xfId="0" applyNumberFormat="1" applyFont="1" applyFill="1" applyBorder="1" applyAlignment="1" applyProtection="1">
      <alignment horizontal="center" vertical="top" wrapText="1"/>
    </xf>
    <xf numFmtId="0" fontId="7" fillId="20" borderId="12" xfId="0" applyNumberFormat="1" applyFont="1" applyFill="1" applyBorder="1" applyAlignment="1" applyProtection="1">
      <alignment horizontal="center" vertical="top" wrapText="1"/>
    </xf>
    <xf numFmtId="0" fontId="7" fillId="20" borderId="8" xfId="0" applyNumberFormat="1" applyFont="1" applyFill="1" applyBorder="1" applyAlignment="1" applyProtection="1">
      <alignment horizontal="center" vertical="top" wrapText="1"/>
    </xf>
    <xf numFmtId="0" fontId="7" fillId="20" borderId="0" xfId="0" applyNumberFormat="1" applyFont="1" applyFill="1" applyBorder="1" applyAlignment="1" applyProtection="1">
      <alignment horizontal="center" vertical="top" wrapText="1"/>
    </xf>
    <xf numFmtId="0" fontId="7" fillId="20" borderId="79" xfId="0" applyNumberFormat="1" applyFont="1" applyFill="1" applyBorder="1" applyAlignment="1" applyProtection="1">
      <alignment horizontal="center" vertical="top" wrapText="1"/>
    </xf>
    <xf numFmtId="0" fontId="7" fillId="20" borderId="74" xfId="0" applyNumberFormat="1" applyFont="1" applyFill="1" applyBorder="1" applyAlignment="1" applyProtection="1">
      <alignment horizontal="center" vertical="top" wrapText="1"/>
    </xf>
    <xf numFmtId="10" fontId="7" fillId="0" borderId="0" xfId="1" applyNumberFormat="1" applyFont="1" applyBorder="1" applyAlignment="1" applyProtection="1">
      <alignment horizontal="center" wrapText="1"/>
    </xf>
    <xf numFmtId="10" fontId="7" fillId="0" borderId="1" xfId="1" applyNumberFormat="1" applyFont="1" applyBorder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center" wrapText="1"/>
    </xf>
    <xf numFmtId="37" fontId="7" fillId="0" borderId="1" xfId="0" applyNumberFormat="1" applyFont="1" applyBorder="1" applyAlignment="1" applyProtection="1">
      <alignment horizontal="center" wrapText="1"/>
    </xf>
    <xf numFmtId="0" fontId="40" fillId="0" borderId="52" xfId="0" applyFont="1" applyBorder="1" applyAlignment="1" applyProtection="1">
      <alignment horizontal="center"/>
    </xf>
    <xf numFmtId="0" fontId="40" fillId="0" borderId="53" xfId="0" applyFont="1" applyBorder="1" applyAlignment="1" applyProtection="1">
      <alignment horizontal="center"/>
    </xf>
    <xf numFmtId="0" fontId="40" fillId="0" borderId="54" xfId="0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0" fontId="14" fillId="0" borderId="55" xfId="0" applyNumberFormat="1" applyFont="1" applyFill="1" applyBorder="1" applyAlignment="1" applyProtection="1">
      <alignment horizontal="center"/>
    </xf>
    <xf numFmtId="0" fontId="14" fillId="0" borderId="9" xfId="0" applyNumberFormat="1" applyFont="1" applyFill="1" applyBorder="1" applyAlignment="1" applyProtection="1">
      <alignment horizontal="center"/>
    </xf>
    <xf numFmtId="0" fontId="14" fillId="0" borderId="56" xfId="0" applyNumberFormat="1" applyFont="1" applyFill="1" applyBorder="1" applyAlignment="1" applyProtection="1">
      <alignment horizontal="center"/>
    </xf>
    <xf numFmtId="0" fontId="21" fillId="0" borderId="75" xfId="7" applyFont="1" applyBorder="1" applyAlignment="1" applyProtection="1">
      <alignment horizontal="center" vertical="center" wrapText="1"/>
    </xf>
    <xf numFmtId="0" fontId="21" fillId="0" borderId="76" xfId="7" applyFont="1" applyBorder="1" applyAlignment="1" applyProtection="1">
      <alignment horizontal="center" vertical="center" wrapText="1"/>
    </xf>
    <xf numFmtId="0" fontId="7" fillId="0" borderId="14" xfId="7" applyFont="1" applyBorder="1" applyAlignment="1" applyProtection="1">
      <alignment horizontal="center"/>
    </xf>
    <xf numFmtId="0" fontId="7" fillId="0" borderId="15" xfId="7" applyFont="1" applyBorder="1" applyAlignment="1" applyProtection="1">
      <alignment horizontal="center"/>
    </xf>
    <xf numFmtId="0" fontId="7" fillId="4" borderId="11" xfId="7" applyFont="1" applyFill="1" applyBorder="1" applyAlignment="1" applyProtection="1">
      <alignment horizontal="center" vertical="center" wrapText="1"/>
    </xf>
    <xf numFmtId="0" fontId="7" fillId="4" borderId="12" xfId="7" applyFont="1" applyFill="1" applyBorder="1" applyAlignment="1" applyProtection="1">
      <alignment horizontal="center" vertical="center" wrapText="1"/>
    </xf>
    <xf numFmtId="0" fontId="7" fillId="4" borderId="13" xfId="7" applyFont="1" applyFill="1" applyBorder="1" applyAlignment="1" applyProtection="1">
      <alignment horizontal="center" vertical="center" wrapText="1"/>
    </xf>
    <xf numFmtId="0" fontId="7" fillId="4" borderId="14" xfId="7" applyFont="1" applyFill="1" applyBorder="1" applyAlignment="1" applyProtection="1">
      <alignment horizontal="center" vertical="center" wrapText="1"/>
    </xf>
    <xf numFmtId="0" fontId="7" fillId="4" borderId="1" xfId="7" applyFont="1" applyFill="1" applyBorder="1" applyAlignment="1" applyProtection="1">
      <alignment horizontal="center" vertical="center" wrapText="1"/>
    </xf>
    <xf numFmtId="0" fontId="7" fillId="4" borderId="15" xfId="7" applyFont="1" applyFill="1" applyBorder="1" applyAlignment="1" applyProtection="1">
      <alignment horizontal="center" vertical="center" wrapText="1"/>
    </xf>
    <xf numFmtId="0" fontId="7" fillId="4" borderId="11" xfId="7" applyFont="1" applyFill="1" applyBorder="1" applyAlignment="1" applyProtection="1">
      <alignment horizontal="center" vertical="center"/>
    </xf>
    <xf numFmtId="0" fontId="7" fillId="4" borderId="12" xfId="7" applyFont="1" applyFill="1" applyBorder="1" applyAlignment="1" applyProtection="1">
      <alignment horizontal="center" vertical="center"/>
    </xf>
    <xf numFmtId="0" fontId="7" fillId="4" borderId="13" xfId="7" applyFont="1" applyFill="1" applyBorder="1" applyAlignment="1" applyProtection="1">
      <alignment horizontal="center" vertical="center"/>
    </xf>
    <xf numFmtId="0" fontId="7" fillId="4" borderId="14" xfId="7" applyFont="1" applyFill="1" applyBorder="1" applyAlignment="1" applyProtection="1">
      <alignment horizontal="center" vertical="center"/>
    </xf>
    <xf numFmtId="0" fontId="7" fillId="4" borderId="1" xfId="7" applyFont="1" applyFill="1" applyBorder="1" applyAlignment="1" applyProtection="1">
      <alignment horizontal="center" vertical="center"/>
    </xf>
    <xf numFmtId="0" fontId="7" fillId="4" borderId="15" xfId="7" applyFont="1" applyFill="1" applyBorder="1" applyAlignment="1" applyProtection="1">
      <alignment horizontal="center" vertical="center"/>
    </xf>
    <xf numFmtId="0" fontId="21" fillId="0" borderId="11" xfId="7" applyFont="1" applyBorder="1" applyAlignment="1" applyProtection="1">
      <alignment horizontal="center" vertical="center" wrapText="1"/>
    </xf>
    <xf numFmtId="0" fontId="21" fillId="0" borderId="12" xfId="7" applyFont="1" applyBorder="1" applyAlignment="1" applyProtection="1">
      <alignment horizontal="center" vertical="center" wrapText="1"/>
    </xf>
    <xf numFmtId="0" fontId="21" fillId="0" borderId="13" xfId="7" applyFont="1" applyBorder="1" applyAlignment="1" applyProtection="1">
      <alignment horizontal="center" vertical="center" wrapText="1"/>
    </xf>
    <xf numFmtId="0" fontId="21" fillId="0" borderId="8" xfId="7" applyFont="1" applyBorder="1" applyAlignment="1" applyProtection="1">
      <alignment horizontal="center" vertical="center" wrapText="1"/>
    </xf>
    <xf numFmtId="0" fontId="21" fillId="0" borderId="0" xfId="7" applyFont="1" applyBorder="1" applyAlignment="1" applyProtection="1">
      <alignment horizontal="center" vertical="center" wrapText="1"/>
    </xf>
    <xf numFmtId="0" fontId="21" fillId="0" borderId="2" xfId="7" applyFont="1" applyBorder="1" applyAlignment="1" applyProtection="1">
      <alignment horizontal="center" vertical="center" wrapText="1"/>
    </xf>
    <xf numFmtId="0" fontId="7" fillId="0" borderId="8" xfId="7" applyFont="1" applyBorder="1" applyAlignment="1" applyProtection="1">
      <alignment horizontal="center"/>
    </xf>
    <xf numFmtId="0" fontId="7" fillId="0" borderId="2" xfId="7" applyFont="1" applyBorder="1" applyAlignment="1" applyProtection="1">
      <alignment horizontal="center"/>
    </xf>
    <xf numFmtId="0" fontId="9" fillId="0" borderId="8" xfId="7" applyFont="1" applyBorder="1" applyAlignment="1" applyProtection="1">
      <alignment horizontal="center"/>
    </xf>
    <xf numFmtId="0" fontId="9" fillId="0" borderId="2" xfId="7" applyFont="1" applyBorder="1" applyAlignment="1" applyProtection="1">
      <alignment horizontal="center"/>
    </xf>
    <xf numFmtId="0" fontId="22" fillId="0" borderId="17" xfId="7" applyFont="1" applyBorder="1" applyAlignment="1" applyProtection="1">
      <alignment horizontal="center" vertical="top" wrapText="1"/>
    </xf>
    <xf numFmtId="0" fontId="22" fillId="0" borderId="19" xfId="7" applyFont="1" applyBorder="1" applyAlignment="1" applyProtection="1">
      <alignment horizontal="center" vertical="top" wrapText="1"/>
    </xf>
    <xf numFmtId="0" fontId="22" fillId="0" borderId="11" xfId="7" applyFont="1" applyBorder="1" applyAlignment="1" applyProtection="1">
      <alignment horizontal="center" vertical="top" wrapText="1"/>
    </xf>
    <xf numFmtId="0" fontId="22" fillId="0" borderId="13" xfId="7" applyFont="1" applyBorder="1" applyAlignment="1" applyProtection="1">
      <alignment horizontal="center" vertical="top" wrapText="1"/>
    </xf>
    <xf numFmtId="0" fontId="22" fillId="0" borderId="14" xfId="7" applyFont="1" applyBorder="1" applyAlignment="1" applyProtection="1">
      <alignment horizontal="center" vertical="top" wrapText="1"/>
    </xf>
    <xf numFmtId="0" fontId="22" fillId="0" borderId="15" xfId="7" applyFont="1" applyBorder="1" applyAlignment="1" applyProtection="1">
      <alignment horizontal="center" vertical="top" wrapText="1"/>
    </xf>
    <xf numFmtId="0" fontId="22" fillId="0" borderId="17" xfId="7" applyFont="1" applyBorder="1" applyAlignment="1" applyProtection="1">
      <alignment horizontal="center" vertical="top"/>
    </xf>
    <xf numFmtId="0" fontId="22" fillId="0" borderId="19" xfId="7" applyFont="1" applyBorder="1" applyAlignment="1" applyProtection="1">
      <alignment horizontal="center" vertical="top"/>
    </xf>
    <xf numFmtId="0" fontId="56" fillId="0" borderId="0" xfId="49" applyFont="1" applyAlignment="1">
      <alignment horizontal="center"/>
    </xf>
    <xf numFmtId="37" fontId="25" fillId="0" borderId="39" xfId="17" applyNumberFormat="1" applyFont="1" applyBorder="1" applyAlignment="1" applyProtection="1">
      <alignment horizontal="center"/>
    </xf>
    <xf numFmtId="37" fontId="25" fillId="0" borderId="32" xfId="17" applyNumberFormat="1" applyFont="1" applyBorder="1" applyAlignment="1" applyProtection="1">
      <alignment horizontal="center"/>
    </xf>
  </cellXfs>
  <cellStyles count="54">
    <cellStyle name="Comma" xfId="3" builtinId="3"/>
    <cellStyle name="Comma 2" xfId="9" xr:uid="{00000000-0005-0000-0000-000001000000}"/>
    <cellStyle name="Comma 2 2" xfId="51" xr:uid="{9E11FD7A-0CD0-4181-9750-8C5B61A49FF1}"/>
    <cellStyle name="Comma 3" xfId="27" xr:uid="{00000000-0005-0000-0000-000002000000}"/>
    <cellStyle name="Comma 4" xfId="52" xr:uid="{FEAE3F97-9163-441C-B1F7-93784402E936}"/>
    <cellStyle name="Currency" xfId="4" builtinId="4"/>
    <cellStyle name="Currency 2" xfId="8" xr:uid="{00000000-0005-0000-0000-000004000000}"/>
    <cellStyle name="Currency 2 2" xfId="16" xr:uid="{00000000-0005-0000-0000-000005000000}"/>
    <cellStyle name="Currency 2 3" xfId="24" xr:uid="{00000000-0005-0000-0000-000006000000}"/>
    <cellStyle name="Currency 3" xfId="11" xr:uid="{00000000-0005-0000-0000-000007000000}"/>
    <cellStyle name="Currency 4" xfId="12" xr:uid="{00000000-0005-0000-0000-000008000000}"/>
    <cellStyle name="Currency 5" xfId="30" xr:uid="{00000000-0005-0000-0000-000009000000}"/>
    <cellStyle name="Currency 6" xfId="42" xr:uid="{00000000-0005-0000-0000-00000A000000}"/>
    <cellStyle name="Currency 6 2" xfId="48" xr:uid="{A1CCFE8C-E850-4CFA-8D34-8A59FB4B5F94}"/>
    <cellStyle name="Currency 7" xfId="50" xr:uid="{BBA87543-16BB-4051-A208-682D661D2D83}"/>
    <cellStyle name="Normal" xfId="0" builtinId="0"/>
    <cellStyle name="Normal 10" xfId="40" xr:uid="{00000000-0005-0000-0000-00000C000000}"/>
    <cellStyle name="Normal 11" xfId="41" xr:uid="{00000000-0005-0000-0000-00000D000000}"/>
    <cellStyle name="Normal 11 2" xfId="47" xr:uid="{8D189CFF-EA2C-4063-97B9-1644C7A6E63D}"/>
    <cellStyle name="Normal 12" xfId="49" xr:uid="{C731F6A8-1DC1-4944-B37F-7BE2E614AA34}"/>
    <cellStyle name="Normal 2" xfId="2" xr:uid="{00000000-0005-0000-0000-00000E000000}"/>
    <cellStyle name="Normal 2 2" xfId="15" xr:uid="{00000000-0005-0000-0000-00000F000000}"/>
    <cellStyle name="Normal 3" xfId="5" xr:uid="{00000000-0005-0000-0000-000010000000}"/>
    <cellStyle name="Normal 3 2" xfId="20" xr:uid="{00000000-0005-0000-0000-000011000000}"/>
    <cellStyle name="Normal 3 3" xfId="43" xr:uid="{7F4AC9BB-8542-4C2A-B72C-1C95390D13DA}"/>
    <cellStyle name="Normal 4" xfId="7" xr:uid="{00000000-0005-0000-0000-000012000000}"/>
    <cellStyle name="Normal 5" xfId="14" xr:uid="{00000000-0005-0000-0000-000013000000}"/>
    <cellStyle name="Normal 5 2" xfId="19" xr:uid="{00000000-0005-0000-0000-000014000000}"/>
    <cellStyle name="Normal 5 3" xfId="45" xr:uid="{8862D16C-E675-4F45-B73D-AE01DC1D22C1}"/>
    <cellStyle name="Normal 6" xfId="22" xr:uid="{00000000-0005-0000-0000-000015000000}"/>
    <cellStyle name="Normal 7" xfId="25" xr:uid="{00000000-0005-0000-0000-000016000000}"/>
    <cellStyle name="Normal 8" xfId="28" xr:uid="{00000000-0005-0000-0000-000017000000}"/>
    <cellStyle name="Normal 9" xfId="29" xr:uid="{00000000-0005-0000-0000-000018000000}"/>
    <cellStyle name="Normal 9 2" xfId="46" xr:uid="{A9B33362-CCA0-4ACF-B818-5BFDEE51916F}"/>
    <cellStyle name="Normal_DEPN2K" xfId="6" xr:uid="{00000000-0005-0000-0000-000019000000}"/>
    <cellStyle name="Normal_Rosario Meters 2006" xfId="17" xr:uid="{00000000-0005-0000-0000-00001A000000}"/>
    <cellStyle name="Percent" xfId="1" builtinId="5"/>
    <cellStyle name="Percent 2" xfId="10" xr:uid="{00000000-0005-0000-0000-00001C000000}"/>
    <cellStyle name="Percent 2 2" xfId="21" xr:uid="{00000000-0005-0000-0000-00001D000000}"/>
    <cellStyle name="Percent 2 3" xfId="44" xr:uid="{59294340-FB92-4914-B187-45D3E7B4D0B4}"/>
    <cellStyle name="Percent 3" xfId="13" xr:uid="{00000000-0005-0000-0000-00001E000000}"/>
    <cellStyle name="Percent 3 2" xfId="18" xr:uid="{00000000-0005-0000-0000-00001F000000}"/>
    <cellStyle name="Percent 4" xfId="23" xr:uid="{00000000-0005-0000-0000-000020000000}"/>
    <cellStyle name="Percent 5" xfId="26" xr:uid="{00000000-0005-0000-0000-000021000000}"/>
    <cellStyle name="Percent 6" xfId="53" xr:uid="{47F23C69-4B33-45DE-85F1-B18E65EF0AB2}"/>
    <cellStyle name="PS_Comma" xfId="31" xr:uid="{00000000-0005-0000-0000-000022000000}"/>
    <cellStyle name="PSChar" xfId="32" xr:uid="{00000000-0005-0000-0000-000023000000}"/>
    <cellStyle name="PSDate" xfId="33" xr:uid="{00000000-0005-0000-0000-000024000000}"/>
    <cellStyle name="PSDec" xfId="34" xr:uid="{00000000-0005-0000-0000-000025000000}"/>
    <cellStyle name="PSHeading" xfId="35" xr:uid="{00000000-0005-0000-0000-000026000000}"/>
    <cellStyle name="PSInt" xfId="36" xr:uid="{00000000-0005-0000-0000-000027000000}"/>
    <cellStyle name="PSSpacer" xfId="37" xr:uid="{00000000-0005-0000-0000-000028000000}"/>
    <cellStyle name="WM_STANDARD" xfId="38" xr:uid="{00000000-0005-0000-0000-000029000000}"/>
    <cellStyle name="WMI_Standard" xfId="39" xr:uid="{00000000-0005-0000-0000-00002A000000}"/>
  </cellStyles>
  <dxfs count="8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>
          <bgColor rgb="FFFFECAF"/>
        </patternFill>
      </fill>
    </dxf>
    <dxf>
      <fill>
        <patternFill patternType="solid">
          <bgColor rgb="FFFFECAF"/>
        </patternFill>
      </fill>
    </dxf>
    <dxf>
      <fill>
        <patternFill>
          <bgColor rgb="FFFFECAF"/>
        </patternFill>
      </fill>
    </dxf>
  </dxfs>
  <tableStyles count="0" defaultTableStyle="TableStyleMedium9" defaultPivotStyle="PivotStyleLight16"/>
  <colors>
    <mruColors>
      <color rgb="FFFFFF99"/>
      <color rgb="FFFF5757"/>
      <color rgb="FFCC99FF"/>
      <color rgb="FFDBF5E0"/>
      <color rgb="FFFC8EDF"/>
      <color rgb="FFFF6600"/>
      <color rgb="FFFFD5DA"/>
      <color rgb="FFCCFFFF"/>
      <color rgb="FFF6CACA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 Large 5/8"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96A-405D-A99D-26A2EB39369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96A-405D-A99D-26A2EB39369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96A-405D-A99D-26A2EB39369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96A-405D-A99D-26A2EB39369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96A-405D-A99D-26A2EB39369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96A-405D-A99D-26A2EB393691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High!#REF!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High!#REF!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96A-405D-A99D-26A2EB39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076424"/>
        <c:axId val="742067896"/>
      </c:lineChart>
      <c:catAx>
        <c:axId val="74207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067896"/>
        <c:crosses val="autoZero"/>
        <c:auto val="1"/>
        <c:lblAlgn val="ctr"/>
        <c:lblOffset val="100"/>
        <c:noMultiLvlLbl val="0"/>
      </c:catAx>
      <c:valAx>
        <c:axId val="742067896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07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20</xdr:col>
      <xdr:colOff>118042</xdr:colOff>
      <xdr:row>17</xdr:row>
      <xdr:rowOff>185737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566638-993E-4DA9-923B-12B9F6854EBF}"/>
            </a:ext>
          </a:extLst>
        </xdr:cNvPr>
        <xdr:cNvSpPr txBox="1"/>
      </xdr:nvSpPr>
      <xdr:spPr>
        <a:xfrm>
          <a:off x="23872031" y="1809750"/>
          <a:ext cx="6440261" cy="2209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See GRC - WWSCo Consolidated for Company</a:t>
          </a:r>
          <a:r>
            <a:rPr lang="en-US" sz="1100" b="1" baseline="0"/>
            <a:t> Debt information.</a:t>
          </a:r>
          <a:endParaRPr lang="en-US" sz="1100" b="1"/>
        </a:p>
      </xdr:txBody>
    </xdr:sp>
    <xdr:clientData/>
  </xdr:twoCellAnchor>
  <xdr:twoCellAnchor>
    <xdr:from>
      <xdr:col>21</xdr:col>
      <xdr:colOff>16327</xdr:colOff>
      <xdr:row>7</xdr:row>
      <xdr:rowOff>2722</xdr:rowOff>
    </xdr:from>
    <xdr:to>
      <xdr:col>44</xdr:col>
      <xdr:colOff>13606</xdr:colOff>
      <xdr:row>18</xdr:row>
      <xdr:rowOff>16329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DDDD91-921C-48B7-97FD-AF4A51222220}"/>
            </a:ext>
          </a:extLst>
        </xdr:cNvPr>
        <xdr:cNvSpPr txBox="1"/>
      </xdr:nvSpPr>
      <xdr:spPr>
        <a:xfrm>
          <a:off x="30577970" y="1812472"/>
          <a:ext cx="25211315" cy="225878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See 5A and</a:t>
          </a:r>
          <a:r>
            <a:rPr lang="en-US" sz="1100" b="1" baseline="0"/>
            <a:t> 5B worksheet for requested information.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1</xdr:row>
      <xdr:rowOff>0</xdr:rowOff>
    </xdr:from>
    <xdr:to>
      <xdr:col>11</xdr:col>
      <xdr:colOff>342899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8D2D54-8D4B-4A15-B93D-E9BAC88E2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yer%201/AppData/Local/Temp/Temp1_2021%20Washington%20GRC.zip/Restating%20and%20Pro%20Forma%20Adjustmen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.weaver/Desktop/WWSC/RFP/EP/Billing%20Data%20E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yer%201/AppData/Local/Temp/Temp1_2021%20Washington%20GRC.zip/Consolidated%20Revenue%20Requiremen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WSCo Inputs"/>
      <sheetName val="EP Inputs"/>
      <sheetName val="Deferred Taxes"/>
      <sheetName val="WWSCo IS Restatements"/>
      <sheetName val="WWSCo IS Pro Forma"/>
      <sheetName val="EP IS Restatements"/>
      <sheetName val="EP IS Pro Forma"/>
      <sheetName val="WP RA3"/>
      <sheetName val="WP RA4"/>
      <sheetName val="WP RA4.1"/>
      <sheetName val="WP RA5"/>
      <sheetName val="WP RA5.1"/>
      <sheetName val="WP PF1"/>
      <sheetName val="WP PF2"/>
      <sheetName val="WP PF3"/>
      <sheetName val="WP PF4"/>
      <sheetName val="WP PF6"/>
      <sheetName val="WP PF7"/>
      <sheetName val="WP PF8"/>
      <sheetName val="WP PF9"/>
      <sheetName val="WP PF10"/>
      <sheetName val="WP PF11"/>
      <sheetName val="WP PF12"/>
      <sheetName val="WP 4-Factor"/>
    </sheetNames>
    <sheetDataSet>
      <sheetData sheetId="0"/>
      <sheetData sheetId="1"/>
      <sheetData sheetId="2">
        <row r="12">
          <cell r="D12">
            <v>4607902.5600000005</v>
          </cell>
          <cell r="E12">
            <v>0</v>
          </cell>
          <cell r="F12">
            <v>2360507.6644406775</v>
          </cell>
        </row>
        <row r="13">
          <cell r="D13">
            <v>717</v>
          </cell>
          <cell r="E13">
            <v>0</v>
          </cell>
          <cell r="F13">
            <v>512.14285714285711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192053.98</v>
          </cell>
          <cell r="E15">
            <v>0</v>
          </cell>
          <cell r="F15">
            <v>137181.4142857143</v>
          </cell>
        </row>
        <row r="16">
          <cell r="D16">
            <v>113258.04000000001</v>
          </cell>
          <cell r="E16">
            <v>-113258.04000000001</v>
          </cell>
          <cell r="F16">
            <v>0</v>
          </cell>
        </row>
        <row r="17">
          <cell r="D17">
            <v>35980.949999999997</v>
          </cell>
          <cell r="E17">
            <v>0</v>
          </cell>
          <cell r="F17">
            <v>25700.678571428572</v>
          </cell>
        </row>
        <row r="20">
          <cell r="D20">
            <v>976737.39000000025</v>
          </cell>
          <cell r="E20">
            <v>0</v>
          </cell>
          <cell r="F20">
            <v>959891.44955577399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689810.07</v>
          </cell>
          <cell r="E22">
            <v>0</v>
          </cell>
          <cell r="F22">
            <v>720696.90633422113</v>
          </cell>
        </row>
        <row r="23">
          <cell r="D23">
            <v>1231737.52</v>
          </cell>
          <cell r="E23">
            <v>128967.24500000011</v>
          </cell>
          <cell r="F23">
            <v>706939.56164533296</v>
          </cell>
        </row>
        <row r="24">
          <cell r="D24">
            <v>97482.08</v>
          </cell>
          <cell r="E24">
            <v>0</v>
          </cell>
          <cell r="F24">
            <v>73306.524159999986</v>
          </cell>
        </row>
        <row r="25">
          <cell r="D25">
            <v>119295.03999999999</v>
          </cell>
          <cell r="E25">
            <v>1553.44</v>
          </cell>
          <cell r="F25">
            <v>90878.056959999973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67776.39</v>
          </cell>
          <cell r="E27">
            <v>11296.065000000002</v>
          </cell>
          <cell r="F27">
            <v>59462.48616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189044.69</v>
          </cell>
          <cell r="E29">
            <v>-187351.91515000002</v>
          </cell>
          <cell r="F29">
            <v>70366.996770285725</v>
          </cell>
        </row>
        <row r="30">
          <cell r="D30">
            <v>34636.660000000003</v>
          </cell>
          <cell r="E30">
            <v>-34636.660000000003</v>
          </cell>
          <cell r="F30">
            <v>0</v>
          </cell>
        </row>
        <row r="31">
          <cell r="D31">
            <v>165835.63</v>
          </cell>
          <cell r="E31">
            <v>0</v>
          </cell>
          <cell r="F31">
            <v>124708.39376000001</v>
          </cell>
        </row>
        <row r="32">
          <cell r="D32">
            <v>73263.03</v>
          </cell>
          <cell r="E32">
            <v>0</v>
          </cell>
          <cell r="F32">
            <v>55093.798559999996</v>
          </cell>
        </row>
        <row r="33">
          <cell r="D33">
            <v>31195.38</v>
          </cell>
          <cell r="E33">
            <v>-14639.411666666669</v>
          </cell>
          <cell r="F33">
            <v>12450.088186666664</v>
          </cell>
        </row>
        <row r="34">
          <cell r="D34">
            <v>0</v>
          </cell>
          <cell r="E34">
            <v>0</v>
          </cell>
          <cell r="F34">
            <v>18902.166666666668</v>
          </cell>
        </row>
        <row r="35">
          <cell r="D35">
            <v>0</v>
          </cell>
          <cell r="E35">
            <v>0</v>
          </cell>
          <cell r="F35">
            <v>0</v>
          </cell>
        </row>
        <row r="36">
          <cell r="D36">
            <v>26576.429999999997</v>
          </cell>
          <cell r="E36">
            <v>0</v>
          </cell>
          <cell r="F36">
            <v>19985.475359999997</v>
          </cell>
        </row>
        <row r="37">
          <cell r="D37">
            <v>272035.27999999997</v>
          </cell>
          <cell r="E37">
            <v>53154.58</v>
          </cell>
          <cell r="F37">
            <v>244542.77472000002</v>
          </cell>
        </row>
        <row r="38">
          <cell r="D38">
            <v>16159.47</v>
          </cell>
          <cell r="E38">
            <v>7843.8977000000068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348166.75</v>
          </cell>
          <cell r="E40">
            <v>0</v>
          </cell>
          <cell r="F40">
            <v>0</v>
          </cell>
        </row>
        <row r="41">
          <cell r="D41">
            <v>209358.05000000002</v>
          </cell>
          <cell r="E41">
            <v>0</v>
          </cell>
          <cell r="F41">
            <v>0</v>
          </cell>
        </row>
        <row r="42">
          <cell r="D42">
            <v>144401.5</v>
          </cell>
          <cell r="E42">
            <v>0</v>
          </cell>
          <cell r="F42">
            <v>91443.70000000007</v>
          </cell>
        </row>
        <row r="43">
          <cell r="D43">
            <v>75441.990000000005</v>
          </cell>
          <cell r="E43">
            <v>0</v>
          </cell>
          <cell r="F43">
            <v>0</v>
          </cell>
        </row>
        <row r="44">
          <cell r="D44">
            <v>3965.53</v>
          </cell>
          <cell r="E44">
            <v>11197.49</v>
          </cell>
          <cell r="F44">
            <v>11386.015611428569</v>
          </cell>
        </row>
        <row r="45">
          <cell r="D45">
            <v>837172.92</v>
          </cell>
          <cell r="E45">
            <v>-146608.74000000002</v>
          </cell>
          <cell r="F45">
            <v>435226.05887437414</v>
          </cell>
        </row>
        <row r="48">
          <cell r="D48">
            <v>280474.66000000003</v>
          </cell>
        </row>
        <row r="53">
          <cell r="D53">
            <v>-3337087.54</v>
          </cell>
        </row>
        <row r="54">
          <cell r="D54">
            <v>62356.68</v>
          </cell>
        </row>
        <row r="55">
          <cell r="D55">
            <v>0</v>
          </cell>
        </row>
        <row r="56">
          <cell r="D56">
            <v>502847.39000000007</v>
          </cell>
        </row>
        <row r="57">
          <cell r="D57">
            <v>0</v>
          </cell>
        </row>
        <row r="58">
          <cell r="D58">
            <v>809.21</v>
          </cell>
        </row>
        <row r="59">
          <cell r="D59">
            <v>0</v>
          </cell>
        </row>
        <row r="60">
          <cell r="D60">
            <v>166290.12000000002</v>
          </cell>
        </row>
        <row r="61">
          <cell r="D61">
            <v>-48111.07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338857.43</v>
          </cell>
        </row>
        <row r="65">
          <cell r="D65">
            <v>0</v>
          </cell>
        </row>
        <row r="66">
          <cell r="D66">
            <v>29059935.510000002</v>
          </cell>
        </row>
        <row r="69">
          <cell r="D69">
            <v>50315384.719999984</v>
          </cell>
        </row>
        <row r="70">
          <cell r="D70">
            <v>0</v>
          </cell>
        </row>
        <row r="71">
          <cell r="D71">
            <v>-19290613.920000002</v>
          </cell>
        </row>
        <row r="72">
          <cell r="D72">
            <v>647058.26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279918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395458.32</v>
          </cell>
        </row>
        <row r="83">
          <cell r="D83">
            <v>0</v>
          </cell>
        </row>
        <row r="84">
          <cell r="D84">
            <v>76684.899999999994</v>
          </cell>
        </row>
        <row r="85">
          <cell r="D85">
            <v>-5278789.0599999996</v>
          </cell>
        </row>
        <row r="86">
          <cell r="D86">
            <v>279.85000000000002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-2494874.11</v>
          </cell>
        </row>
        <row r="95">
          <cell r="D95">
            <v>0</v>
          </cell>
        </row>
        <row r="96">
          <cell r="D96">
            <v>-65238.99</v>
          </cell>
        </row>
        <row r="97">
          <cell r="D97">
            <v>-33500008.920000002</v>
          </cell>
        </row>
        <row r="98">
          <cell r="D98">
            <v>12837979.970000001</v>
          </cell>
        </row>
        <row r="99">
          <cell r="D99">
            <v>0</v>
          </cell>
        </row>
        <row r="102">
          <cell r="D102">
            <v>-33605349.939999998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712606.83999999799</v>
          </cell>
        </row>
      </sheetData>
      <sheetData sheetId="3">
        <row r="23">
          <cell r="E23">
            <v>-471485.88000000006</v>
          </cell>
        </row>
        <row r="26">
          <cell r="E26">
            <v>-25946.080495155667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nd Factor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Summary"/>
      <sheetName val="Capital Structure"/>
    </sheetNames>
    <sheetDataSet>
      <sheetData sheetId="0"/>
      <sheetData sheetId="1">
        <row r="32">
          <cell r="F32">
            <v>39732206.620000005</v>
          </cell>
        </row>
        <row r="33">
          <cell r="F33">
            <v>7151739.9800000004</v>
          </cell>
        </row>
        <row r="34">
          <cell r="F34">
            <v>791608.4224666612</v>
          </cell>
        </row>
        <row r="46">
          <cell r="F46">
            <v>20091441.291173413</v>
          </cell>
          <cell r="G46">
            <v>0.29647826204640892</v>
          </cell>
          <cell r="H46">
            <v>4.5694925031649944E-2</v>
          </cell>
          <cell r="I46">
            <v>1.3547551957724523E-2</v>
          </cell>
          <cell r="L46">
            <v>1.3547551957724523E-2</v>
          </cell>
        </row>
        <row r="47">
          <cell r="L47">
            <v>5.8230977598894996E-3</v>
          </cell>
        </row>
        <row r="48">
          <cell r="F48">
            <v>47675555.022466667</v>
          </cell>
          <cell r="G48">
            <v>0.70352173795359096</v>
          </cell>
          <cell r="H48">
            <v>0.12</v>
          </cell>
          <cell r="I48">
            <v>8.4422608554430914E-2</v>
          </cell>
          <cell r="L48">
            <v>7.1999999999999995E-2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"/>
  <sheetViews>
    <sheetView workbookViewId="0"/>
  </sheetViews>
  <sheetFormatPr defaultColWidth="8.88671875" defaultRowHeight="15" x14ac:dyDescent="0.25"/>
  <cols>
    <col min="1" max="16384" width="8.88671875" style="513"/>
  </cols>
  <sheetData>
    <row r="2" spans="2:2" x14ac:dyDescent="0.25">
      <c r="B2" s="816" t="s">
        <v>522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B272-7904-4B04-9988-9F63264D2B0A}">
  <dimension ref="B1:O123"/>
  <sheetViews>
    <sheetView workbookViewId="0"/>
  </sheetViews>
  <sheetFormatPr defaultColWidth="7.109375" defaultRowHeight="12" x14ac:dyDescent="0.2"/>
  <cols>
    <col min="1" max="1" width="1.109375" style="897" customWidth="1"/>
    <col min="2" max="2" width="21.77734375" style="897" customWidth="1"/>
    <col min="3" max="15" width="6.109375" style="897" customWidth="1"/>
    <col min="16" max="16" width="1.109375" style="897" customWidth="1"/>
    <col min="17" max="17" width="21.77734375" style="897" customWidth="1"/>
    <col min="18" max="42" width="6.109375" style="897" customWidth="1"/>
    <col min="43" max="43" width="7.109375" style="897"/>
    <col min="44" max="55" width="7.109375" style="897" customWidth="1"/>
    <col min="56" max="16384" width="7.109375" style="897"/>
  </cols>
  <sheetData>
    <row r="1" spans="2:15" ht="7.5" customHeight="1" x14ac:dyDescent="0.2"/>
    <row r="2" spans="2:15" s="898" customFormat="1" x14ac:dyDescent="0.2">
      <c r="C2" s="905" t="s">
        <v>1793</v>
      </c>
      <c r="D2" s="905" t="s">
        <v>1795</v>
      </c>
      <c r="E2" s="905" t="s">
        <v>1794</v>
      </c>
      <c r="F2" s="905" t="s">
        <v>1792</v>
      </c>
      <c r="G2" s="905" t="s">
        <v>1794</v>
      </c>
      <c r="H2" s="905" t="s">
        <v>1793</v>
      </c>
      <c r="I2" s="905" t="s">
        <v>1793</v>
      </c>
      <c r="J2" s="905" t="s">
        <v>1792</v>
      </c>
      <c r="K2" s="905" t="s">
        <v>1791</v>
      </c>
      <c r="L2" s="905" t="s">
        <v>1790</v>
      </c>
      <c r="M2" s="905" t="s">
        <v>1789</v>
      </c>
      <c r="N2" s="905" t="s">
        <v>1788</v>
      </c>
      <c r="O2" s="905" t="s">
        <v>1799</v>
      </c>
    </row>
    <row r="3" spans="2:15" s="898" customFormat="1" x14ac:dyDescent="0.2">
      <c r="B3" s="906" t="s">
        <v>1803</v>
      </c>
      <c r="C3" s="914">
        <v>6</v>
      </c>
      <c r="D3" s="914">
        <v>5</v>
      </c>
      <c r="E3" s="914">
        <v>5</v>
      </c>
      <c r="F3" s="914">
        <v>6</v>
      </c>
      <c r="G3" s="914">
        <v>7</v>
      </c>
      <c r="H3" s="914">
        <v>8</v>
      </c>
      <c r="I3" s="914">
        <v>9</v>
      </c>
      <c r="J3" s="914">
        <v>15</v>
      </c>
      <c r="K3" s="914">
        <v>13</v>
      </c>
      <c r="L3" s="914">
        <v>7</v>
      </c>
      <c r="M3" s="914">
        <v>5</v>
      </c>
      <c r="N3" s="914">
        <v>5</v>
      </c>
      <c r="O3" s="913">
        <f>AVERAGE(C3:N3)</f>
        <v>7.583333333333333</v>
      </c>
    </row>
    <row r="4" spans="2:15" s="898" customFormat="1" x14ac:dyDescent="0.2"/>
    <row r="5" spans="2:15" s="898" customFormat="1" x14ac:dyDescent="0.2">
      <c r="B5" s="906" t="s">
        <v>1802</v>
      </c>
      <c r="C5" s="905" t="s">
        <v>1793</v>
      </c>
      <c r="D5" s="905" t="s">
        <v>1795</v>
      </c>
      <c r="E5" s="905" t="s">
        <v>1794</v>
      </c>
      <c r="F5" s="905" t="s">
        <v>1792</v>
      </c>
      <c r="G5" s="905" t="s">
        <v>1794</v>
      </c>
      <c r="H5" s="905" t="s">
        <v>1793</v>
      </c>
      <c r="I5" s="905" t="s">
        <v>1793</v>
      </c>
      <c r="J5" s="905" t="s">
        <v>1792</v>
      </c>
      <c r="K5" s="905" t="s">
        <v>1791</v>
      </c>
      <c r="L5" s="905" t="s">
        <v>1790</v>
      </c>
      <c r="M5" s="905" t="s">
        <v>1789</v>
      </c>
      <c r="N5" s="905" t="s">
        <v>1788</v>
      </c>
      <c r="O5" s="905" t="s">
        <v>1799</v>
      </c>
    </row>
    <row r="6" spans="2:15" s="898" customFormat="1" x14ac:dyDescent="0.2">
      <c r="B6" s="898" t="s">
        <v>1777</v>
      </c>
      <c r="C6" s="911">
        <f t="shared" ref="C6:N6" si="0">C$47+SUMPRODUCT(C$26:C$29,C$48:C$51)</f>
        <v>21.68</v>
      </c>
      <c r="D6" s="911">
        <f t="shared" si="0"/>
        <v>20.55</v>
      </c>
      <c r="E6" s="911">
        <f t="shared" si="0"/>
        <v>20.55</v>
      </c>
      <c r="F6" s="911">
        <f t="shared" si="0"/>
        <v>21.68</v>
      </c>
      <c r="G6" s="911">
        <f t="shared" si="0"/>
        <v>22.98</v>
      </c>
      <c r="H6" s="911">
        <f t="shared" si="0"/>
        <v>24.28</v>
      </c>
      <c r="I6" s="911">
        <f t="shared" si="0"/>
        <v>25.58</v>
      </c>
      <c r="J6" s="911">
        <f t="shared" si="0"/>
        <v>33.380000000000003</v>
      </c>
      <c r="K6" s="911">
        <f t="shared" si="0"/>
        <v>30.78</v>
      </c>
      <c r="L6" s="911">
        <f t="shared" si="0"/>
        <v>22.98</v>
      </c>
      <c r="M6" s="911">
        <f t="shared" si="0"/>
        <v>20.55</v>
      </c>
      <c r="N6" s="911">
        <f t="shared" si="0"/>
        <v>20.55</v>
      </c>
      <c r="O6" s="911">
        <f>AVERAGE(C6:N6)</f>
        <v>23.795000000000002</v>
      </c>
    </row>
    <row r="7" spans="2:15" s="898" customFormat="1" x14ac:dyDescent="0.2">
      <c r="B7" s="898" t="s">
        <v>1774</v>
      </c>
      <c r="C7" s="899">
        <f t="shared" ref="C7:N7" si="1">C$52+SUMPRODUCT(C$31:C$34,C$53:C$56)</f>
        <v>26.07</v>
      </c>
      <c r="D7" s="899">
        <f t="shared" si="1"/>
        <v>24.88</v>
      </c>
      <c r="E7" s="899">
        <f t="shared" si="1"/>
        <v>24.88</v>
      </c>
      <c r="F7" s="899">
        <f t="shared" si="1"/>
        <v>26.07</v>
      </c>
      <c r="G7" s="899">
        <f t="shared" si="1"/>
        <v>27.52</v>
      </c>
      <c r="H7" s="899">
        <f t="shared" si="1"/>
        <v>28.97</v>
      </c>
      <c r="I7" s="899">
        <f t="shared" si="1"/>
        <v>30.419999999999998</v>
      </c>
      <c r="J7" s="899">
        <f t="shared" si="1"/>
        <v>39.119999999999997</v>
      </c>
      <c r="K7" s="899">
        <f t="shared" si="1"/>
        <v>36.22</v>
      </c>
      <c r="L7" s="899">
        <f t="shared" si="1"/>
        <v>27.52</v>
      </c>
      <c r="M7" s="899">
        <f t="shared" si="1"/>
        <v>24.88</v>
      </c>
      <c r="N7" s="899">
        <f t="shared" si="1"/>
        <v>24.88</v>
      </c>
      <c r="O7" s="899">
        <f>AVERAGE(C7:N7)</f>
        <v>28.452499999999997</v>
      </c>
    </row>
    <row r="8" spans="2:15" s="898" customFormat="1" x14ac:dyDescent="0.2">
      <c r="B8" s="898" t="s">
        <v>1773</v>
      </c>
      <c r="C8" s="899">
        <f t="shared" ref="C8:N8" si="2">C$57+SUMPRODUCT(C$36:C$39,C$58:C$61)</f>
        <v>30.159999999999997</v>
      </c>
      <c r="D8" s="899">
        <f t="shared" si="2"/>
        <v>28.84</v>
      </c>
      <c r="E8" s="899">
        <f t="shared" si="2"/>
        <v>28.84</v>
      </c>
      <c r="F8" s="899">
        <f t="shared" si="2"/>
        <v>30.159999999999997</v>
      </c>
      <c r="G8" s="899">
        <f t="shared" si="2"/>
        <v>31.9</v>
      </c>
      <c r="H8" s="899">
        <f t="shared" si="2"/>
        <v>33.64</v>
      </c>
      <c r="I8" s="899">
        <f t="shared" si="2"/>
        <v>35.379999999999995</v>
      </c>
      <c r="J8" s="899">
        <f t="shared" si="2"/>
        <v>45.819999999999993</v>
      </c>
      <c r="K8" s="899">
        <f t="shared" si="2"/>
        <v>42.34</v>
      </c>
      <c r="L8" s="899">
        <f t="shared" si="2"/>
        <v>31.9</v>
      </c>
      <c r="M8" s="899">
        <f t="shared" si="2"/>
        <v>28.84</v>
      </c>
      <c r="N8" s="899">
        <f t="shared" si="2"/>
        <v>28.84</v>
      </c>
      <c r="O8" s="899">
        <f>AVERAGE(C8:N8)</f>
        <v>33.055</v>
      </c>
    </row>
    <row r="9" spans="2:15" s="898" customFormat="1" x14ac:dyDescent="0.2">
      <c r="B9" s="898" t="s">
        <v>1770</v>
      </c>
      <c r="C9" s="899">
        <f t="shared" ref="C9:N9" si="3">C$62+SUMPRODUCT(C$41:C$44,C$63:C$66)</f>
        <v>34.160000000000004</v>
      </c>
      <c r="D9" s="899">
        <f t="shared" si="3"/>
        <v>32.400000000000006</v>
      </c>
      <c r="E9" s="899">
        <f t="shared" si="3"/>
        <v>32.400000000000006</v>
      </c>
      <c r="F9" s="899">
        <f t="shared" si="3"/>
        <v>34.160000000000004</v>
      </c>
      <c r="G9" s="899">
        <f t="shared" si="3"/>
        <v>36.31</v>
      </c>
      <c r="H9" s="899">
        <f t="shared" si="3"/>
        <v>38.46</v>
      </c>
      <c r="I9" s="899">
        <f t="shared" si="3"/>
        <v>40.61</v>
      </c>
      <c r="J9" s="899">
        <f t="shared" si="3"/>
        <v>53.51</v>
      </c>
      <c r="K9" s="899">
        <f t="shared" si="3"/>
        <v>49.21</v>
      </c>
      <c r="L9" s="899">
        <f t="shared" si="3"/>
        <v>36.31</v>
      </c>
      <c r="M9" s="899">
        <f t="shared" si="3"/>
        <v>32.400000000000006</v>
      </c>
      <c r="N9" s="899">
        <f t="shared" si="3"/>
        <v>32.400000000000006</v>
      </c>
      <c r="O9" s="899">
        <f>AVERAGE(C9:N9)</f>
        <v>37.694166666666661</v>
      </c>
    </row>
    <row r="10" spans="2:15" s="898" customFormat="1" ht="7.5" customHeight="1" x14ac:dyDescent="0.2"/>
    <row r="11" spans="2:15" s="898" customFormat="1" x14ac:dyDescent="0.2">
      <c r="B11" s="906" t="s">
        <v>1801</v>
      </c>
      <c r="C11" s="905" t="s">
        <v>1793</v>
      </c>
      <c r="D11" s="905" t="s">
        <v>1795</v>
      </c>
      <c r="E11" s="905" t="s">
        <v>1794</v>
      </c>
      <c r="F11" s="905" t="s">
        <v>1792</v>
      </c>
      <c r="G11" s="905" t="s">
        <v>1794</v>
      </c>
      <c r="H11" s="905" t="s">
        <v>1793</v>
      </c>
      <c r="I11" s="905" t="s">
        <v>1793</v>
      </c>
      <c r="J11" s="905" t="s">
        <v>1792</v>
      </c>
      <c r="K11" s="905" t="s">
        <v>1791</v>
      </c>
      <c r="L11" s="905" t="s">
        <v>1790</v>
      </c>
      <c r="M11" s="905" t="s">
        <v>1789</v>
      </c>
      <c r="N11" s="905" t="s">
        <v>1788</v>
      </c>
      <c r="O11" s="905" t="s">
        <v>1799</v>
      </c>
    </row>
    <row r="12" spans="2:15" s="898" customFormat="1" x14ac:dyDescent="0.2">
      <c r="B12" s="898" t="s">
        <v>1777</v>
      </c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1"/>
    </row>
    <row r="13" spans="2:15" s="898" customFormat="1" x14ac:dyDescent="0.2">
      <c r="B13" s="898" t="s">
        <v>1774</v>
      </c>
      <c r="C13" s="899">
        <f t="shared" ref="C13:O13" si="4">C7-C6</f>
        <v>4.3900000000000006</v>
      </c>
      <c r="D13" s="899">
        <f t="shared" si="4"/>
        <v>4.3299999999999983</v>
      </c>
      <c r="E13" s="899">
        <f t="shared" si="4"/>
        <v>4.3299999999999983</v>
      </c>
      <c r="F13" s="899">
        <f t="shared" si="4"/>
        <v>4.3900000000000006</v>
      </c>
      <c r="G13" s="899">
        <f t="shared" si="4"/>
        <v>4.5399999999999991</v>
      </c>
      <c r="H13" s="899">
        <f t="shared" si="4"/>
        <v>4.6899999999999977</v>
      </c>
      <c r="I13" s="899">
        <f t="shared" si="4"/>
        <v>4.84</v>
      </c>
      <c r="J13" s="899">
        <f t="shared" si="4"/>
        <v>5.7399999999999949</v>
      </c>
      <c r="K13" s="899">
        <f t="shared" si="4"/>
        <v>5.4399999999999977</v>
      </c>
      <c r="L13" s="899">
        <f t="shared" si="4"/>
        <v>4.5399999999999991</v>
      </c>
      <c r="M13" s="899">
        <f t="shared" si="4"/>
        <v>4.3299999999999983</v>
      </c>
      <c r="N13" s="899">
        <f t="shared" si="4"/>
        <v>4.3299999999999983</v>
      </c>
      <c r="O13" s="899">
        <f t="shared" si="4"/>
        <v>4.6574999999999953</v>
      </c>
    </row>
    <row r="14" spans="2:15" s="898" customFormat="1" x14ac:dyDescent="0.2">
      <c r="B14" s="898" t="s">
        <v>1773</v>
      </c>
      <c r="C14" s="899">
        <f t="shared" ref="C14:O14" si="5">C8-C7</f>
        <v>4.0899999999999963</v>
      </c>
      <c r="D14" s="899">
        <f t="shared" si="5"/>
        <v>3.9600000000000009</v>
      </c>
      <c r="E14" s="899">
        <f t="shared" si="5"/>
        <v>3.9600000000000009</v>
      </c>
      <c r="F14" s="899">
        <f t="shared" si="5"/>
        <v>4.0899999999999963</v>
      </c>
      <c r="G14" s="899">
        <f t="shared" si="5"/>
        <v>4.379999999999999</v>
      </c>
      <c r="H14" s="899">
        <f t="shared" si="5"/>
        <v>4.6700000000000017</v>
      </c>
      <c r="I14" s="899">
        <f t="shared" si="5"/>
        <v>4.9599999999999973</v>
      </c>
      <c r="J14" s="899">
        <f t="shared" si="5"/>
        <v>6.6999999999999957</v>
      </c>
      <c r="K14" s="899">
        <f t="shared" si="5"/>
        <v>6.1200000000000045</v>
      </c>
      <c r="L14" s="899">
        <f t="shared" si="5"/>
        <v>4.379999999999999</v>
      </c>
      <c r="M14" s="899">
        <f t="shared" si="5"/>
        <v>3.9600000000000009</v>
      </c>
      <c r="N14" s="899">
        <f t="shared" si="5"/>
        <v>3.9600000000000009</v>
      </c>
      <c r="O14" s="899">
        <f t="shared" si="5"/>
        <v>4.6025000000000027</v>
      </c>
    </row>
    <row r="15" spans="2:15" s="898" customFormat="1" x14ac:dyDescent="0.2">
      <c r="B15" s="898" t="s">
        <v>1770</v>
      </c>
      <c r="C15" s="899">
        <f t="shared" ref="C15:O15" si="6">C9-C8</f>
        <v>4.0000000000000071</v>
      </c>
      <c r="D15" s="899">
        <f t="shared" si="6"/>
        <v>3.5600000000000058</v>
      </c>
      <c r="E15" s="899">
        <f t="shared" si="6"/>
        <v>3.5600000000000058</v>
      </c>
      <c r="F15" s="899">
        <f t="shared" si="6"/>
        <v>4.0000000000000071</v>
      </c>
      <c r="G15" s="899">
        <f t="shared" si="6"/>
        <v>4.4100000000000037</v>
      </c>
      <c r="H15" s="899">
        <f t="shared" si="6"/>
        <v>4.82</v>
      </c>
      <c r="I15" s="899">
        <f t="shared" si="6"/>
        <v>5.230000000000004</v>
      </c>
      <c r="J15" s="899">
        <f t="shared" si="6"/>
        <v>7.6900000000000048</v>
      </c>
      <c r="K15" s="899">
        <f t="shared" si="6"/>
        <v>6.8699999999999974</v>
      </c>
      <c r="L15" s="899">
        <f t="shared" si="6"/>
        <v>4.4100000000000037</v>
      </c>
      <c r="M15" s="899">
        <f t="shared" si="6"/>
        <v>3.5600000000000058</v>
      </c>
      <c r="N15" s="899">
        <f t="shared" si="6"/>
        <v>3.5600000000000058</v>
      </c>
      <c r="O15" s="899">
        <f t="shared" si="6"/>
        <v>4.6391666666666609</v>
      </c>
    </row>
    <row r="16" spans="2:15" s="898" customFormat="1" ht="7.5" customHeight="1" x14ac:dyDescent="0.2"/>
    <row r="17" spans="2:15" s="898" customFormat="1" x14ac:dyDescent="0.2">
      <c r="B17" s="906" t="s">
        <v>1800</v>
      </c>
      <c r="C17" s="905" t="s">
        <v>1793</v>
      </c>
      <c r="D17" s="905" t="s">
        <v>1795</v>
      </c>
      <c r="E17" s="905" t="s">
        <v>1794</v>
      </c>
      <c r="F17" s="905" t="s">
        <v>1792</v>
      </c>
      <c r="G17" s="905" t="s">
        <v>1794</v>
      </c>
      <c r="H17" s="905" t="s">
        <v>1793</v>
      </c>
      <c r="I17" s="905" t="s">
        <v>1793</v>
      </c>
      <c r="J17" s="905" t="s">
        <v>1792</v>
      </c>
      <c r="K17" s="905" t="s">
        <v>1791</v>
      </c>
      <c r="L17" s="905" t="s">
        <v>1790</v>
      </c>
      <c r="M17" s="905" t="s">
        <v>1789</v>
      </c>
      <c r="N17" s="905" t="s">
        <v>1788</v>
      </c>
      <c r="O17" s="905" t="s">
        <v>1799</v>
      </c>
    </row>
    <row r="18" spans="2:15" s="898" customFormat="1" x14ac:dyDescent="0.2">
      <c r="B18" s="898" t="s">
        <v>1777</v>
      </c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1"/>
    </row>
    <row r="19" spans="2:15" s="898" customFormat="1" x14ac:dyDescent="0.2">
      <c r="B19" s="898" t="s">
        <v>1774</v>
      </c>
      <c r="C19" s="910">
        <f t="shared" ref="C19:O19" si="7">C13/C6</f>
        <v>0.20249077490774911</v>
      </c>
      <c r="D19" s="910">
        <f t="shared" si="7"/>
        <v>0.21070559610705586</v>
      </c>
      <c r="E19" s="910">
        <f t="shared" si="7"/>
        <v>0.21070559610705586</v>
      </c>
      <c r="F19" s="910">
        <f t="shared" si="7"/>
        <v>0.20249077490774911</v>
      </c>
      <c r="G19" s="910">
        <f t="shared" si="7"/>
        <v>0.19756309834638813</v>
      </c>
      <c r="H19" s="910">
        <f t="shared" si="7"/>
        <v>0.19316309719934091</v>
      </c>
      <c r="I19" s="910">
        <f t="shared" si="7"/>
        <v>0.18921032056293979</v>
      </c>
      <c r="J19" s="910">
        <f t="shared" si="7"/>
        <v>0.17195925704014364</v>
      </c>
      <c r="K19" s="910">
        <f t="shared" si="7"/>
        <v>0.17673814165042226</v>
      </c>
      <c r="L19" s="910">
        <f t="shared" si="7"/>
        <v>0.19756309834638813</v>
      </c>
      <c r="M19" s="910">
        <f t="shared" si="7"/>
        <v>0.21070559610705586</v>
      </c>
      <c r="N19" s="910">
        <f t="shared" si="7"/>
        <v>0.21070559610705586</v>
      </c>
      <c r="O19" s="909">
        <f t="shared" si="7"/>
        <v>0.19573439798276929</v>
      </c>
    </row>
    <row r="20" spans="2:15" s="898" customFormat="1" x14ac:dyDescent="0.2">
      <c r="B20" s="898" t="s">
        <v>1773</v>
      </c>
      <c r="C20" s="910">
        <f t="shared" ref="C20:O20" si="8">C14/C7</f>
        <v>0.1568853087840428</v>
      </c>
      <c r="D20" s="910">
        <f t="shared" si="8"/>
        <v>0.15916398713826371</v>
      </c>
      <c r="E20" s="910">
        <f t="shared" si="8"/>
        <v>0.15916398713826371</v>
      </c>
      <c r="F20" s="910">
        <f t="shared" si="8"/>
        <v>0.1568853087840428</v>
      </c>
      <c r="G20" s="910">
        <f t="shared" si="8"/>
        <v>0.15915697674418602</v>
      </c>
      <c r="H20" s="910">
        <f t="shared" si="8"/>
        <v>0.16120124266482574</v>
      </c>
      <c r="I20" s="910">
        <f t="shared" si="8"/>
        <v>0.16305062458908604</v>
      </c>
      <c r="J20" s="910">
        <f t="shared" si="8"/>
        <v>0.17126789366053161</v>
      </c>
      <c r="K20" s="910">
        <f t="shared" si="8"/>
        <v>0.16896742131419118</v>
      </c>
      <c r="L20" s="910">
        <f t="shared" si="8"/>
        <v>0.15915697674418602</v>
      </c>
      <c r="M20" s="910">
        <f t="shared" si="8"/>
        <v>0.15916398713826371</v>
      </c>
      <c r="N20" s="910">
        <f t="shared" si="8"/>
        <v>0.15916398713826371</v>
      </c>
      <c r="O20" s="909">
        <f t="shared" si="8"/>
        <v>0.16176082945259654</v>
      </c>
    </row>
    <row r="21" spans="2:15" s="898" customFormat="1" x14ac:dyDescent="0.2">
      <c r="B21" s="898" t="s">
        <v>1770</v>
      </c>
      <c r="C21" s="910">
        <f t="shared" ref="C21:O21" si="9">C15/C8</f>
        <v>0.13262599469496048</v>
      </c>
      <c r="D21" s="910">
        <f t="shared" si="9"/>
        <v>0.12343966712898773</v>
      </c>
      <c r="E21" s="910">
        <f t="shared" si="9"/>
        <v>0.12343966712898773</v>
      </c>
      <c r="F21" s="910">
        <f t="shared" si="9"/>
        <v>0.13262599469496048</v>
      </c>
      <c r="G21" s="910">
        <f t="shared" si="9"/>
        <v>0.1382445141065832</v>
      </c>
      <c r="H21" s="910">
        <f t="shared" si="9"/>
        <v>0.143281807372176</v>
      </c>
      <c r="I21" s="910">
        <f t="shared" si="9"/>
        <v>0.14782362916902217</v>
      </c>
      <c r="J21" s="910">
        <f t="shared" si="9"/>
        <v>0.16783064164120484</v>
      </c>
      <c r="K21" s="910">
        <f t="shared" si="9"/>
        <v>0.16225791213982044</v>
      </c>
      <c r="L21" s="910">
        <f t="shared" si="9"/>
        <v>0.1382445141065832</v>
      </c>
      <c r="M21" s="910">
        <f t="shared" si="9"/>
        <v>0.12343966712898773</v>
      </c>
      <c r="N21" s="910">
        <f t="shared" si="9"/>
        <v>0.12343966712898773</v>
      </c>
      <c r="O21" s="909">
        <f t="shared" si="9"/>
        <v>0.14034689658649707</v>
      </c>
    </row>
    <row r="22" spans="2:15" s="898" customFormat="1" x14ac:dyDescent="0.2"/>
    <row r="23" spans="2:15" s="898" customFormat="1" x14ac:dyDescent="0.2"/>
    <row r="24" spans="2:15" s="898" customFormat="1" x14ac:dyDescent="0.2">
      <c r="B24" s="906" t="s">
        <v>1798</v>
      </c>
      <c r="C24" s="905" t="s">
        <v>1793</v>
      </c>
      <c r="D24" s="905" t="s">
        <v>1795</v>
      </c>
      <c r="E24" s="905" t="s">
        <v>1794</v>
      </c>
      <c r="F24" s="905" t="s">
        <v>1792</v>
      </c>
      <c r="G24" s="905" t="s">
        <v>1794</v>
      </c>
      <c r="H24" s="905" t="s">
        <v>1793</v>
      </c>
      <c r="I24" s="905" t="s">
        <v>1793</v>
      </c>
      <c r="J24" s="905" t="s">
        <v>1792</v>
      </c>
      <c r="K24" s="905" t="s">
        <v>1791</v>
      </c>
      <c r="L24" s="905" t="s">
        <v>1790</v>
      </c>
      <c r="M24" s="905" t="s">
        <v>1789</v>
      </c>
      <c r="N24" s="905" t="s">
        <v>1788</v>
      </c>
      <c r="O24" s="905" t="s">
        <v>1797</v>
      </c>
    </row>
    <row r="25" spans="2:15" s="898" customFormat="1" x14ac:dyDescent="0.2">
      <c r="B25" s="898" t="s">
        <v>1777</v>
      </c>
    </row>
    <row r="26" spans="2:15" s="898" customFormat="1" x14ac:dyDescent="0.2">
      <c r="B26" s="902" t="s">
        <v>1758</v>
      </c>
      <c r="C26" s="908">
        <f t="shared" ref="C26:N26" si="10">MIN(C$3,$O26)</f>
        <v>6</v>
      </c>
      <c r="D26" s="908">
        <f t="shared" si="10"/>
        <v>5</v>
      </c>
      <c r="E26" s="908">
        <f t="shared" si="10"/>
        <v>5</v>
      </c>
      <c r="F26" s="908">
        <f t="shared" si="10"/>
        <v>6</v>
      </c>
      <c r="G26" s="908">
        <f t="shared" si="10"/>
        <v>6</v>
      </c>
      <c r="H26" s="908">
        <f t="shared" si="10"/>
        <v>6</v>
      </c>
      <c r="I26" s="908">
        <f t="shared" si="10"/>
        <v>6</v>
      </c>
      <c r="J26" s="908">
        <f t="shared" si="10"/>
        <v>6</v>
      </c>
      <c r="K26" s="908">
        <f t="shared" si="10"/>
        <v>6</v>
      </c>
      <c r="L26" s="908">
        <f t="shared" si="10"/>
        <v>6</v>
      </c>
      <c r="M26" s="908">
        <f t="shared" si="10"/>
        <v>5</v>
      </c>
      <c r="N26" s="908">
        <f t="shared" si="10"/>
        <v>5</v>
      </c>
      <c r="O26" s="899">
        <f>'Rate Design'!I11/100</f>
        <v>6</v>
      </c>
    </row>
    <row r="27" spans="2:15" s="898" customFormat="1" x14ac:dyDescent="0.2">
      <c r="B27" s="902" t="s">
        <v>1751</v>
      </c>
      <c r="C27" s="908">
        <f t="shared" ref="C27:N27" si="11">C$3-C26-C28-C29</f>
        <v>0</v>
      </c>
      <c r="D27" s="908">
        <f t="shared" si="11"/>
        <v>0</v>
      </c>
      <c r="E27" s="908">
        <f t="shared" si="11"/>
        <v>0</v>
      </c>
      <c r="F27" s="908">
        <f t="shared" si="11"/>
        <v>0</v>
      </c>
      <c r="G27" s="908">
        <f t="shared" si="11"/>
        <v>1</v>
      </c>
      <c r="H27" s="908">
        <f t="shared" si="11"/>
        <v>2</v>
      </c>
      <c r="I27" s="908">
        <f t="shared" si="11"/>
        <v>3</v>
      </c>
      <c r="J27" s="908">
        <f t="shared" si="11"/>
        <v>9</v>
      </c>
      <c r="K27" s="908">
        <f t="shared" si="11"/>
        <v>7</v>
      </c>
      <c r="L27" s="908">
        <f t="shared" si="11"/>
        <v>1</v>
      </c>
      <c r="M27" s="908">
        <f t="shared" si="11"/>
        <v>0</v>
      </c>
      <c r="N27" s="908">
        <f t="shared" si="11"/>
        <v>0</v>
      </c>
      <c r="O27" s="899">
        <f>'Rate Design'!I12/100</f>
        <v>30</v>
      </c>
    </row>
    <row r="28" spans="2:15" s="898" customFormat="1" x14ac:dyDescent="0.2">
      <c r="B28" s="902" t="s">
        <v>1750</v>
      </c>
      <c r="C28" s="908">
        <f t="shared" ref="C28:N28" si="12">IF(C$3&gt;$O27,C$3-$O27-C29,0)</f>
        <v>0</v>
      </c>
      <c r="D28" s="908">
        <f t="shared" si="12"/>
        <v>0</v>
      </c>
      <c r="E28" s="908">
        <f t="shared" si="12"/>
        <v>0</v>
      </c>
      <c r="F28" s="908">
        <f t="shared" si="12"/>
        <v>0</v>
      </c>
      <c r="G28" s="908">
        <f t="shared" si="12"/>
        <v>0</v>
      </c>
      <c r="H28" s="908">
        <f t="shared" si="12"/>
        <v>0</v>
      </c>
      <c r="I28" s="908">
        <f t="shared" si="12"/>
        <v>0</v>
      </c>
      <c r="J28" s="908">
        <f t="shared" si="12"/>
        <v>0</v>
      </c>
      <c r="K28" s="908">
        <f t="shared" si="12"/>
        <v>0</v>
      </c>
      <c r="L28" s="908">
        <f t="shared" si="12"/>
        <v>0</v>
      </c>
      <c r="M28" s="908">
        <f t="shared" si="12"/>
        <v>0</v>
      </c>
      <c r="N28" s="908">
        <f t="shared" si="12"/>
        <v>0</v>
      </c>
      <c r="O28" s="899"/>
    </row>
    <row r="29" spans="2:15" s="898" customFormat="1" x14ac:dyDescent="0.2">
      <c r="B29" s="901" t="s">
        <v>1749</v>
      </c>
      <c r="C29" s="907"/>
      <c r="D29" s="907"/>
      <c r="E29" s="907"/>
      <c r="F29" s="907"/>
      <c r="G29" s="907">
        <f>IF(G$3&gt;$O29,G$3-$O29,0)</f>
        <v>0</v>
      </c>
      <c r="H29" s="907">
        <f>IF(H$3&gt;$O29,H$3-$O29,0)</f>
        <v>0</v>
      </c>
      <c r="I29" s="907">
        <f>IF(I$3&gt;$O29,I$3-$O29,0)</f>
        <v>0</v>
      </c>
      <c r="J29" s="907">
        <f>IF(J$3&gt;$O29,J$3-$O29,0)</f>
        <v>0</v>
      </c>
      <c r="K29" s="907">
        <f>IF(K$3&gt;$O29,K$3-$O29,0)</f>
        <v>0</v>
      </c>
      <c r="L29" s="907"/>
      <c r="M29" s="907"/>
      <c r="N29" s="907"/>
      <c r="O29" s="900">
        <v>30</v>
      </c>
    </row>
    <row r="30" spans="2:15" s="898" customFormat="1" x14ac:dyDescent="0.2">
      <c r="B30" s="898" t="s">
        <v>1774</v>
      </c>
      <c r="O30" s="899"/>
    </row>
    <row r="31" spans="2:15" s="898" customFormat="1" x14ac:dyDescent="0.2">
      <c r="B31" s="902" t="s">
        <v>1758</v>
      </c>
      <c r="C31" s="908">
        <f t="shared" ref="C31:N31" si="13">MIN(C$3,$O31)</f>
        <v>6</v>
      </c>
      <c r="D31" s="908">
        <f t="shared" si="13"/>
        <v>5</v>
      </c>
      <c r="E31" s="908">
        <f t="shared" si="13"/>
        <v>5</v>
      </c>
      <c r="F31" s="908">
        <f t="shared" si="13"/>
        <v>6</v>
      </c>
      <c r="G31" s="908">
        <f t="shared" si="13"/>
        <v>6</v>
      </c>
      <c r="H31" s="908">
        <f t="shared" si="13"/>
        <v>6</v>
      </c>
      <c r="I31" s="908">
        <f t="shared" si="13"/>
        <v>6</v>
      </c>
      <c r="J31" s="908">
        <f t="shared" si="13"/>
        <v>6</v>
      </c>
      <c r="K31" s="908">
        <f t="shared" si="13"/>
        <v>6</v>
      </c>
      <c r="L31" s="908">
        <f t="shared" si="13"/>
        <v>6</v>
      </c>
      <c r="M31" s="908">
        <f t="shared" si="13"/>
        <v>5</v>
      </c>
      <c r="N31" s="908">
        <f t="shared" si="13"/>
        <v>5</v>
      </c>
      <c r="O31" s="899">
        <f>'Rate Design'!I15/100</f>
        <v>6</v>
      </c>
    </row>
    <row r="32" spans="2:15" s="898" customFormat="1" x14ac:dyDescent="0.2">
      <c r="B32" s="902" t="s">
        <v>1751</v>
      </c>
      <c r="C32" s="908">
        <f t="shared" ref="C32:N32" si="14">C$3-C31-C33-C34</f>
        <v>0</v>
      </c>
      <c r="D32" s="908">
        <f t="shared" si="14"/>
        <v>0</v>
      </c>
      <c r="E32" s="908">
        <f t="shared" si="14"/>
        <v>0</v>
      </c>
      <c r="F32" s="908">
        <f t="shared" si="14"/>
        <v>0</v>
      </c>
      <c r="G32" s="908">
        <f t="shared" si="14"/>
        <v>1</v>
      </c>
      <c r="H32" s="908">
        <f t="shared" si="14"/>
        <v>2</v>
      </c>
      <c r="I32" s="908">
        <f t="shared" si="14"/>
        <v>3</v>
      </c>
      <c r="J32" s="908">
        <f t="shared" si="14"/>
        <v>9</v>
      </c>
      <c r="K32" s="908">
        <f t="shared" si="14"/>
        <v>7</v>
      </c>
      <c r="L32" s="908">
        <f t="shared" si="14"/>
        <v>1</v>
      </c>
      <c r="M32" s="908">
        <f t="shared" si="14"/>
        <v>0</v>
      </c>
      <c r="N32" s="908">
        <f t="shared" si="14"/>
        <v>0</v>
      </c>
      <c r="O32" s="899">
        <f>'Rate Design'!I16/100</f>
        <v>28</v>
      </c>
    </row>
    <row r="33" spans="2:15" s="898" customFormat="1" x14ac:dyDescent="0.2">
      <c r="B33" s="902" t="s">
        <v>1750</v>
      </c>
      <c r="C33" s="908">
        <f t="shared" ref="C33:N33" si="15">IF(C$3&gt;$O32,C$3-$O32-C34,0)</f>
        <v>0</v>
      </c>
      <c r="D33" s="908">
        <f t="shared" si="15"/>
        <v>0</v>
      </c>
      <c r="E33" s="908">
        <f t="shared" si="15"/>
        <v>0</v>
      </c>
      <c r="F33" s="908">
        <f t="shared" si="15"/>
        <v>0</v>
      </c>
      <c r="G33" s="908">
        <f t="shared" si="15"/>
        <v>0</v>
      </c>
      <c r="H33" s="908">
        <f t="shared" si="15"/>
        <v>0</v>
      </c>
      <c r="I33" s="908">
        <f t="shared" si="15"/>
        <v>0</v>
      </c>
      <c r="J33" s="908">
        <f t="shared" si="15"/>
        <v>0</v>
      </c>
      <c r="K33" s="908">
        <f t="shared" si="15"/>
        <v>0</v>
      </c>
      <c r="L33" s="908">
        <f t="shared" si="15"/>
        <v>0</v>
      </c>
      <c r="M33" s="908">
        <f t="shared" si="15"/>
        <v>0</v>
      </c>
      <c r="N33" s="908">
        <f t="shared" si="15"/>
        <v>0</v>
      </c>
      <c r="O33" s="899"/>
    </row>
    <row r="34" spans="2:15" s="898" customFormat="1" x14ac:dyDescent="0.2">
      <c r="B34" s="901" t="s">
        <v>1749</v>
      </c>
      <c r="C34" s="907"/>
      <c r="D34" s="907"/>
      <c r="E34" s="907"/>
      <c r="F34" s="907"/>
      <c r="G34" s="907">
        <f>IF(G$3&gt;$O34,G$3-$O34,0)</f>
        <v>0</v>
      </c>
      <c r="H34" s="907">
        <f>IF(H$3&gt;$O34,H$3-$O34,0)</f>
        <v>0</v>
      </c>
      <c r="I34" s="907">
        <f>IF(I$3&gt;$O34,I$3-$O34,0)</f>
        <v>0</v>
      </c>
      <c r="J34" s="907">
        <f>IF(J$3&gt;$O34,J$3-$O34,0)</f>
        <v>0</v>
      </c>
      <c r="K34" s="907">
        <f>IF(K$3&gt;$O34,K$3-$O34,0)</f>
        <v>0</v>
      </c>
      <c r="L34" s="907"/>
      <c r="M34" s="907"/>
      <c r="N34" s="907"/>
      <c r="O34" s="900">
        <v>30</v>
      </c>
    </row>
    <row r="35" spans="2:15" s="898" customFormat="1" x14ac:dyDescent="0.2">
      <c r="B35" s="898" t="s">
        <v>1773</v>
      </c>
    </row>
    <row r="36" spans="2:15" s="898" customFormat="1" x14ac:dyDescent="0.2">
      <c r="B36" s="902" t="s">
        <v>1758</v>
      </c>
      <c r="C36" s="908">
        <f t="shared" ref="C36:N36" si="16">MIN(C$3,$O36)</f>
        <v>6</v>
      </c>
      <c r="D36" s="908">
        <f t="shared" si="16"/>
        <v>5</v>
      </c>
      <c r="E36" s="908">
        <f t="shared" si="16"/>
        <v>5</v>
      </c>
      <c r="F36" s="908">
        <f t="shared" si="16"/>
        <v>6</v>
      </c>
      <c r="G36" s="908">
        <f t="shared" si="16"/>
        <v>6</v>
      </c>
      <c r="H36" s="908">
        <f t="shared" si="16"/>
        <v>6</v>
      </c>
      <c r="I36" s="908">
        <f t="shared" si="16"/>
        <v>6</v>
      </c>
      <c r="J36" s="908">
        <f t="shared" si="16"/>
        <v>6</v>
      </c>
      <c r="K36" s="908">
        <f t="shared" si="16"/>
        <v>6</v>
      </c>
      <c r="L36" s="908">
        <f t="shared" si="16"/>
        <v>6</v>
      </c>
      <c r="M36" s="908">
        <f t="shared" si="16"/>
        <v>5</v>
      </c>
      <c r="N36" s="908">
        <f t="shared" si="16"/>
        <v>5</v>
      </c>
      <c r="O36" s="899">
        <f>'Rate Design'!I19/100</f>
        <v>6</v>
      </c>
    </row>
    <row r="37" spans="2:15" s="898" customFormat="1" x14ac:dyDescent="0.2">
      <c r="B37" s="902" t="s">
        <v>1751</v>
      </c>
      <c r="C37" s="908">
        <f t="shared" ref="C37:N37" si="17">C$3-C36-C38-C39</f>
        <v>0</v>
      </c>
      <c r="D37" s="908">
        <f t="shared" si="17"/>
        <v>0</v>
      </c>
      <c r="E37" s="908">
        <f t="shared" si="17"/>
        <v>0</v>
      </c>
      <c r="F37" s="908">
        <f t="shared" si="17"/>
        <v>0</v>
      </c>
      <c r="G37" s="908">
        <f t="shared" si="17"/>
        <v>1</v>
      </c>
      <c r="H37" s="908">
        <f t="shared" si="17"/>
        <v>2</v>
      </c>
      <c r="I37" s="908">
        <f t="shared" si="17"/>
        <v>3</v>
      </c>
      <c r="J37" s="908">
        <f t="shared" si="17"/>
        <v>9</v>
      </c>
      <c r="K37" s="908">
        <f t="shared" si="17"/>
        <v>7</v>
      </c>
      <c r="L37" s="908">
        <f t="shared" si="17"/>
        <v>1</v>
      </c>
      <c r="M37" s="908">
        <f t="shared" si="17"/>
        <v>0</v>
      </c>
      <c r="N37" s="908">
        <f t="shared" si="17"/>
        <v>0</v>
      </c>
      <c r="O37" s="899">
        <f>'Rate Design'!I20/100</f>
        <v>24</v>
      </c>
    </row>
    <row r="38" spans="2:15" s="898" customFormat="1" x14ac:dyDescent="0.2">
      <c r="B38" s="902" t="s">
        <v>1750</v>
      </c>
      <c r="C38" s="908">
        <f t="shared" ref="C38:N38" si="18">IF(C$3&gt;$O37,C$3-$O37-C39,0)</f>
        <v>0</v>
      </c>
      <c r="D38" s="908">
        <f t="shared" si="18"/>
        <v>0</v>
      </c>
      <c r="E38" s="908">
        <f t="shared" si="18"/>
        <v>0</v>
      </c>
      <c r="F38" s="908">
        <f t="shared" si="18"/>
        <v>0</v>
      </c>
      <c r="G38" s="908">
        <f t="shared" si="18"/>
        <v>0</v>
      </c>
      <c r="H38" s="908">
        <f t="shared" si="18"/>
        <v>0</v>
      </c>
      <c r="I38" s="908">
        <f t="shared" si="18"/>
        <v>0</v>
      </c>
      <c r="J38" s="908">
        <f t="shared" si="18"/>
        <v>0</v>
      </c>
      <c r="K38" s="908">
        <f t="shared" si="18"/>
        <v>0</v>
      </c>
      <c r="L38" s="908">
        <f t="shared" si="18"/>
        <v>0</v>
      </c>
      <c r="M38" s="908">
        <f t="shared" si="18"/>
        <v>0</v>
      </c>
      <c r="N38" s="908">
        <f t="shared" si="18"/>
        <v>0</v>
      </c>
      <c r="O38" s="899"/>
    </row>
    <row r="39" spans="2:15" s="898" customFormat="1" x14ac:dyDescent="0.2">
      <c r="B39" s="901" t="s">
        <v>1749</v>
      </c>
      <c r="C39" s="907"/>
      <c r="D39" s="907"/>
      <c r="E39" s="907"/>
      <c r="F39" s="907"/>
      <c r="G39" s="907">
        <f>IF(G$3&gt;$O39,G$3-$O39,0)</f>
        <v>0</v>
      </c>
      <c r="H39" s="907">
        <f>IF(H$3&gt;$O39,H$3-$O39,0)</f>
        <v>0</v>
      </c>
      <c r="I39" s="907">
        <f>IF(I$3&gt;$O39,I$3-$O39,0)</f>
        <v>0</v>
      </c>
      <c r="J39" s="907">
        <f>IF(J$3&gt;$O39,J$3-$O39,0)</f>
        <v>0</v>
      </c>
      <c r="K39" s="907">
        <f>IF(K$3&gt;$O39,K$3-$O39,0)</f>
        <v>0</v>
      </c>
      <c r="L39" s="907"/>
      <c r="M39" s="907"/>
      <c r="N39" s="907"/>
      <c r="O39" s="900">
        <v>30</v>
      </c>
    </row>
    <row r="40" spans="2:15" s="898" customFormat="1" x14ac:dyDescent="0.2">
      <c r="B40" s="898" t="s">
        <v>1770</v>
      </c>
    </row>
    <row r="41" spans="2:15" s="898" customFormat="1" x14ac:dyDescent="0.2">
      <c r="B41" s="902" t="s">
        <v>1758</v>
      </c>
      <c r="C41" s="908">
        <f t="shared" ref="C41:N41" si="19">MIN(C$3,$O41)</f>
        <v>6</v>
      </c>
      <c r="D41" s="908">
        <f t="shared" si="19"/>
        <v>5</v>
      </c>
      <c r="E41" s="908">
        <f t="shared" si="19"/>
        <v>5</v>
      </c>
      <c r="F41" s="908">
        <f t="shared" si="19"/>
        <v>6</v>
      </c>
      <c r="G41" s="908">
        <f t="shared" si="19"/>
        <v>6</v>
      </c>
      <c r="H41" s="908">
        <f t="shared" si="19"/>
        <v>6</v>
      </c>
      <c r="I41" s="908">
        <f t="shared" si="19"/>
        <v>6</v>
      </c>
      <c r="J41" s="908">
        <f t="shared" si="19"/>
        <v>6</v>
      </c>
      <c r="K41" s="908">
        <f t="shared" si="19"/>
        <v>6</v>
      </c>
      <c r="L41" s="908">
        <f t="shared" si="19"/>
        <v>6</v>
      </c>
      <c r="M41" s="908">
        <f t="shared" si="19"/>
        <v>5</v>
      </c>
      <c r="N41" s="908">
        <f t="shared" si="19"/>
        <v>5</v>
      </c>
      <c r="O41" s="899">
        <f>'Rate Design'!I23/100</f>
        <v>6</v>
      </c>
    </row>
    <row r="42" spans="2:15" s="898" customFormat="1" x14ac:dyDescent="0.2">
      <c r="B42" s="902" t="s">
        <v>1751</v>
      </c>
      <c r="C42" s="908">
        <f t="shared" ref="C42:N42" si="20">C$3-C41-C43-C44</f>
        <v>0</v>
      </c>
      <c r="D42" s="908">
        <f t="shared" si="20"/>
        <v>0</v>
      </c>
      <c r="E42" s="908">
        <f t="shared" si="20"/>
        <v>0</v>
      </c>
      <c r="F42" s="908">
        <f t="shared" si="20"/>
        <v>0</v>
      </c>
      <c r="G42" s="908">
        <f t="shared" si="20"/>
        <v>1</v>
      </c>
      <c r="H42" s="908">
        <f t="shared" si="20"/>
        <v>2</v>
      </c>
      <c r="I42" s="908">
        <f t="shared" si="20"/>
        <v>3</v>
      </c>
      <c r="J42" s="908">
        <f t="shared" si="20"/>
        <v>9</v>
      </c>
      <c r="K42" s="908">
        <f t="shared" si="20"/>
        <v>7</v>
      </c>
      <c r="L42" s="908">
        <f t="shared" si="20"/>
        <v>1</v>
      </c>
      <c r="M42" s="908">
        <f t="shared" si="20"/>
        <v>0</v>
      </c>
      <c r="N42" s="908">
        <f t="shared" si="20"/>
        <v>0</v>
      </c>
      <c r="O42" s="899">
        <f>'Rate Design'!I24/100</f>
        <v>20</v>
      </c>
    </row>
    <row r="43" spans="2:15" s="898" customFormat="1" x14ac:dyDescent="0.2">
      <c r="B43" s="902" t="s">
        <v>1750</v>
      </c>
      <c r="C43" s="908">
        <f t="shared" ref="C43:N43" si="21">IF(C$3&gt;$O42,C$3-$O42-C44,0)</f>
        <v>0</v>
      </c>
      <c r="D43" s="908">
        <f t="shared" si="21"/>
        <v>0</v>
      </c>
      <c r="E43" s="908">
        <f t="shared" si="21"/>
        <v>0</v>
      </c>
      <c r="F43" s="908">
        <f t="shared" si="21"/>
        <v>0</v>
      </c>
      <c r="G43" s="908">
        <f t="shared" si="21"/>
        <v>0</v>
      </c>
      <c r="H43" s="908">
        <f t="shared" si="21"/>
        <v>0</v>
      </c>
      <c r="I43" s="908">
        <f t="shared" si="21"/>
        <v>0</v>
      </c>
      <c r="J43" s="908">
        <f t="shared" si="21"/>
        <v>0</v>
      </c>
      <c r="K43" s="908">
        <f t="shared" si="21"/>
        <v>0</v>
      </c>
      <c r="L43" s="908">
        <f t="shared" si="21"/>
        <v>0</v>
      </c>
      <c r="M43" s="908">
        <f t="shared" si="21"/>
        <v>0</v>
      </c>
      <c r="N43" s="908">
        <f t="shared" si="21"/>
        <v>0</v>
      </c>
      <c r="O43" s="899"/>
    </row>
    <row r="44" spans="2:15" s="898" customFormat="1" x14ac:dyDescent="0.2">
      <c r="B44" s="901" t="s">
        <v>1749</v>
      </c>
      <c r="C44" s="907"/>
      <c r="D44" s="907"/>
      <c r="E44" s="907"/>
      <c r="F44" s="907"/>
      <c r="G44" s="907">
        <f>IF(G$3&gt;$O44,G$3-$O44,0)</f>
        <v>0</v>
      </c>
      <c r="H44" s="907">
        <f>IF(H$3&gt;$O44,H$3-$O44,0)</f>
        <v>0</v>
      </c>
      <c r="I44" s="907">
        <f>IF(I$3&gt;$O44,I$3-$O44,0)</f>
        <v>0</v>
      </c>
      <c r="J44" s="907">
        <f>IF(J$3&gt;$O44,J$3-$O44,0)</f>
        <v>0</v>
      </c>
      <c r="K44" s="907">
        <f>IF(K$3&gt;$O44,K$3-$O44,0)</f>
        <v>0</v>
      </c>
      <c r="L44" s="907"/>
      <c r="M44" s="907"/>
      <c r="N44" s="907"/>
      <c r="O44" s="900">
        <f>O39</f>
        <v>30</v>
      </c>
    </row>
    <row r="45" spans="2:15" s="898" customFormat="1" x14ac:dyDescent="0.2"/>
    <row r="46" spans="2:15" s="898" customFormat="1" x14ac:dyDescent="0.2">
      <c r="B46" s="906" t="s">
        <v>1796</v>
      </c>
      <c r="C46" s="905" t="s">
        <v>1793</v>
      </c>
      <c r="D46" s="905" t="s">
        <v>1795</v>
      </c>
      <c r="E46" s="905" t="s">
        <v>1794</v>
      </c>
      <c r="F46" s="905" t="s">
        <v>1792</v>
      </c>
      <c r="G46" s="905" t="s">
        <v>1794</v>
      </c>
      <c r="H46" s="905" t="s">
        <v>1793</v>
      </c>
      <c r="I46" s="905" t="s">
        <v>1793</v>
      </c>
      <c r="J46" s="905" t="s">
        <v>1792</v>
      </c>
      <c r="K46" s="905" t="s">
        <v>1791</v>
      </c>
      <c r="L46" s="905" t="s">
        <v>1790</v>
      </c>
      <c r="M46" s="905" t="s">
        <v>1789</v>
      </c>
      <c r="N46" s="905" t="s">
        <v>1788</v>
      </c>
    </row>
    <row r="47" spans="2:15" s="898" customFormat="1" x14ac:dyDescent="0.2">
      <c r="B47" s="898" t="s">
        <v>1777</v>
      </c>
      <c r="C47" s="899">
        <f>'Rate Design'!C15</f>
        <v>14.9</v>
      </c>
      <c r="D47" s="899">
        <f t="shared" ref="D47:N47" si="22">C47</f>
        <v>14.9</v>
      </c>
      <c r="E47" s="899">
        <f t="shared" si="22"/>
        <v>14.9</v>
      </c>
      <c r="F47" s="899">
        <f t="shared" si="22"/>
        <v>14.9</v>
      </c>
      <c r="G47" s="899">
        <f t="shared" si="22"/>
        <v>14.9</v>
      </c>
      <c r="H47" s="899">
        <f t="shared" si="22"/>
        <v>14.9</v>
      </c>
      <c r="I47" s="899">
        <f t="shared" si="22"/>
        <v>14.9</v>
      </c>
      <c r="J47" s="899">
        <f t="shared" si="22"/>
        <v>14.9</v>
      </c>
      <c r="K47" s="899">
        <f t="shared" si="22"/>
        <v>14.9</v>
      </c>
      <c r="L47" s="899">
        <f t="shared" si="22"/>
        <v>14.9</v>
      </c>
      <c r="M47" s="899">
        <f t="shared" si="22"/>
        <v>14.9</v>
      </c>
      <c r="N47" s="899">
        <f t="shared" si="22"/>
        <v>14.9</v>
      </c>
    </row>
    <row r="48" spans="2:15" s="898" customFormat="1" x14ac:dyDescent="0.2">
      <c r="B48" s="904" t="s">
        <v>1758</v>
      </c>
      <c r="C48" s="899">
        <f>'Rate Design'!C16</f>
        <v>1.1299999999999999</v>
      </c>
      <c r="D48" s="899">
        <f t="shared" ref="D48:N48" si="23">C48</f>
        <v>1.1299999999999999</v>
      </c>
      <c r="E48" s="899">
        <f t="shared" si="23"/>
        <v>1.1299999999999999</v>
      </c>
      <c r="F48" s="899">
        <f t="shared" si="23"/>
        <v>1.1299999999999999</v>
      </c>
      <c r="G48" s="899">
        <f t="shared" si="23"/>
        <v>1.1299999999999999</v>
      </c>
      <c r="H48" s="899">
        <f t="shared" si="23"/>
        <v>1.1299999999999999</v>
      </c>
      <c r="I48" s="899">
        <f t="shared" si="23"/>
        <v>1.1299999999999999</v>
      </c>
      <c r="J48" s="899">
        <f t="shared" si="23"/>
        <v>1.1299999999999999</v>
      </c>
      <c r="K48" s="899">
        <f t="shared" si="23"/>
        <v>1.1299999999999999</v>
      </c>
      <c r="L48" s="899">
        <f t="shared" si="23"/>
        <v>1.1299999999999999</v>
      </c>
      <c r="M48" s="899">
        <f t="shared" si="23"/>
        <v>1.1299999999999999</v>
      </c>
      <c r="N48" s="899">
        <f t="shared" si="23"/>
        <v>1.1299999999999999</v>
      </c>
      <c r="O48" s="899"/>
    </row>
    <row r="49" spans="2:15" s="898" customFormat="1" x14ac:dyDescent="0.2">
      <c r="B49" s="904" t="s">
        <v>1751</v>
      </c>
      <c r="C49" s="899">
        <f>'Rate Design'!C17</f>
        <v>1.3</v>
      </c>
      <c r="D49" s="899">
        <f t="shared" ref="D49:N49" si="24">C49</f>
        <v>1.3</v>
      </c>
      <c r="E49" s="899">
        <f t="shared" si="24"/>
        <v>1.3</v>
      </c>
      <c r="F49" s="899">
        <f t="shared" si="24"/>
        <v>1.3</v>
      </c>
      <c r="G49" s="899">
        <f t="shared" si="24"/>
        <v>1.3</v>
      </c>
      <c r="H49" s="899">
        <f t="shared" si="24"/>
        <v>1.3</v>
      </c>
      <c r="I49" s="899">
        <f t="shared" si="24"/>
        <v>1.3</v>
      </c>
      <c r="J49" s="899">
        <f t="shared" si="24"/>
        <v>1.3</v>
      </c>
      <c r="K49" s="899">
        <f t="shared" si="24"/>
        <v>1.3</v>
      </c>
      <c r="L49" s="899">
        <f t="shared" si="24"/>
        <v>1.3</v>
      </c>
      <c r="M49" s="899">
        <f t="shared" si="24"/>
        <v>1.3</v>
      </c>
      <c r="N49" s="899">
        <f t="shared" si="24"/>
        <v>1.3</v>
      </c>
      <c r="O49" s="899"/>
    </row>
    <row r="50" spans="2:15" s="898" customFormat="1" x14ac:dyDescent="0.2">
      <c r="B50" s="904" t="s">
        <v>1750</v>
      </c>
      <c r="C50" s="899">
        <f>'Rate Design'!C18</f>
        <v>2.4900000000000002</v>
      </c>
      <c r="D50" s="899">
        <f t="shared" ref="D50:N50" si="25">C50</f>
        <v>2.4900000000000002</v>
      </c>
      <c r="E50" s="899">
        <f t="shared" si="25"/>
        <v>2.4900000000000002</v>
      </c>
      <c r="F50" s="899">
        <f t="shared" si="25"/>
        <v>2.4900000000000002</v>
      </c>
      <c r="G50" s="899">
        <f t="shared" si="25"/>
        <v>2.4900000000000002</v>
      </c>
      <c r="H50" s="899">
        <f t="shared" si="25"/>
        <v>2.4900000000000002</v>
      </c>
      <c r="I50" s="899">
        <f t="shared" si="25"/>
        <v>2.4900000000000002</v>
      </c>
      <c r="J50" s="899">
        <f t="shared" si="25"/>
        <v>2.4900000000000002</v>
      </c>
      <c r="K50" s="899">
        <f t="shared" si="25"/>
        <v>2.4900000000000002</v>
      </c>
      <c r="L50" s="899">
        <f t="shared" si="25"/>
        <v>2.4900000000000002</v>
      </c>
      <c r="M50" s="899">
        <f t="shared" si="25"/>
        <v>2.4900000000000002</v>
      </c>
      <c r="N50" s="899">
        <f t="shared" si="25"/>
        <v>2.4900000000000002</v>
      </c>
      <c r="O50" s="899"/>
    </row>
    <row r="51" spans="2:15" s="898" customFormat="1" x14ac:dyDescent="0.2">
      <c r="B51" s="903" t="s">
        <v>1749</v>
      </c>
      <c r="C51" s="900">
        <f>'Rate Design'!C19</f>
        <v>5</v>
      </c>
      <c r="D51" s="900">
        <f t="shared" ref="D51:N51" si="26">C51</f>
        <v>5</v>
      </c>
      <c r="E51" s="900">
        <f t="shared" si="26"/>
        <v>5</v>
      </c>
      <c r="F51" s="900">
        <f t="shared" si="26"/>
        <v>5</v>
      </c>
      <c r="G51" s="900">
        <f t="shared" si="26"/>
        <v>5</v>
      </c>
      <c r="H51" s="900">
        <f t="shared" si="26"/>
        <v>5</v>
      </c>
      <c r="I51" s="900">
        <f t="shared" si="26"/>
        <v>5</v>
      </c>
      <c r="J51" s="900">
        <f t="shared" si="26"/>
        <v>5</v>
      </c>
      <c r="K51" s="900">
        <f t="shared" si="26"/>
        <v>5</v>
      </c>
      <c r="L51" s="900">
        <f t="shared" si="26"/>
        <v>5</v>
      </c>
      <c r="M51" s="900">
        <f t="shared" si="26"/>
        <v>5</v>
      </c>
      <c r="N51" s="900">
        <f t="shared" si="26"/>
        <v>5</v>
      </c>
      <c r="O51" s="899"/>
    </row>
    <row r="52" spans="2:15" s="898" customFormat="1" x14ac:dyDescent="0.2">
      <c r="B52" s="898" t="s">
        <v>1774</v>
      </c>
      <c r="C52" s="899">
        <f>'Rate Design'!D15</f>
        <v>18.93</v>
      </c>
      <c r="D52" s="899">
        <f t="shared" ref="D52:N52" si="27">C52</f>
        <v>18.93</v>
      </c>
      <c r="E52" s="899">
        <f t="shared" si="27"/>
        <v>18.93</v>
      </c>
      <c r="F52" s="899">
        <f t="shared" si="27"/>
        <v>18.93</v>
      </c>
      <c r="G52" s="899">
        <f t="shared" si="27"/>
        <v>18.93</v>
      </c>
      <c r="H52" s="899">
        <f t="shared" si="27"/>
        <v>18.93</v>
      </c>
      <c r="I52" s="899">
        <f t="shared" si="27"/>
        <v>18.93</v>
      </c>
      <c r="J52" s="899">
        <f t="shared" si="27"/>
        <v>18.93</v>
      </c>
      <c r="K52" s="899">
        <f t="shared" si="27"/>
        <v>18.93</v>
      </c>
      <c r="L52" s="899">
        <f t="shared" si="27"/>
        <v>18.93</v>
      </c>
      <c r="M52" s="899">
        <f t="shared" si="27"/>
        <v>18.93</v>
      </c>
      <c r="N52" s="899">
        <f t="shared" si="27"/>
        <v>18.93</v>
      </c>
      <c r="O52" s="899"/>
    </row>
    <row r="53" spans="2:15" s="898" customFormat="1" x14ac:dyDescent="0.2">
      <c r="B53" s="902" t="s">
        <v>1758</v>
      </c>
      <c r="C53" s="899">
        <f>'Rate Design'!D16</f>
        <v>1.19</v>
      </c>
      <c r="D53" s="899">
        <f t="shared" ref="D53:N53" si="28">C53</f>
        <v>1.19</v>
      </c>
      <c r="E53" s="899">
        <f t="shared" si="28"/>
        <v>1.19</v>
      </c>
      <c r="F53" s="899">
        <f t="shared" si="28"/>
        <v>1.19</v>
      </c>
      <c r="G53" s="899">
        <f t="shared" si="28"/>
        <v>1.19</v>
      </c>
      <c r="H53" s="899">
        <f t="shared" si="28"/>
        <v>1.19</v>
      </c>
      <c r="I53" s="899">
        <f t="shared" si="28"/>
        <v>1.19</v>
      </c>
      <c r="J53" s="899">
        <f t="shared" si="28"/>
        <v>1.19</v>
      </c>
      <c r="K53" s="899">
        <f t="shared" si="28"/>
        <v>1.19</v>
      </c>
      <c r="L53" s="899">
        <f t="shared" si="28"/>
        <v>1.19</v>
      </c>
      <c r="M53" s="899">
        <f t="shared" si="28"/>
        <v>1.19</v>
      </c>
      <c r="N53" s="899">
        <f t="shared" si="28"/>
        <v>1.19</v>
      </c>
      <c r="O53" s="899"/>
    </row>
    <row r="54" spans="2:15" s="898" customFormat="1" x14ac:dyDescent="0.2">
      <c r="B54" s="902" t="s">
        <v>1751</v>
      </c>
      <c r="C54" s="899">
        <f>'Rate Design'!D17</f>
        <v>1.45</v>
      </c>
      <c r="D54" s="899">
        <f t="shared" ref="D54:N54" si="29">C54</f>
        <v>1.45</v>
      </c>
      <c r="E54" s="899">
        <f t="shared" si="29"/>
        <v>1.45</v>
      </c>
      <c r="F54" s="899">
        <f t="shared" si="29"/>
        <v>1.45</v>
      </c>
      <c r="G54" s="899">
        <f t="shared" si="29"/>
        <v>1.45</v>
      </c>
      <c r="H54" s="899">
        <f t="shared" si="29"/>
        <v>1.45</v>
      </c>
      <c r="I54" s="899">
        <f t="shared" si="29"/>
        <v>1.45</v>
      </c>
      <c r="J54" s="899">
        <f t="shared" si="29"/>
        <v>1.45</v>
      </c>
      <c r="K54" s="899">
        <f t="shared" si="29"/>
        <v>1.45</v>
      </c>
      <c r="L54" s="899">
        <f t="shared" si="29"/>
        <v>1.45</v>
      </c>
      <c r="M54" s="899">
        <f t="shared" si="29"/>
        <v>1.45</v>
      </c>
      <c r="N54" s="899">
        <f t="shared" si="29"/>
        <v>1.45</v>
      </c>
      <c r="O54" s="899"/>
    </row>
    <row r="55" spans="2:15" s="898" customFormat="1" x14ac:dyDescent="0.2">
      <c r="B55" s="902" t="s">
        <v>1750</v>
      </c>
      <c r="C55" s="899">
        <f>'Rate Design'!D18</f>
        <v>2.4900000000000002</v>
      </c>
      <c r="D55" s="899">
        <f t="shared" ref="D55:N55" si="30">C55</f>
        <v>2.4900000000000002</v>
      </c>
      <c r="E55" s="899">
        <f t="shared" si="30"/>
        <v>2.4900000000000002</v>
      </c>
      <c r="F55" s="899">
        <f t="shared" si="30"/>
        <v>2.4900000000000002</v>
      </c>
      <c r="G55" s="899">
        <f t="shared" si="30"/>
        <v>2.4900000000000002</v>
      </c>
      <c r="H55" s="899">
        <f t="shared" si="30"/>
        <v>2.4900000000000002</v>
      </c>
      <c r="I55" s="899">
        <f t="shared" si="30"/>
        <v>2.4900000000000002</v>
      </c>
      <c r="J55" s="899">
        <f t="shared" si="30"/>
        <v>2.4900000000000002</v>
      </c>
      <c r="K55" s="899">
        <f t="shared" si="30"/>
        <v>2.4900000000000002</v>
      </c>
      <c r="L55" s="899">
        <f t="shared" si="30"/>
        <v>2.4900000000000002</v>
      </c>
      <c r="M55" s="899">
        <f t="shared" si="30"/>
        <v>2.4900000000000002</v>
      </c>
      <c r="N55" s="899">
        <f t="shared" si="30"/>
        <v>2.4900000000000002</v>
      </c>
      <c r="O55" s="899"/>
    </row>
    <row r="56" spans="2:15" s="898" customFormat="1" x14ac:dyDescent="0.2">
      <c r="B56" s="901" t="s">
        <v>1749</v>
      </c>
      <c r="C56" s="900">
        <f>'Rate Design'!D19</f>
        <v>5</v>
      </c>
      <c r="D56" s="900">
        <f t="shared" ref="D56:N56" si="31">C56</f>
        <v>5</v>
      </c>
      <c r="E56" s="900">
        <f t="shared" si="31"/>
        <v>5</v>
      </c>
      <c r="F56" s="900">
        <f t="shared" si="31"/>
        <v>5</v>
      </c>
      <c r="G56" s="900">
        <f t="shared" si="31"/>
        <v>5</v>
      </c>
      <c r="H56" s="900">
        <f t="shared" si="31"/>
        <v>5</v>
      </c>
      <c r="I56" s="900">
        <f t="shared" si="31"/>
        <v>5</v>
      </c>
      <c r="J56" s="900">
        <f t="shared" si="31"/>
        <v>5</v>
      </c>
      <c r="K56" s="900">
        <f t="shared" si="31"/>
        <v>5</v>
      </c>
      <c r="L56" s="900">
        <f t="shared" si="31"/>
        <v>5</v>
      </c>
      <c r="M56" s="900">
        <f t="shared" si="31"/>
        <v>5</v>
      </c>
      <c r="N56" s="900">
        <f t="shared" si="31"/>
        <v>5</v>
      </c>
      <c r="O56" s="899"/>
    </row>
    <row r="57" spans="2:15" s="898" customFormat="1" x14ac:dyDescent="0.2">
      <c r="B57" s="898" t="s">
        <v>1773</v>
      </c>
      <c r="C57" s="899">
        <f>'Rate Design'!E15</f>
        <v>22.24</v>
      </c>
      <c r="D57" s="899">
        <f t="shared" ref="D57:N57" si="32">C57</f>
        <v>22.24</v>
      </c>
      <c r="E57" s="899">
        <f t="shared" si="32"/>
        <v>22.24</v>
      </c>
      <c r="F57" s="899">
        <f t="shared" si="32"/>
        <v>22.24</v>
      </c>
      <c r="G57" s="899">
        <f t="shared" si="32"/>
        <v>22.24</v>
      </c>
      <c r="H57" s="899">
        <f t="shared" si="32"/>
        <v>22.24</v>
      </c>
      <c r="I57" s="899">
        <f t="shared" si="32"/>
        <v>22.24</v>
      </c>
      <c r="J57" s="899">
        <f t="shared" si="32"/>
        <v>22.24</v>
      </c>
      <c r="K57" s="899">
        <f t="shared" si="32"/>
        <v>22.24</v>
      </c>
      <c r="L57" s="899">
        <f t="shared" si="32"/>
        <v>22.24</v>
      </c>
      <c r="M57" s="899">
        <f t="shared" si="32"/>
        <v>22.24</v>
      </c>
      <c r="N57" s="899">
        <f t="shared" si="32"/>
        <v>22.24</v>
      </c>
    </row>
    <row r="58" spans="2:15" s="898" customFormat="1" x14ac:dyDescent="0.2">
      <c r="B58" s="902" t="s">
        <v>1758</v>
      </c>
      <c r="C58" s="899">
        <f>'Rate Design'!E16</f>
        <v>1.32</v>
      </c>
      <c r="D58" s="899">
        <f t="shared" ref="D58:N58" si="33">C58</f>
        <v>1.32</v>
      </c>
      <c r="E58" s="899">
        <f t="shared" si="33"/>
        <v>1.32</v>
      </c>
      <c r="F58" s="899">
        <f t="shared" si="33"/>
        <v>1.32</v>
      </c>
      <c r="G58" s="899">
        <f t="shared" si="33"/>
        <v>1.32</v>
      </c>
      <c r="H58" s="899">
        <f t="shared" si="33"/>
        <v>1.32</v>
      </c>
      <c r="I58" s="899">
        <f t="shared" si="33"/>
        <v>1.32</v>
      </c>
      <c r="J58" s="899">
        <f t="shared" si="33"/>
        <v>1.32</v>
      </c>
      <c r="K58" s="899">
        <f t="shared" si="33"/>
        <v>1.32</v>
      </c>
      <c r="L58" s="899">
        <f t="shared" si="33"/>
        <v>1.32</v>
      </c>
      <c r="M58" s="899">
        <f t="shared" si="33"/>
        <v>1.32</v>
      </c>
      <c r="N58" s="899">
        <f t="shared" si="33"/>
        <v>1.32</v>
      </c>
      <c r="O58" s="899"/>
    </row>
    <row r="59" spans="2:15" s="898" customFormat="1" x14ac:dyDescent="0.2">
      <c r="B59" s="902" t="s">
        <v>1751</v>
      </c>
      <c r="C59" s="899">
        <f>'Rate Design'!E17</f>
        <v>1.74</v>
      </c>
      <c r="D59" s="899">
        <f t="shared" ref="D59:N59" si="34">C59</f>
        <v>1.74</v>
      </c>
      <c r="E59" s="899">
        <f t="shared" si="34"/>
        <v>1.74</v>
      </c>
      <c r="F59" s="899">
        <f t="shared" si="34"/>
        <v>1.74</v>
      </c>
      <c r="G59" s="899">
        <f t="shared" si="34"/>
        <v>1.74</v>
      </c>
      <c r="H59" s="899">
        <f t="shared" si="34"/>
        <v>1.74</v>
      </c>
      <c r="I59" s="899">
        <f t="shared" si="34"/>
        <v>1.74</v>
      </c>
      <c r="J59" s="899">
        <f t="shared" si="34"/>
        <v>1.74</v>
      </c>
      <c r="K59" s="899">
        <f t="shared" si="34"/>
        <v>1.74</v>
      </c>
      <c r="L59" s="899">
        <f t="shared" si="34"/>
        <v>1.74</v>
      </c>
      <c r="M59" s="899">
        <f t="shared" si="34"/>
        <v>1.74</v>
      </c>
      <c r="N59" s="899">
        <f t="shared" si="34"/>
        <v>1.74</v>
      </c>
      <c r="O59" s="899"/>
    </row>
    <row r="60" spans="2:15" s="898" customFormat="1" x14ac:dyDescent="0.2">
      <c r="B60" s="902" t="s">
        <v>1750</v>
      </c>
      <c r="C60" s="899">
        <f>'Rate Design'!E18</f>
        <v>2.4900000000000002</v>
      </c>
      <c r="D60" s="899">
        <f t="shared" ref="D60:N60" si="35">C60</f>
        <v>2.4900000000000002</v>
      </c>
      <c r="E60" s="899">
        <f t="shared" si="35"/>
        <v>2.4900000000000002</v>
      </c>
      <c r="F60" s="899">
        <f t="shared" si="35"/>
        <v>2.4900000000000002</v>
      </c>
      <c r="G60" s="899">
        <f t="shared" si="35"/>
        <v>2.4900000000000002</v>
      </c>
      <c r="H60" s="899">
        <f t="shared" si="35"/>
        <v>2.4900000000000002</v>
      </c>
      <c r="I60" s="899">
        <f t="shared" si="35"/>
        <v>2.4900000000000002</v>
      </c>
      <c r="J60" s="899">
        <f t="shared" si="35"/>
        <v>2.4900000000000002</v>
      </c>
      <c r="K60" s="899">
        <f t="shared" si="35"/>
        <v>2.4900000000000002</v>
      </c>
      <c r="L60" s="899">
        <f t="shared" si="35"/>
        <v>2.4900000000000002</v>
      </c>
      <c r="M60" s="899">
        <f t="shared" si="35"/>
        <v>2.4900000000000002</v>
      </c>
      <c r="N60" s="899">
        <f t="shared" si="35"/>
        <v>2.4900000000000002</v>
      </c>
      <c r="O60" s="899"/>
    </row>
    <row r="61" spans="2:15" s="898" customFormat="1" x14ac:dyDescent="0.2">
      <c r="B61" s="901" t="s">
        <v>1749</v>
      </c>
      <c r="C61" s="900">
        <f>'Rate Design'!E19</f>
        <v>5</v>
      </c>
      <c r="D61" s="900">
        <f t="shared" ref="D61:N61" si="36">C61</f>
        <v>5</v>
      </c>
      <c r="E61" s="900">
        <f t="shared" si="36"/>
        <v>5</v>
      </c>
      <c r="F61" s="900">
        <f t="shared" si="36"/>
        <v>5</v>
      </c>
      <c r="G61" s="900">
        <f t="shared" si="36"/>
        <v>5</v>
      </c>
      <c r="H61" s="900">
        <f t="shared" si="36"/>
        <v>5</v>
      </c>
      <c r="I61" s="900">
        <f t="shared" si="36"/>
        <v>5</v>
      </c>
      <c r="J61" s="900">
        <f t="shared" si="36"/>
        <v>5</v>
      </c>
      <c r="K61" s="900">
        <f t="shared" si="36"/>
        <v>5</v>
      </c>
      <c r="L61" s="900">
        <f t="shared" si="36"/>
        <v>5</v>
      </c>
      <c r="M61" s="900">
        <f t="shared" si="36"/>
        <v>5</v>
      </c>
      <c r="N61" s="900">
        <f t="shared" si="36"/>
        <v>5</v>
      </c>
      <c r="O61" s="899"/>
    </row>
    <row r="62" spans="2:15" s="898" customFormat="1" x14ac:dyDescent="0.2">
      <c r="B62" s="898" t="s">
        <v>1770</v>
      </c>
      <c r="C62" s="899">
        <f>'Rate Design'!F15</f>
        <v>23.6</v>
      </c>
      <c r="D62" s="899">
        <f t="shared" ref="D62:N62" si="37">C62</f>
        <v>23.6</v>
      </c>
      <c r="E62" s="899">
        <f t="shared" si="37"/>
        <v>23.6</v>
      </c>
      <c r="F62" s="899">
        <f t="shared" si="37"/>
        <v>23.6</v>
      </c>
      <c r="G62" s="899">
        <f t="shared" si="37"/>
        <v>23.6</v>
      </c>
      <c r="H62" s="899">
        <f t="shared" si="37"/>
        <v>23.6</v>
      </c>
      <c r="I62" s="899">
        <f t="shared" si="37"/>
        <v>23.6</v>
      </c>
      <c r="J62" s="899">
        <f t="shared" si="37"/>
        <v>23.6</v>
      </c>
      <c r="K62" s="899">
        <f t="shared" si="37"/>
        <v>23.6</v>
      </c>
      <c r="L62" s="899">
        <f t="shared" si="37"/>
        <v>23.6</v>
      </c>
      <c r="M62" s="899">
        <f t="shared" si="37"/>
        <v>23.6</v>
      </c>
      <c r="N62" s="899">
        <f t="shared" si="37"/>
        <v>23.6</v>
      </c>
    </row>
    <row r="63" spans="2:15" s="898" customFormat="1" x14ac:dyDescent="0.2">
      <c r="B63" s="902" t="s">
        <v>1758</v>
      </c>
      <c r="C63" s="899">
        <f>'Rate Design'!F16</f>
        <v>1.76</v>
      </c>
      <c r="D63" s="899">
        <f t="shared" ref="D63:N63" si="38">C63</f>
        <v>1.76</v>
      </c>
      <c r="E63" s="899">
        <f t="shared" si="38"/>
        <v>1.76</v>
      </c>
      <c r="F63" s="899">
        <f t="shared" si="38"/>
        <v>1.76</v>
      </c>
      <c r="G63" s="899">
        <f t="shared" si="38"/>
        <v>1.76</v>
      </c>
      <c r="H63" s="899">
        <f t="shared" si="38"/>
        <v>1.76</v>
      </c>
      <c r="I63" s="899">
        <f t="shared" si="38"/>
        <v>1.76</v>
      </c>
      <c r="J63" s="899">
        <f t="shared" si="38"/>
        <v>1.76</v>
      </c>
      <c r="K63" s="899">
        <f t="shared" si="38"/>
        <v>1.76</v>
      </c>
      <c r="L63" s="899">
        <f t="shared" si="38"/>
        <v>1.76</v>
      </c>
      <c r="M63" s="899">
        <f t="shared" si="38"/>
        <v>1.76</v>
      </c>
      <c r="N63" s="899">
        <f t="shared" si="38"/>
        <v>1.76</v>
      </c>
      <c r="O63" s="899"/>
    </row>
    <row r="64" spans="2:15" s="898" customFormat="1" x14ac:dyDescent="0.2">
      <c r="B64" s="902" t="s">
        <v>1751</v>
      </c>
      <c r="C64" s="899">
        <f>'Rate Design'!F17</f>
        <v>2.15</v>
      </c>
      <c r="D64" s="899">
        <f t="shared" ref="D64:N64" si="39">C64</f>
        <v>2.15</v>
      </c>
      <c r="E64" s="899">
        <f t="shared" si="39"/>
        <v>2.15</v>
      </c>
      <c r="F64" s="899">
        <f t="shared" si="39"/>
        <v>2.15</v>
      </c>
      <c r="G64" s="899">
        <f t="shared" si="39"/>
        <v>2.15</v>
      </c>
      <c r="H64" s="899">
        <f t="shared" si="39"/>
        <v>2.15</v>
      </c>
      <c r="I64" s="899">
        <f t="shared" si="39"/>
        <v>2.15</v>
      </c>
      <c r="J64" s="899">
        <f t="shared" si="39"/>
        <v>2.15</v>
      </c>
      <c r="K64" s="899">
        <f t="shared" si="39"/>
        <v>2.15</v>
      </c>
      <c r="L64" s="899">
        <f t="shared" si="39"/>
        <v>2.15</v>
      </c>
      <c r="M64" s="899">
        <f t="shared" si="39"/>
        <v>2.15</v>
      </c>
      <c r="N64" s="899">
        <f t="shared" si="39"/>
        <v>2.15</v>
      </c>
      <c r="O64" s="899"/>
    </row>
    <row r="65" spans="2:15" s="898" customFormat="1" x14ac:dyDescent="0.2">
      <c r="B65" s="902" t="s">
        <v>1750</v>
      </c>
      <c r="C65" s="899">
        <f>'Rate Design'!F18</f>
        <v>2.78</v>
      </c>
      <c r="D65" s="899">
        <f t="shared" ref="D65:N65" si="40">C65</f>
        <v>2.78</v>
      </c>
      <c r="E65" s="899">
        <f t="shared" si="40"/>
        <v>2.78</v>
      </c>
      <c r="F65" s="899">
        <f t="shared" si="40"/>
        <v>2.78</v>
      </c>
      <c r="G65" s="899">
        <f t="shared" si="40"/>
        <v>2.78</v>
      </c>
      <c r="H65" s="899">
        <f t="shared" si="40"/>
        <v>2.78</v>
      </c>
      <c r="I65" s="899">
        <f t="shared" si="40"/>
        <v>2.78</v>
      </c>
      <c r="J65" s="899">
        <f t="shared" si="40"/>
        <v>2.78</v>
      </c>
      <c r="K65" s="899">
        <f t="shared" si="40"/>
        <v>2.78</v>
      </c>
      <c r="L65" s="899">
        <f t="shared" si="40"/>
        <v>2.78</v>
      </c>
      <c r="M65" s="899">
        <f t="shared" si="40"/>
        <v>2.78</v>
      </c>
      <c r="N65" s="899">
        <f t="shared" si="40"/>
        <v>2.78</v>
      </c>
      <c r="O65" s="899"/>
    </row>
    <row r="66" spans="2:15" s="898" customFormat="1" x14ac:dyDescent="0.2">
      <c r="B66" s="901" t="s">
        <v>1749</v>
      </c>
      <c r="C66" s="900">
        <f>'Rate Design'!F19</f>
        <v>5</v>
      </c>
      <c r="D66" s="900">
        <f t="shared" ref="D66:N66" si="41">C66</f>
        <v>5</v>
      </c>
      <c r="E66" s="900">
        <f t="shared" si="41"/>
        <v>5</v>
      </c>
      <c r="F66" s="900">
        <f t="shared" si="41"/>
        <v>5</v>
      </c>
      <c r="G66" s="900">
        <f t="shared" si="41"/>
        <v>5</v>
      </c>
      <c r="H66" s="900">
        <f t="shared" si="41"/>
        <v>5</v>
      </c>
      <c r="I66" s="900">
        <f t="shared" si="41"/>
        <v>5</v>
      </c>
      <c r="J66" s="900">
        <f t="shared" si="41"/>
        <v>5</v>
      </c>
      <c r="K66" s="900">
        <f t="shared" si="41"/>
        <v>5</v>
      </c>
      <c r="L66" s="900">
        <f t="shared" si="41"/>
        <v>5</v>
      </c>
      <c r="M66" s="900">
        <f t="shared" si="41"/>
        <v>5</v>
      </c>
      <c r="N66" s="900">
        <f t="shared" si="41"/>
        <v>5</v>
      </c>
      <c r="O66" s="899"/>
    </row>
    <row r="67" spans="2:15" s="898" customFormat="1" x14ac:dyDescent="0.2"/>
    <row r="68" spans="2:15" s="898" customFormat="1" x14ac:dyDescent="0.2"/>
    <row r="69" spans="2:15" s="898" customFormat="1" x14ac:dyDescent="0.2"/>
    <row r="70" spans="2:15" s="898" customFormat="1" x14ac:dyDescent="0.2"/>
    <row r="71" spans="2:15" s="898" customFormat="1" x14ac:dyDescent="0.2"/>
    <row r="72" spans="2:15" s="898" customFormat="1" x14ac:dyDescent="0.2"/>
    <row r="73" spans="2:15" s="898" customFormat="1" x14ac:dyDescent="0.2"/>
    <row r="74" spans="2:15" s="898" customFormat="1" x14ac:dyDescent="0.2"/>
    <row r="75" spans="2:15" s="898" customFormat="1" x14ac:dyDescent="0.2"/>
    <row r="76" spans="2:15" s="898" customFormat="1" x14ac:dyDescent="0.2"/>
    <row r="77" spans="2:15" s="898" customFormat="1" x14ac:dyDescent="0.2"/>
    <row r="78" spans="2:15" s="898" customFormat="1" x14ac:dyDescent="0.2"/>
    <row r="79" spans="2:15" s="898" customFormat="1" x14ac:dyDescent="0.2"/>
    <row r="80" spans="2:15" s="898" customFormat="1" x14ac:dyDescent="0.2"/>
    <row r="81" s="898" customFormat="1" x14ac:dyDescent="0.2"/>
    <row r="82" s="898" customFormat="1" x14ac:dyDescent="0.2"/>
    <row r="83" s="898" customFormat="1" x14ac:dyDescent="0.2"/>
    <row r="84" s="898" customFormat="1" x14ac:dyDescent="0.2"/>
    <row r="85" s="898" customFormat="1" x14ac:dyDescent="0.2"/>
    <row r="86" s="898" customFormat="1" x14ac:dyDescent="0.2"/>
    <row r="87" s="898" customFormat="1" x14ac:dyDescent="0.2"/>
    <row r="88" s="898" customFormat="1" x14ac:dyDescent="0.2"/>
    <row r="89" s="898" customFormat="1" x14ac:dyDescent="0.2"/>
    <row r="90" s="898" customFormat="1" x14ac:dyDescent="0.2"/>
    <row r="91" s="898" customFormat="1" x14ac:dyDescent="0.2"/>
    <row r="92" s="898" customFormat="1" x14ac:dyDescent="0.2"/>
    <row r="93" s="898" customFormat="1" x14ac:dyDescent="0.2"/>
    <row r="94" s="898" customFormat="1" x14ac:dyDescent="0.2"/>
    <row r="95" s="898" customFormat="1" x14ac:dyDescent="0.2"/>
    <row r="96" s="898" customFormat="1" x14ac:dyDescent="0.2"/>
    <row r="97" s="898" customFormat="1" x14ac:dyDescent="0.2"/>
    <row r="98" s="898" customFormat="1" x14ac:dyDescent="0.2"/>
    <row r="99" s="898" customFormat="1" x14ac:dyDescent="0.2"/>
    <row r="100" s="898" customFormat="1" x14ac:dyDescent="0.2"/>
    <row r="101" s="898" customFormat="1" x14ac:dyDescent="0.2"/>
    <row r="102" s="898" customFormat="1" x14ac:dyDescent="0.2"/>
    <row r="103" s="898" customFormat="1" x14ac:dyDescent="0.2"/>
    <row r="104" s="898" customFormat="1" x14ac:dyDescent="0.2"/>
    <row r="105" s="898" customFormat="1" x14ac:dyDescent="0.2"/>
    <row r="106" s="898" customFormat="1" x14ac:dyDescent="0.2"/>
    <row r="107" s="898" customFormat="1" x14ac:dyDescent="0.2"/>
    <row r="108" s="898" customFormat="1" x14ac:dyDescent="0.2"/>
    <row r="109" s="898" customFormat="1" x14ac:dyDescent="0.2"/>
    <row r="110" s="898" customFormat="1" x14ac:dyDescent="0.2"/>
    <row r="111" s="898" customFormat="1" x14ac:dyDescent="0.2"/>
    <row r="112" s="898" customFormat="1" x14ac:dyDescent="0.2"/>
    <row r="113" s="898" customFormat="1" x14ac:dyDescent="0.2"/>
    <row r="114" s="898" customFormat="1" x14ac:dyDescent="0.2"/>
    <row r="115" s="898" customFormat="1" x14ac:dyDescent="0.2"/>
    <row r="116" s="898" customFormat="1" x14ac:dyDescent="0.2"/>
    <row r="117" s="898" customFormat="1" x14ac:dyDescent="0.2"/>
    <row r="118" s="898" customFormat="1" x14ac:dyDescent="0.2"/>
    <row r="119" s="898" customFormat="1" x14ac:dyDescent="0.2"/>
    <row r="120" s="898" customFormat="1" x14ac:dyDescent="0.2"/>
    <row r="121" s="898" customFormat="1" x14ac:dyDescent="0.2"/>
    <row r="122" s="898" customFormat="1" x14ac:dyDescent="0.2"/>
    <row r="123" s="898" customFormat="1" x14ac:dyDescent="0.2"/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2:L27"/>
  <sheetViews>
    <sheetView topLeftCell="B1" zoomScale="120" zoomScaleNormal="120" workbookViewId="0">
      <selection activeCell="L7" sqref="L7"/>
    </sheetView>
  </sheetViews>
  <sheetFormatPr defaultColWidth="8.44140625" defaultRowHeight="15" x14ac:dyDescent="0.2"/>
  <cols>
    <col min="1" max="1" width="8.44140625" customWidth="1"/>
    <col min="2" max="2" width="10.109375" bestFit="1" customWidth="1"/>
    <col min="3" max="3" width="11.33203125" bestFit="1" customWidth="1"/>
    <col min="4" max="4" width="11.5546875" bestFit="1" customWidth="1"/>
    <col min="5" max="5" width="9.109375" bestFit="1" customWidth="1"/>
    <col min="6" max="6" width="8.21875" customWidth="1"/>
    <col min="7" max="7" width="9.109375" bestFit="1" customWidth="1"/>
    <col min="8" max="8" width="7.33203125" customWidth="1"/>
    <col min="9" max="9" width="8.88671875" bestFit="1" customWidth="1"/>
    <col min="10" max="10" width="6.5546875" customWidth="1"/>
    <col min="12" max="12" width="15.109375" customWidth="1"/>
    <col min="13" max="13" width="15.44140625" bestFit="1" customWidth="1"/>
  </cols>
  <sheetData>
    <row r="2" spans="1:12" ht="15.75" thickBot="1" x14ac:dyDescent="0.25">
      <c r="B2" s="188"/>
      <c r="C2" s="41"/>
      <c r="D2" s="41"/>
      <c r="E2" s="41"/>
      <c r="F2" s="41"/>
      <c r="G2" s="41"/>
      <c r="H2" s="41"/>
      <c r="I2" s="41"/>
      <c r="J2" s="41"/>
    </row>
    <row r="3" spans="1:12" ht="15.75" x14ac:dyDescent="0.25">
      <c r="B3" s="190" t="s">
        <v>240</v>
      </c>
      <c r="C3" s="191"/>
      <c r="D3" s="191"/>
      <c r="E3" s="191"/>
      <c r="F3" s="191"/>
      <c r="G3" s="191"/>
      <c r="H3" s="191"/>
      <c r="I3" s="191"/>
      <c r="J3" s="192"/>
      <c r="L3" s="52"/>
    </row>
    <row r="4" spans="1:12" ht="15.75" x14ac:dyDescent="0.25">
      <c r="B4" s="129" t="s">
        <v>132</v>
      </c>
      <c r="C4" s="204" t="s">
        <v>78</v>
      </c>
      <c r="D4" s="41"/>
      <c r="E4" s="41"/>
      <c r="F4" s="41"/>
      <c r="G4" s="41"/>
      <c r="H4" s="41"/>
      <c r="I4" s="41"/>
      <c r="J4" s="128"/>
      <c r="L4" s="52"/>
    </row>
    <row r="5" spans="1:12" ht="15.75" x14ac:dyDescent="0.25">
      <c r="B5" s="129" t="s">
        <v>176</v>
      </c>
      <c r="C5" s="205" t="e">
        <f>IF(#REF!=0.75, 0.75, 0.625)</f>
        <v>#REF!</v>
      </c>
      <c r="D5" s="41"/>
      <c r="E5" s="172" t="s">
        <v>232</v>
      </c>
      <c r="F5" s="41"/>
      <c r="G5" s="41"/>
      <c r="H5" s="41"/>
      <c r="I5" s="41"/>
      <c r="J5" s="130"/>
      <c r="L5" s="52"/>
    </row>
    <row r="6" spans="1:12" ht="15.75" x14ac:dyDescent="0.25">
      <c r="B6" s="129" t="s">
        <v>174</v>
      </c>
      <c r="C6" s="206" t="e">
        <f>ROUND(#REF!, 0)</f>
        <v>#REF!</v>
      </c>
      <c r="D6" s="41"/>
      <c r="E6" s="173" t="s">
        <v>233</v>
      </c>
      <c r="F6" s="41"/>
      <c r="G6" s="41"/>
      <c r="H6" s="41"/>
      <c r="I6" s="41"/>
      <c r="J6" s="130"/>
      <c r="L6" s="49"/>
    </row>
    <row r="7" spans="1:12" x14ac:dyDescent="0.2">
      <c r="B7" s="129"/>
      <c r="C7" s="41"/>
      <c r="D7" s="41"/>
      <c r="E7" s="41"/>
      <c r="F7" s="41"/>
      <c r="G7" s="41"/>
      <c r="H7" s="41"/>
      <c r="I7" s="41"/>
      <c r="J7" s="130"/>
    </row>
    <row r="8" spans="1:12" x14ac:dyDescent="0.2">
      <c r="B8" s="129" t="s">
        <v>231</v>
      </c>
      <c r="C8" s="187" t="e">
        <f>+F15</f>
        <v>#REF!</v>
      </c>
      <c r="D8" s="41"/>
      <c r="E8" s="41"/>
      <c r="F8" s="41"/>
      <c r="G8" s="41"/>
      <c r="H8" s="41"/>
      <c r="I8" s="41"/>
      <c r="J8" s="130"/>
    </row>
    <row r="9" spans="1:12" x14ac:dyDescent="0.2">
      <c r="B9" s="129"/>
      <c r="C9" s="41"/>
      <c r="D9" s="41"/>
      <c r="E9" s="41"/>
      <c r="F9" s="41"/>
      <c r="G9" s="41"/>
      <c r="H9" s="41"/>
      <c r="I9" s="41"/>
      <c r="J9" s="130"/>
      <c r="L9" s="113" t="s">
        <v>131</v>
      </c>
    </row>
    <row r="10" spans="1:12" x14ac:dyDescent="0.2">
      <c r="B10" s="129"/>
      <c r="C10" s="111" t="s">
        <v>234</v>
      </c>
      <c r="D10" s="111" t="s">
        <v>235</v>
      </c>
      <c r="E10" s="111" t="s">
        <v>180</v>
      </c>
      <c r="F10" s="111" t="s">
        <v>236</v>
      </c>
      <c r="G10" s="41"/>
      <c r="H10" s="132"/>
      <c r="I10" s="41"/>
      <c r="J10" s="130"/>
      <c r="L10" s="113" t="s">
        <v>141</v>
      </c>
    </row>
    <row r="11" spans="1:12" x14ac:dyDescent="0.2">
      <c r="B11" s="129"/>
      <c r="C11" s="131" t="s">
        <v>131</v>
      </c>
      <c r="D11" s="131" t="e">
        <f>+IF($C$6&gt;+VLOOKUP($C$5,$B$19:$J$26,2),+VLOOKUP($C$5,$B$19:$J$26,2),$C$6)</f>
        <v>#REF!</v>
      </c>
      <c r="E11" s="132" t="e">
        <f>+VLOOKUP($C$5,$B$19:$J$26,3)</f>
        <v>#REF!</v>
      </c>
      <c r="F11" s="132" t="e">
        <f>E11</f>
        <v>#REF!</v>
      </c>
      <c r="G11" s="41"/>
      <c r="H11" s="41"/>
      <c r="I11" s="41"/>
      <c r="J11" s="130"/>
      <c r="L11" s="113" t="s">
        <v>241</v>
      </c>
    </row>
    <row r="12" spans="1:12" x14ac:dyDescent="0.2">
      <c r="B12" s="129"/>
      <c r="C12" s="131" t="s">
        <v>143</v>
      </c>
      <c r="D12" s="131" t="e">
        <f>+IF($C$6&gt;VLOOKUP($C$5,$B$19:$J$26,2),+IF($C$6&gt;+VLOOKUP($C$5,$B$19:$J$26,4),+VLOOKUP($C$5,$B$19:$J$26,4)-VLOOKUP($C$5,$B$19:$J$26,2),$C$6-VLOOKUP($C$5,$B$19:$J$26,2)),0)</f>
        <v>#REF!</v>
      </c>
      <c r="E12" s="132" t="e">
        <f>+VLOOKUP($C$5,$B$19:$J$26,5)</f>
        <v>#REF!</v>
      </c>
      <c r="F12" s="132" t="e">
        <f>+D12/#REF!*E12</f>
        <v>#REF!</v>
      </c>
      <c r="G12" s="41"/>
      <c r="H12" s="41"/>
      <c r="I12" s="41"/>
      <c r="J12" s="130"/>
      <c r="L12" s="113" t="s">
        <v>243</v>
      </c>
    </row>
    <row r="13" spans="1:12" x14ac:dyDescent="0.2">
      <c r="B13" s="129"/>
      <c r="C13" s="131" t="s">
        <v>145</v>
      </c>
      <c r="D13" s="131" t="e">
        <f>+IF($C$6&gt;VLOOKUP($C$5,$B$19:$J$26,4),+IF($C$6&gt;+VLOOKUP($C$5,$B$19:$J$26,6),+VLOOKUP($C$5,$B$19:$J$26,6)-VLOOKUP($C$5,$B$19:$J$26,4),$C$6-VLOOKUP($C$5,$B$19:$J$26,4)),0)</f>
        <v>#REF!</v>
      </c>
      <c r="E13" s="132" t="e">
        <f>+VLOOKUP($C$5,$B$19:$J$26,7)</f>
        <v>#REF!</v>
      </c>
      <c r="F13" s="132" t="e">
        <f>+D13/#REF!*E13</f>
        <v>#REF!</v>
      </c>
      <c r="G13" s="41"/>
      <c r="H13" s="41"/>
      <c r="I13" s="41"/>
      <c r="J13" s="130"/>
      <c r="L13" s="113" t="s">
        <v>244</v>
      </c>
    </row>
    <row r="14" spans="1:12" x14ac:dyDescent="0.2">
      <c r="B14" s="129"/>
      <c r="C14" s="200" t="s">
        <v>147</v>
      </c>
      <c r="D14" s="200" t="e">
        <f>+IF($C$6&gt;+VLOOKUP($C$5,$B$19:$J$26,6),$C$6-VLOOKUP($C$5,$B$19:$J$26,6),0)</f>
        <v>#REF!</v>
      </c>
      <c r="E14" s="133" t="e">
        <f>+VLOOKUP($C$5,$B$19:$J$26,9)</f>
        <v>#REF!</v>
      </c>
      <c r="F14" s="133" t="e">
        <f>+D14/#REF!*E14</f>
        <v>#REF!</v>
      </c>
      <c r="G14" s="41"/>
      <c r="H14" s="41"/>
      <c r="I14" s="41"/>
      <c r="J14" s="130"/>
      <c r="L14" s="114" t="s">
        <v>143</v>
      </c>
    </row>
    <row r="15" spans="1:12" ht="15.75" thickBot="1" x14ac:dyDescent="0.25">
      <c r="B15" s="129"/>
      <c r="C15" s="41"/>
      <c r="D15" s="41"/>
      <c r="E15" s="41"/>
      <c r="F15" s="201" t="e">
        <f>SUM(F11:F14)</f>
        <v>#REF!</v>
      </c>
      <c r="G15" s="132"/>
      <c r="H15" s="41"/>
      <c r="I15" s="41"/>
      <c r="J15" s="130"/>
      <c r="L15" s="114" t="s">
        <v>145</v>
      </c>
    </row>
    <row r="16" spans="1:12" ht="15.75" thickTop="1" x14ac:dyDescent="0.2">
      <c r="A16" s="189"/>
      <c r="B16" s="134"/>
      <c r="C16" s="135"/>
      <c r="D16" s="135"/>
      <c r="E16" s="135"/>
      <c r="F16" s="135"/>
      <c r="G16" s="135"/>
      <c r="H16" s="135"/>
      <c r="I16" s="135"/>
      <c r="J16" s="136"/>
      <c r="K16" s="189"/>
      <c r="L16" s="114" t="s">
        <v>177</v>
      </c>
    </row>
    <row r="17" spans="2:12" ht="15.75" thickBot="1" x14ac:dyDescent="0.25">
      <c r="B17" s="193" t="s">
        <v>237</v>
      </c>
      <c r="C17" s="987" t="s">
        <v>131</v>
      </c>
      <c r="D17" s="988"/>
      <c r="E17" s="138" t="s">
        <v>143</v>
      </c>
      <c r="F17" s="137"/>
      <c r="G17" s="138" t="s">
        <v>145</v>
      </c>
      <c r="H17" s="137"/>
      <c r="I17" s="138" t="s">
        <v>147</v>
      </c>
      <c r="J17" s="139"/>
      <c r="K17" s="189"/>
      <c r="L17" s="115" t="s">
        <v>242</v>
      </c>
    </row>
    <row r="18" spans="2:12" ht="15.75" thickTop="1" x14ac:dyDescent="0.2">
      <c r="B18" s="194" t="s">
        <v>175</v>
      </c>
      <c r="C18" s="141" t="s">
        <v>141</v>
      </c>
      <c r="D18" s="140" t="s">
        <v>40</v>
      </c>
      <c r="E18" s="141" t="s">
        <v>238</v>
      </c>
      <c r="F18" s="142" t="s">
        <v>40</v>
      </c>
      <c r="G18" s="143" t="s">
        <v>238</v>
      </c>
      <c r="H18" s="142" t="s">
        <v>40</v>
      </c>
      <c r="I18" s="144" t="s">
        <v>239</v>
      </c>
      <c r="J18" s="145" t="s">
        <v>40</v>
      </c>
      <c r="K18" s="189"/>
    </row>
    <row r="19" spans="2:12" x14ac:dyDescent="0.2">
      <c r="B19" s="195">
        <v>0.625</v>
      </c>
      <c r="C19" s="41" t="e">
        <f>IF($C$4="Current",#REF!,IF($C$4="Proposed",#REF!,IF($C$4="Revised",#REF!,0)))</f>
        <v>#REF!</v>
      </c>
      <c r="D19" s="146" t="e">
        <f>IF($C$4="Current",#REF!,IF($C$4="Proposed",#REF!,IF($C$4="Revised",#REF!,0)))</f>
        <v>#REF!</v>
      </c>
      <c r="E19" s="41" t="e">
        <f>IF($C$4="Current",#REF!,IF($C$4="Proposed",#REF!,IF($C$4="Revised",#REF!,0)))</f>
        <v>#REF!</v>
      </c>
      <c r="F19" s="146" t="e">
        <f>IF($C$4="Current",#REF!,IF($C$4="Proposed",#REF!,IF($C$4="Revised",#REF!,0)))</f>
        <v>#REF!</v>
      </c>
      <c r="G19" s="41" t="e">
        <f>IF($C$4="Current",#REF!,IF($C$4="Proposed",#REF!,IF($C$4="Revised",#REF!,0)))</f>
        <v>#REF!</v>
      </c>
      <c r="H19" s="146" t="e">
        <f>IF($C$4="Current",#REF!,IF($C$4="Proposed",#REF!,IF($C$4="Revised",#REF!,0)))</f>
        <v>#REF!</v>
      </c>
      <c r="I19" s="41" t="e">
        <f>IF($C$4="Current",#REF!,IF($C$4="Proposed",#REF!,IF($C$4="Revised",#REF!,0)))</f>
        <v>#REF!</v>
      </c>
      <c r="J19" s="130" t="e">
        <f>IF($C$4="Current",#REF!,IF($C$4="Proposed",#REF!,IF($C$4="Revised",#REF!,0)))</f>
        <v>#REF!</v>
      </c>
      <c r="K19" s="189"/>
    </row>
    <row r="20" spans="2:12" x14ac:dyDescent="0.2">
      <c r="B20" s="195">
        <v>0.75</v>
      </c>
      <c r="C20" s="41" t="e">
        <f>IF($C$4="Current",#REF!,IF($C$4="Proposed",#REF!,IF($C$4="Revised",#REF!,0)))</f>
        <v>#REF!</v>
      </c>
      <c r="D20" s="146" t="e">
        <f>IF($C$4="Current",#REF!,IF($C$4="Proposed",#REF!,IF($C$4="Revised",#REF!,0)))</f>
        <v>#REF!</v>
      </c>
      <c r="E20" s="41" t="e">
        <f>IF($C$4="Current",#REF!,IF($C$4="Proposed",#REF!,IF($C$4="Revised",#REF!,0)))</f>
        <v>#REF!</v>
      </c>
      <c r="F20" s="146" t="e">
        <f>IF($C$4="Current",#REF!,IF($C$4="Proposed",#REF!,IF($C$4="Revised",#REF!,0)))</f>
        <v>#REF!</v>
      </c>
      <c r="G20" s="41" t="e">
        <f>IF($C$4="Current",#REF!,IF($C$4="Proposed",#REF!,IF($C$4="Revised",#REF!,0)))</f>
        <v>#REF!</v>
      </c>
      <c r="H20" s="146" t="e">
        <f>IF($C$4="Current",#REF!,IF($C$4="Proposed",#REF!,IF($C$4="Revised",#REF!,0)))</f>
        <v>#REF!</v>
      </c>
      <c r="I20" s="41" t="e">
        <f>IF($C$4="Current",#REF!,IF($C$4="Proposed",#REF!,IF($C$4="Revised",#REF!,0)))</f>
        <v>#REF!</v>
      </c>
      <c r="J20" s="130" t="e">
        <f>IF($C$4="Current",#REF!,IF($C$4="Proposed",#REF!,IF($C$4="Revised",#REF!,0)))</f>
        <v>#REF!</v>
      </c>
      <c r="K20" s="189"/>
    </row>
    <row r="21" spans="2:12" x14ac:dyDescent="0.2">
      <c r="B21" s="195">
        <v>1</v>
      </c>
      <c r="C21" s="41" t="e">
        <f>IF($C$4="Current",#REF!,IF($C$4="Proposed",#REF!,IF($C$4="Revised",#REF!,0)))</f>
        <v>#REF!</v>
      </c>
      <c r="D21" s="146" t="e">
        <f>IF($C$4="Current",#REF!,IF($C$4="Proposed",#REF!,IF($C$4="Revised",#REF!,0)))</f>
        <v>#REF!</v>
      </c>
      <c r="E21" s="41" t="e">
        <f>IF($C$4="Current",#REF!,IF($C$4="Proposed",#REF!,IF($C$4="Revised",#REF!,0)))</f>
        <v>#REF!</v>
      </c>
      <c r="F21" s="146" t="e">
        <f>IF($C$4="Current",#REF!,IF($C$4="Proposed",#REF!,IF($C$4="Revised",#REF!,0)))</f>
        <v>#REF!</v>
      </c>
      <c r="G21" s="41" t="e">
        <f>IF($C$4="Current",#REF!,IF($C$4="Proposed",#REF!,IF($C$4="Revised",#REF!,0)))</f>
        <v>#REF!</v>
      </c>
      <c r="H21" s="146" t="e">
        <f>IF($C$4="Current",#REF!,IF($C$4="Proposed",#REF!,IF($C$4="Revised",#REF!,0)))</f>
        <v>#REF!</v>
      </c>
      <c r="I21" s="41" t="e">
        <f>IF($C$4="Current",#REF!,IF($C$4="Proposed",#REF!,IF($C$4="Revised",#REF!,0)))</f>
        <v>#REF!</v>
      </c>
      <c r="J21" s="130" t="e">
        <f>IF($C$4="Current",#REF!,IF($C$4="Proposed",#REF!,IF($C$4="Revised",#REF!,0)))</f>
        <v>#REF!</v>
      </c>
      <c r="K21" s="189"/>
      <c r="L21" t="e">
        <f>(($I$9)+(IF($C6&lt;$I$10,0,((IF(($C6-$I$10)&gt;$I$14,($I$14/$I$17*$I$11),(IF(($C6-$I$10)&gt;$I$14,$I$14,+($C6-$I$10)))/$I$17*$I$11)))+((IF(($C6-$I$10)&gt;$I$15,(((($I$15-$I$14)/$I$17)*$I$12)),((IF(($C6-$I$10)&gt;($I$15),($I$15-$I$14),(+($C6-$I$10)-(IF(($C6-$I$10)&gt;$I$14,$I$14,+($C6-$I$10)))))))/$I$17*$I$12)))+((IF((IF(($C6-$I$10)&gt;($I$16),($C6-$I$10)-($I$15),0))&lt;1,0,(IF(($C6-$I$10)&gt;($I$16),($C6-$I$10)-($I$15),0))/$I$17*$I$13))))))</f>
        <v>#REF!</v>
      </c>
    </row>
    <row r="22" spans="2:12" x14ac:dyDescent="0.2">
      <c r="B22" s="195">
        <v>1.5</v>
      </c>
      <c r="C22" s="41" t="e">
        <f>IF($C$4="Current",#REF!,IF($C$4="Proposed",#REF!,IF($C$4="Revised",#REF!,0)))</f>
        <v>#REF!</v>
      </c>
      <c r="D22" s="146" t="e">
        <f>IF($C$4="Current",#REF!,IF($C$4="Proposed",#REF!,IF($C$4="Revised",#REF!,0)))</f>
        <v>#REF!</v>
      </c>
      <c r="E22" s="41" t="e">
        <f>IF($C$4="Current",#REF!,IF($C$4="Proposed",#REF!,IF($C$4="Revised",#REF!,0)))</f>
        <v>#REF!</v>
      </c>
      <c r="F22" s="146" t="e">
        <f>IF($C$4="Current",#REF!,IF($C$4="Proposed",#REF!,IF($C$4="Revised",#REF!,0)))</f>
        <v>#REF!</v>
      </c>
      <c r="G22" s="41" t="e">
        <f>IF($C$4="Current",#REF!,IF($C$4="Proposed",#REF!,IF($C$4="Revised",#REF!,0)))</f>
        <v>#REF!</v>
      </c>
      <c r="H22" s="146" t="e">
        <f>IF($C$4="Current",#REF!,IF($C$4="Proposed",#REF!,IF($C$4="Revised",#REF!,0)))</f>
        <v>#REF!</v>
      </c>
      <c r="I22" s="41" t="e">
        <f>IF($C$4="Current",#REF!,IF($C$4="Proposed",#REF!,IF($C$4="Revised",#REF!,0)))</f>
        <v>#REF!</v>
      </c>
      <c r="J22" s="130" t="e">
        <f>IF($C$4="Current",#REF!,IF($C$4="Proposed",#REF!,IF($C$4="Revised",#REF!,0)))</f>
        <v>#REF!</v>
      </c>
      <c r="K22" s="189"/>
    </row>
    <row r="23" spans="2:12" x14ac:dyDescent="0.2">
      <c r="B23" s="195">
        <v>2</v>
      </c>
      <c r="C23" s="41" t="e">
        <f>IF($C$4="Current",#REF!,IF($C$4="Proposed",#REF!,IF($C$4="Revised",#REF!,0)))</f>
        <v>#REF!</v>
      </c>
      <c r="D23" s="146" t="e">
        <f>IF($C$4="Current",#REF!,IF($C$4="Proposed",#REF!,IF($C$4="Revised",#REF!,0)))</f>
        <v>#REF!</v>
      </c>
      <c r="E23" s="41" t="e">
        <f>IF($C$4="Current",#REF!,IF($C$4="Proposed",#REF!,IF($C$4="Revised",#REF!,0)))</f>
        <v>#REF!</v>
      </c>
      <c r="F23" s="146" t="e">
        <f>IF($C$4="Current",#REF!,IF($C$4="Proposed",#REF!,IF($C$4="Revised",#REF!,0)))</f>
        <v>#REF!</v>
      </c>
      <c r="G23" s="41" t="e">
        <f>IF($C$4="Current",#REF!,IF($C$4="Proposed",#REF!,IF($C$4="Revised",#REF!,0)))</f>
        <v>#REF!</v>
      </c>
      <c r="H23" s="146" t="e">
        <f>IF($C$4="Current",#REF!,IF($C$4="Proposed",#REF!,IF($C$4="Revised",#REF!,0)))</f>
        <v>#REF!</v>
      </c>
      <c r="I23" s="41" t="e">
        <f>IF($C$4="Current",#REF!,IF($C$4="Proposed",#REF!,IF($C$4="Revised",#REF!,0)))</f>
        <v>#REF!</v>
      </c>
      <c r="J23" s="130" t="e">
        <f>IF($C$4="Current",#REF!,IF($C$4="Proposed",#REF!,IF($C$4="Revised",#REF!,0)))</f>
        <v>#REF!</v>
      </c>
      <c r="K23" s="189"/>
    </row>
    <row r="24" spans="2:12" x14ac:dyDescent="0.2">
      <c r="B24" s="196">
        <v>3</v>
      </c>
      <c r="C24" s="112" t="e">
        <f>IF($C$4="Current",#REF!,IF($C$4="Proposed",#REF!,IF($C$4="Revised",#REF!,0)))</f>
        <v>#REF!</v>
      </c>
      <c r="D24" s="146" t="e">
        <f>IF($C$4="Current",#REF!,IF($C$4="Proposed",#REF!,IF($C$4="Revised",#REF!,0)))</f>
        <v>#REF!</v>
      </c>
      <c r="E24" s="112" t="e">
        <f>IF($C$4="Current",#REF!,IF($C$4="Proposed",#REF!,IF($C$4="Revised",#REF!,0)))</f>
        <v>#REF!</v>
      </c>
      <c r="F24" s="146" t="e">
        <f>IF($C$4="Current",#REF!,IF($C$4="Proposed",#REF!,IF($C$4="Revised",#REF!,0)))</f>
        <v>#REF!</v>
      </c>
      <c r="G24" s="112" t="e">
        <f>IF($C$4="Current",#REF!,IF($C$4="Proposed",#REF!,IF($C$4="Revised",#REF!,0)))</f>
        <v>#REF!</v>
      </c>
      <c r="H24" s="146" t="e">
        <f>IF($C$4="Current",#REF!,IF($C$4="Proposed",#REF!,IF($C$4="Revised",#REF!,0)))</f>
        <v>#REF!</v>
      </c>
      <c r="I24" s="112" t="e">
        <f>IF($C$4="Current",#REF!,IF($C$4="Proposed",#REF!,IF($C$4="Revised",#REF!,0)))</f>
        <v>#REF!</v>
      </c>
      <c r="J24" s="130" t="e">
        <f>IF($C$4="Current",#REF!,IF($C$4="Proposed",#REF!,IF($C$4="Revised",#REF!,0)))</f>
        <v>#REF!</v>
      </c>
      <c r="K24" s="189"/>
    </row>
    <row r="25" spans="2:12" x14ac:dyDescent="0.2">
      <c r="B25" s="196">
        <v>4</v>
      </c>
      <c r="C25" s="112" t="e">
        <f>IF($C$4="Current",#REF!,IF($C$4="Proposed",#REF!,IF($C$4="Revised",#REF!,0)))</f>
        <v>#REF!</v>
      </c>
      <c r="D25" s="146" t="e">
        <f>IF($C$4="Current",#REF!,IF($C$4="Proposed",#REF!,IF($C$4="Revised",#REF!,0)))</f>
        <v>#REF!</v>
      </c>
      <c r="E25" s="112" t="e">
        <f>IF($C$4="Current",#REF!,IF($C$4="Proposed",#REF!,IF($C$4="Revised",#REF!,0)))</f>
        <v>#REF!</v>
      </c>
      <c r="F25" s="146" t="e">
        <f>IF($C$4="Current",#REF!,IF($C$4="Proposed",#REF!,IF($C$4="Revised",#REF!,0)))</f>
        <v>#REF!</v>
      </c>
      <c r="G25" s="112" t="e">
        <f>IF($C$4="Current",#REF!,IF($C$4="Proposed",#REF!,IF($C$4="Revised",#REF!,0)))</f>
        <v>#REF!</v>
      </c>
      <c r="H25" s="146" t="e">
        <f>IF($C$4="Current",#REF!,IF($C$4="Proposed",#REF!,IF($C$4="Revised",#REF!,0)))</f>
        <v>#REF!</v>
      </c>
      <c r="I25" s="112" t="e">
        <f>IF($C$4="Current",#REF!,IF($C$4="Proposed",#REF!,IF($C$4="Revised",#REF!,0)))</f>
        <v>#REF!</v>
      </c>
      <c r="J25" s="130" t="e">
        <f>IF($C$4="Current",#REF!,IF($C$4="Proposed",#REF!,IF($C$4="Revised",#REF!,0)))</f>
        <v>#REF!</v>
      </c>
      <c r="K25" s="189"/>
    </row>
    <row r="26" spans="2:12" ht="15.75" thickBot="1" x14ac:dyDescent="0.25">
      <c r="B26" s="197">
        <v>6</v>
      </c>
      <c r="C26" s="147" t="e">
        <f>IF($C$4="Current",#REF!,IF($C$4="Proposed",#REF!,IF($C$4="Revised",#REF!,0)))</f>
        <v>#REF!</v>
      </c>
      <c r="D26" s="198" t="e">
        <f>IF($C$4="Current",#REF!,IF($C$4="Proposed",#REF!,IF($C$4="Revised",#REF!,0)))</f>
        <v>#REF!</v>
      </c>
      <c r="E26" s="147" t="e">
        <f>IF($C$4="Current",#REF!,IF($C$4="Proposed",#REF!,IF($C$4="Revised",#REF!,0)))</f>
        <v>#REF!</v>
      </c>
      <c r="F26" s="198" t="e">
        <f>IF($C$4="Current",#REF!,IF($C$4="Proposed",#REF!,IF($C$4="Revised",#REF!,0)))</f>
        <v>#REF!</v>
      </c>
      <c r="G26" s="147" t="e">
        <f>IF($C$4="Current",#REF!,IF($C$4="Proposed",#REF!,IF($C$4="Revised",#REF!,0)))</f>
        <v>#REF!</v>
      </c>
      <c r="H26" s="198" t="e">
        <f>IF($C$4="Current",#REF!,IF($C$4="Proposed",#REF!,IF($C$4="Revised",#REF!,0)))</f>
        <v>#REF!</v>
      </c>
      <c r="I26" s="147" t="e">
        <f>IF($C$4="Current",#REF!,IF($C$4="Proposed",#REF!,IF($C$4="Revised",#REF!,0)))</f>
        <v>#REF!</v>
      </c>
      <c r="J26" s="199" t="e">
        <f>IF($C$4="Current",#REF!,IF($C$4="Proposed",#REF!,IF($C$4="Revised",#REF!,0)))</f>
        <v>#REF!</v>
      </c>
      <c r="K26" s="189"/>
    </row>
    <row r="27" spans="2:12" x14ac:dyDescent="0.2">
      <c r="B27" s="41"/>
      <c r="C27" s="131"/>
      <c r="D27" s="41"/>
      <c r="E27" s="41"/>
      <c r="F27" s="41"/>
      <c r="G27" s="41"/>
      <c r="H27" s="41"/>
      <c r="I27" s="41"/>
      <c r="J27" s="41"/>
    </row>
  </sheetData>
  <mergeCells count="1">
    <mergeCell ref="C17:D17"/>
  </mergeCells>
  <dataValidations count="2">
    <dataValidation type="list" allowBlank="1" showInputMessage="1" showErrorMessage="1" sqref="C4" xr:uid="{00000000-0002-0000-0900-000000000000}">
      <formula1>"Current, Proposed, Revised"</formula1>
    </dataValidation>
    <dataValidation type="list" allowBlank="1" showInputMessage="1" showErrorMessage="1" promptTitle="Meter" prompt="Select Meter Size" sqref="C5" xr:uid="{00000000-0002-0000-0900-000001000000}">
      <formula1>$B$19:$B$26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59999389629810485"/>
    <pageSetUpPr fitToPage="1"/>
  </sheetPr>
  <dimension ref="A1:CG1008"/>
  <sheetViews>
    <sheetView showGridLines="0" showOutlineSymbols="0" topLeftCell="W1" zoomScale="70" zoomScaleNormal="70" zoomScaleSheetLayoutView="75" workbookViewId="0">
      <selection activeCell="AQ23" sqref="AQ23"/>
    </sheetView>
  </sheetViews>
  <sheetFormatPr defaultColWidth="10.6640625" defaultRowHeight="15.75" x14ac:dyDescent="0.25"/>
  <cols>
    <col min="1" max="1" width="27.6640625" style="3" bestFit="1" customWidth="1"/>
    <col min="2" max="2" width="31.77734375" style="24" customWidth="1"/>
    <col min="3" max="3" width="7.77734375" style="3" customWidth="1"/>
    <col min="4" max="4" width="34.5546875" style="3" customWidth="1"/>
    <col min="5" max="5" width="13.21875" style="3" customWidth="1"/>
    <col min="6" max="6" width="35" style="3" customWidth="1"/>
    <col min="7" max="7" width="14.21875" style="3" customWidth="1"/>
    <col min="8" max="8" width="9" style="3" customWidth="1"/>
    <col min="9" max="9" width="47.5546875" style="3" customWidth="1"/>
    <col min="10" max="10" width="12.5546875" style="3" customWidth="1"/>
    <col min="11" max="11" width="11" style="3" customWidth="1"/>
    <col min="12" max="12" width="3.5546875" style="3" customWidth="1"/>
    <col min="13" max="13" width="9.33203125" style="3" customWidth="1"/>
    <col min="14" max="14" width="10.5546875" style="3" bestFit="1" customWidth="1"/>
    <col min="15" max="15" width="10.88671875" style="3" bestFit="1" customWidth="1"/>
    <col min="16" max="16" width="8.21875" style="3" bestFit="1" customWidth="1"/>
    <col min="17" max="17" width="25" style="3" bestFit="1" customWidth="1"/>
    <col min="18" max="18" width="21.33203125" style="3" bestFit="1" customWidth="1"/>
    <col min="19" max="19" width="10.5546875" style="3" bestFit="1" customWidth="1"/>
    <col min="20" max="20" width="8.6640625" style="3" customWidth="1"/>
    <col min="21" max="21" width="3.6640625" style="3" customWidth="1"/>
    <col min="22" max="22" width="38.77734375" style="729" bestFit="1" customWidth="1"/>
    <col min="23" max="23" width="15.77734375" style="729" customWidth="1"/>
    <col min="24" max="24" width="11.44140625" style="796" customWidth="1"/>
    <col min="25" max="25" width="13.21875" style="727" bestFit="1" customWidth="1"/>
    <col min="26" max="26" width="9.109375" style="797" bestFit="1" customWidth="1"/>
    <col min="27" max="27" width="6.77734375" style="797" customWidth="1"/>
    <col min="28" max="28" width="8.5546875" style="797" bestFit="1" customWidth="1"/>
    <col min="29" max="32" width="10.77734375" style="727" customWidth="1"/>
    <col min="33" max="33" width="3.21875" style="729" customWidth="1"/>
    <col min="34" max="34" width="36.21875" style="729" bestFit="1" customWidth="1"/>
    <col min="35" max="35" width="18.44140625" style="729" customWidth="1"/>
    <col min="36" max="36" width="10.44140625" style="729" customWidth="1"/>
    <col min="37" max="37" width="9.88671875" style="729" customWidth="1"/>
    <col min="38" max="38" width="6.5546875" style="729" bestFit="1" customWidth="1"/>
    <col min="39" max="39" width="8.44140625" style="729" customWidth="1"/>
    <col min="40" max="40" width="7.44140625" style="729" customWidth="1"/>
    <col min="41" max="44" width="11.77734375" style="729" customWidth="1"/>
    <col min="45" max="45" width="3.6640625" style="241" customWidth="1"/>
    <col min="46" max="46" width="35.109375" style="241" customWidth="1"/>
    <col min="47" max="47" width="6.33203125" style="222" customWidth="1"/>
    <col min="48" max="48" width="2.88671875" style="222" customWidth="1"/>
    <col min="49" max="49" width="11.44140625" style="222" customWidth="1"/>
    <col min="50" max="50" width="9" style="222" customWidth="1"/>
    <col min="51" max="51" width="3.5546875" style="222" customWidth="1"/>
    <col min="52" max="67" width="0" hidden="1" customWidth="1"/>
    <col min="69" max="69" width="12.21875" style="3" bestFit="1" customWidth="1"/>
    <col min="70" max="70" width="10.6640625" style="3" customWidth="1"/>
    <col min="71" max="71" width="2.77734375" style="3" customWidth="1"/>
    <col min="72" max="73" width="10.6640625" style="3" customWidth="1"/>
    <col min="74" max="76" width="8.77734375" style="3" bestFit="1" customWidth="1"/>
    <col min="77" max="78" width="10.6640625" style="3" customWidth="1"/>
    <col min="79" max="79" width="7.88671875" style="3" bestFit="1" customWidth="1"/>
    <col min="80" max="266" width="10.6640625" style="3" customWidth="1"/>
    <col min="267" max="16384" width="10.6640625" style="3"/>
  </cols>
  <sheetData>
    <row r="1" spans="1:78" s="2" customFormat="1" ht="30.75" x14ac:dyDescent="0.45">
      <c r="A1" s="915">
        <v>1</v>
      </c>
      <c r="B1" s="915"/>
      <c r="D1" s="915">
        <v>2</v>
      </c>
      <c r="E1" s="915"/>
      <c r="F1" s="915"/>
      <c r="G1" s="915"/>
      <c r="I1" s="918">
        <v>3</v>
      </c>
      <c r="J1" s="918"/>
      <c r="K1" s="918"/>
      <c r="L1" s="918"/>
      <c r="M1" s="918"/>
      <c r="N1" s="918"/>
      <c r="P1" s="915">
        <v>4</v>
      </c>
      <c r="Q1" s="915"/>
      <c r="R1" s="915"/>
      <c r="S1" s="915"/>
      <c r="T1" s="915"/>
      <c r="V1" s="919" t="s">
        <v>485</v>
      </c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723"/>
      <c r="AH1" s="920" t="s">
        <v>486</v>
      </c>
      <c r="AI1" s="920"/>
      <c r="AJ1" s="920"/>
      <c r="AK1" s="920"/>
      <c r="AL1" s="920"/>
      <c r="AM1" s="920"/>
      <c r="AN1" s="920"/>
      <c r="AO1" s="920"/>
      <c r="AP1" s="920"/>
      <c r="AQ1" s="920"/>
      <c r="AR1" s="920"/>
      <c r="AS1" s="245"/>
      <c r="AT1" s="245"/>
      <c r="AU1" s="221"/>
      <c r="AV1" s="221"/>
      <c r="AW1" s="221"/>
      <c r="AX1" s="221"/>
      <c r="AY1" s="221"/>
      <c r="BQ1" s="915">
        <v>7</v>
      </c>
      <c r="BR1" s="915"/>
      <c r="BT1" s="915">
        <v>8</v>
      </c>
      <c r="BU1" s="915"/>
    </row>
    <row r="2" spans="1:78" ht="15.95" customHeight="1" x14ac:dyDescent="0.25">
      <c r="A2" s="184" t="s">
        <v>189</v>
      </c>
      <c r="B2" s="184"/>
      <c r="D2" s="182" t="s">
        <v>149</v>
      </c>
      <c r="E2" s="209"/>
      <c r="F2" s="210"/>
      <c r="G2" s="210"/>
      <c r="I2" s="183" t="s">
        <v>196</v>
      </c>
      <c r="J2" s="183"/>
      <c r="K2" s="183"/>
      <c r="L2" s="294"/>
      <c r="M2" s="294"/>
      <c r="N2" s="183"/>
      <c r="P2" s="182" t="s">
        <v>303</v>
      </c>
      <c r="Q2" s="182"/>
      <c r="R2" s="182"/>
      <c r="S2" s="182"/>
      <c r="T2" s="182"/>
      <c r="V2" s="724" t="s">
        <v>487</v>
      </c>
      <c r="W2" s="724"/>
      <c r="X2" s="724"/>
      <c r="Y2" s="725"/>
      <c r="Z2" s="726"/>
      <c r="AA2" s="726"/>
      <c r="AB2" s="726"/>
      <c r="AC2" s="725"/>
      <c r="AE2" s="728" t="s">
        <v>488</v>
      </c>
      <c r="AF2" s="724">
        <f>B8</f>
        <v>44196</v>
      </c>
      <c r="AH2" s="730" t="s">
        <v>489</v>
      </c>
      <c r="AI2" s="730"/>
      <c r="AJ2" s="730"/>
      <c r="AK2" s="730"/>
      <c r="AL2" s="730"/>
      <c r="AM2" s="731"/>
      <c r="AN2" s="732"/>
      <c r="AO2" s="731"/>
      <c r="AP2" s="730"/>
      <c r="AQ2" s="730" t="s">
        <v>488</v>
      </c>
      <c r="AR2" s="730">
        <f>+AF2</f>
        <v>44196</v>
      </c>
      <c r="AS2" s="242"/>
      <c r="BQ2" s="386" t="s">
        <v>442</v>
      </c>
      <c r="BT2" s="386" t="s">
        <v>443</v>
      </c>
    </row>
    <row r="3" spans="1:78" s="6" customFormat="1" ht="15.95" customHeight="1" x14ac:dyDescent="0.25">
      <c r="A3" s="4" t="s">
        <v>2</v>
      </c>
      <c r="B3" s="5" t="s">
        <v>3</v>
      </c>
      <c r="D3" s="7" t="s">
        <v>139</v>
      </c>
      <c r="E3" s="8" t="s">
        <v>4</v>
      </c>
      <c r="F3" s="9" t="s">
        <v>5</v>
      </c>
      <c r="G3" s="5" t="s">
        <v>6</v>
      </c>
      <c r="I3" s="7" t="s">
        <v>7</v>
      </c>
      <c r="J3" s="10" t="s">
        <v>8</v>
      </c>
      <c r="K3" s="11" t="s">
        <v>67</v>
      </c>
      <c r="L3" s="11"/>
      <c r="M3" s="11"/>
      <c r="N3" s="217" t="s">
        <v>68</v>
      </c>
      <c r="P3" s="218" t="s">
        <v>79</v>
      </c>
      <c r="Q3" s="12" t="s">
        <v>80</v>
      </c>
      <c r="R3" s="12" t="s">
        <v>81</v>
      </c>
      <c r="S3" s="12" t="s">
        <v>82</v>
      </c>
      <c r="T3" s="181" t="s">
        <v>83</v>
      </c>
      <c r="V3" s="733" t="s">
        <v>490</v>
      </c>
      <c r="W3" s="734" t="s">
        <v>491</v>
      </c>
      <c r="X3" s="734" t="s">
        <v>492</v>
      </c>
      <c r="Y3" s="735" t="s">
        <v>493</v>
      </c>
      <c r="Z3" s="736" t="s">
        <v>494</v>
      </c>
      <c r="AA3" s="737" t="s">
        <v>495</v>
      </c>
      <c r="AB3" s="736" t="s">
        <v>496</v>
      </c>
      <c r="AC3" s="736" t="s">
        <v>497</v>
      </c>
      <c r="AD3" s="736" t="s">
        <v>498</v>
      </c>
      <c r="AE3" s="736" t="s">
        <v>499</v>
      </c>
      <c r="AF3" s="738" t="s">
        <v>500</v>
      </c>
      <c r="AG3" s="739"/>
      <c r="AH3" s="740" t="s">
        <v>490</v>
      </c>
      <c r="AI3" s="741" t="s">
        <v>491</v>
      </c>
      <c r="AJ3" s="741" t="s">
        <v>492</v>
      </c>
      <c r="AK3" s="742" t="s">
        <v>493</v>
      </c>
      <c r="AL3" s="743" t="s">
        <v>494</v>
      </c>
      <c r="AM3" s="744" t="s">
        <v>495</v>
      </c>
      <c r="AN3" s="743" t="s">
        <v>496</v>
      </c>
      <c r="AO3" s="743" t="s">
        <v>497</v>
      </c>
      <c r="AP3" s="743" t="s">
        <v>498</v>
      </c>
      <c r="AQ3" s="743" t="s">
        <v>499</v>
      </c>
      <c r="AR3" s="745" t="s">
        <v>500</v>
      </c>
      <c r="AS3" s="242"/>
      <c r="AT3" s="242"/>
      <c r="AU3" s="223"/>
      <c r="AV3" s="223"/>
      <c r="AW3" s="223"/>
      <c r="AX3" s="223"/>
      <c r="AY3" s="223"/>
      <c r="BQ3" s="219" t="s">
        <v>444</v>
      </c>
      <c r="BR3" s="387" t="s">
        <v>445</v>
      </c>
      <c r="BT3" s="219" t="s">
        <v>446</v>
      </c>
      <c r="BU3" s="387" t="s">
        <v>447</v>
      </c>
    </row>
    <row r="4" spans="1:78" s="6" customFormat="1" ht="31.5" customHeight="1" x14ac:dyDescent="0.25">
      <c r="A4" s="13" t="s">
        <v>10</v>
      </c>
      <c r="B4" s="14" t="s">
        <v>205</v>
      </c>
      <c r="D4" s="13" t="s">
        <v>10</v>
      </c>
      <c r="E4" s="252" t="s">
        <v>302</v>
      </c>
      <c r="F4" s="13" t="s">
        <v>10</v>
      </c>
      <c r="G4" s="106" t="s">
        <v>302</v>
      </c>
      <c r="I4" s="13" t="s">
        <v>10</v>
      </c>
      <c r="J4" s="15" t="s">
        <v>11</v>
      </c>
      <c r="K4" s="15" t="s">
        <v>230</v>
      </c>
      <c r="L4" s="16"/>
      <c r="M4" s="16" t="s">
        <v>355</v>
      </c>
      <c r="N4" s="16" t="s">
        <v>197</v>
      </c>
      <c r="O4" s="514" t="s">
        <v>460</v>
      </c>
      <c r="P4" s="17" t="s">
        <v>91</v>
      </c>
      <c r="Q4" s="17" t="s">
        <v>10</v>
      </c>
      <c r="R4" s="17" t="s">
        <v>304</v>
      </c>
      <c r="S4" s="18" t="s">
        <v>305</v>
      </c>
      <c r="T4" s="19" t="s">
        <v>306</v>
      </c>
      <c r="V4" s="746" t="s">
        <v>501</v>
      </c>
      <c r="W4" s="746" t="s">
        <v>502</v>
      </c>
      <c r="X4" s="747" t="s">
        <v>503</v>
      </c>
      <c r="Y4" s="748" t="s">
        <v>504</v>
      </c>
      <c r="Z4" s="749" t="s">
        <v>505</v>
      </c>
      <c r="AA4" s="750" t="s">
        <v>506</v>
      </c>
      <c r="AB4" s="749" t="s">
        <v>507</v>
      </c>
      <c r="AC4" s="748" t="s">
        <v>508</v>
      </c>
      <c r="AD4" s="748" t="s">
        <v>509</v>
      </c>
      <c r="AE4" s="748" t="s">
        <v>510</v>
      </c>
      <c r="AF4" s="748" t="s">
        <v>511</v>
      </c>
      <c r="AG4" s="729"/>
      <c r="AH4" s="751" t="s">
        <v>501</v>
      </c>
      <c r="AI4" s="751" t="s">
        <v>502</v>
      </c>
      <c r="AJ4" s="752" t="s">
        <v>503</v>
      </c>
      <c r="AK4" s="753" t="s">
        <v>504</v>
      </c>
      <c r="AL4" s="754" t="s">
        <v>505</v>
      </c>
      <c r="AM4" s="753" t="s">
        <v>506</v>
      </c>
      <c r="AN4" s="754" t="s">
        <v>507</v>
      </c>
      <c r="AO4" s="753" t="s">
        <v>512</v>
      </c>
      <c r="AP4" s="753" t="s">
        <v>513</v>
      </c>
      <c r="AQ4" s="753" t="s">
        <v>513</v>
      </c>
      <c r="AR4" s="753" t="s">
        <v>351</v>
      </c>
      <c r="AS4" s="242"/>
      <c r="AT4" s="242"/>
      <c r="AU4" s="223"/>
      <c r="AV4" s="223"/>
      <c r="AW4" s="223"/>
      <c r="AX4" s="223"/>
      <c r="AY4" s="223"/>
      <c r="BQ4" s="388" t="s">
        <v>208</v>
      </c>
      <c r="BR4" s="389" t="s">
        <v>207</v>
      </c>
      <c r="BT4" s="388" t="s">
        <v>215</v>
      </c>
      <c r="BU4" s="389" t="s">
        <v>214</v>
      </c>
    </row>
    <row r="5" spans="1:78" s="6" customFormat="1" x14ac:dyDescent="0.25">
      <c r="A5" s="152" t="s">
        <v>136</v>
      </c>
      <c r="B5" s="240" t="s">
        <v>206</v>
      </c>
      <c r="D5" s="152" t="s">
        <v>136</v>
      </c>
      <c r="E5" s="20" t="s">
        <v>137</v>
      </c>
      <c r="F5" s="152" t="s">
        <v>136</v>
      </c>
      <c r="G5" s="21" t="s">
        <v>137</v>
      </c>
      <c r="I5" s="152" t="s">
        <v>136</v>
      </c>
      <c r="J5" s="161" t="s">
        <v>137</v>
      </c>
      <c r="K5" s="20" t="s">
        <v>137</v>
      </c>
      <c r="L5" s="295" t="s">
        <v>198</v>
      </c>
      <c r="M5" s="295"/>
      <c r="N5" s="21" t="s">
        <v>137</v>
      </c>
      <c r="P5" s="152" t="s">
        <v>336</v>
      </c>
      <c r="Q5" s="161" t="s">
        <v>335</v>
      </c>
      <c r="R5" s="161" t="s">
        <v>201</v>
      </c>
      <c r="S5" s="162" t="s">
        <v>137</v>
      </c>
      <c r="T5" s="163" t="s">
        <v>90</v>
      </c>
      <c r="U5" s="164"/>
      <c r="V5" s="755" t="s">
        <v>199</v>
      </c>
      <c r="W5" s="756" t="s">
        <v>136</v>
      </c>
      <c r="X5" s="757" t="s">
        <v>514</v>
      </c>
      <c r="Y5" s="758" t="s">
        <v>137</v>
      </c>
      <c r="Z5" s="758" t="s">
        <v>137</v>
      </c>
      <c r="AA5" s="759" t="s">
        <v>515</v>
      </c>
      <c r="AB5" s="759" t="s">
        <v>515</v>
      </c>
      <c r="AC5" s="758" t="s">
        <v>516</v>
      </c>
      <c r="AD5" s="758" t="s">
        <v>517</v>
      </c>
      <c r="AE5" s="758" t="s">
        <v>518</v>
      </c>
      <c r="AF5" s="760" t="s">
        <v>137</v>
      </c>
      <c r="AG5" s="729"/>
      <c r="AH5" s="761" t="s">
        <v>199</v>
      </c>
      <c r="AI5" s="762" t="s">
        <v>136</v>
      </c>
      <c r="AJ5" s="763" t="s">
        <v>514</v>
      </c>
      <c r="AK5" s="764" t="s">
        <v>137</v>
      </c>
      <c r="AL5" s="764" t="s">
        <v>137</v>
      </c>
      <c r="AM5" s="765" t="s">
        <v>515</v>
      </c>
      <c r="AN5" s="765" t="s">
        <v>515</v>
      </c>
      <c r="AO5" s="764" t="s">
        <v>516</v>
      </c>
      <c r="AP5" s="764" t="s">
        <v>517</v>
      </c>
      <c r="AQ5" s="764" t="s">
        <v>518</v>
      </c>
      <c r="AR5" s="766" t="s">
        <v>137</v>
      </c>
      <c r="AS5" s="241"/>
      <c r="AT5" s="272" t="s">
        <v>360</v>
      </c>
      <c r="AU5" s="271"/>
      <c r="AV5" s="223"/>
      <c r="AW5" s="270" t="s">
        <v>334</v>
      </c>
      <c r="AX5" s="271"/>
      <c r="AY5" s="223"/>
      <c r="BQ5" s="385" t="s">
        <v>199</v>
      </c>
      <c r="BR5" s="22" t="s">
        <v>90</v>
      </c>
      <c r="BT5" s="385" t="s">
        <v>15</v>
      </c>
      <c r="BU5" s="22" t="s">
        <v>90</v>
      </c>
    </row>
    <row r="6" spans="1:78" s="6" customFormat="1" ht="15.95" customHeight="1" x14ac:dyDescent="0.25">
      <c r="A6" s="148" t="s">
        <v>228</v>
      </c>
      <c r="B6" s="623" t="s">
        <v>483</v>
      </c>
      <c r="D6" s="211" t="s">
        <v>266</v>
      </c>
      <c r="E6" s="207"/>
      <c r="F6" s="211" t="s">
        <v>267</v>
      </c>
      <c r="G6" s="207"/>
      <c r="I6" s="153" t="s">
        <v>20</v>
      </c>
      <c r="J6" s="4"/>
      <c r="K6" s="9"/>
      <c r="L6" s="296"/>
      <c r="M6" s="296"/>
      <c r="N6" s="5"/>
      <c r="P6" s="230"/>
      <c r="Q6" s="231"/>
      <c r="R6" s="10"/>
      <c r="S6" s="236">
        <f>SUM(S8:S36)</f>
        <v>0</v>
      </c>
      <c r="T6" s="237"/>
      <c r="V6" s="767"/>
      <c r="W6" s="767"/>
      <c r="X6" s="768"/>
      <c r="Y6" s="769">
        <f>SUMIFS($Y$8:$Y$1008,$X$8:$X$1008,"&lt;="&amp;Endof_TestYear)</f>
        <v>0</v>
      </c>
      <c r="Z6" s="769">
        <f>SUMIFS(Z8:Z1008,$X$8:$X$1008,"&lt;="&amp;Endof_TestYear)</f>
        <v>0</v>
      </c>
      <c r="AA6" s="770"/>
      <c r="AB6" s="771">
        <f>+Y6-AE6-AF6-Z6</f>
        <v>0</v>
      </c>
      <c r="AC6" s="769">
        <f>SUMIFS(AC8:AC1008,$X$8:$X$1008,"&lt;="&amp;Endof_TestYear)</f>
        <v>0</v>
      </c>
      <c r="AD6" s="769">
        <f>SUMIFS(AD8:AD1008,$X$8:$X$1008,"&lt;="&amp;Endof_TestYear)</f>
        <v>0</v>
      </c>
      <c r="AE6" s="769">
        <f>SUMIFS(AE8:AE1008,$X$8:$X$1008,"&lt;="&amp;Endof_TestYear)</f>
        <v>0</v>
      </c>
      <c r="AF6" s="772">
        <f>SUMIFS(AF8:AF1008,$X$8:$X$1008,"&lt;="&amp;Endof_TestYear)</f>
        <v>0</v>
      </c>
      <c r="AG6" s="729"/>
      <c r="AH6" s="767"/>
      <c r="AI6" s="767"/>
      <c r="AJ6" s="768"/>
      <c r="AK6" s="773">
        <f>SUMIFS(AK8:AK1008,$AJ$8:$AJ$1008,"&lt;="&amp;Endof_TestYear)</f>
        <v>0</v>
      </c>
      <c r="AL6" s="773">
        <f>SUMIFS(AL8:AL1008,$AJ$8:$AJ$1008,"&lt;="&amp;Endof_TestYear)</f>
        <v>0</v>
      </c>
      <c r="AM6" s="774"/>
      <c r="AN6" s="775">
        <f>+AK6-AQ6-AR6-AL6</f>
        <v>0</v>
      </c>
      <c r="AO6" s="773">
        <f>SUMIFS(AO8:AO1008,$AJ$8:$AJ$1008,"&lt;="&amp;Endof_TestYear)</f>
        <v>0</v>
      </c>
      <c r="AP6" s="773">
        <f>SUMIFS(AP8:AP1008,$AJ$8:$AJ$1008,"&lt;="&amp;Endof_TestYear)</f>
        <v>0</v>
      </c>
      <c r="AQ6" s="773">
        <f>SUMIFS(AQ8:AQ1008,$AJ$8:$AJ$1008,"&lt;="&amp;Endof_TestYear)</f>
        <v>0</v>
      </c>
      <c r="AR6" s="776">
        <f>SUMIFS(AR8:AR1008,$AJ$8:$AJ$1008,"&lt;="&amp;Endof_TestYear)</f>
        <v>0</v>
      </c>
      <c r="AS6" s="242"/>
      <c r="AT6" s="272"/>
      <c r="AU6" s="271"/>
      <c r="AV6" s="223"/>
      <c r="AW6" s="271"/>
      <c r="AX6" s="271"/>
      <c r="AY6" s="223"/>
      <c r="BQ6" s="390">
        <v>0.21</v>
      </c>
      <c r="BR6" s="391">
        <f>'Int Sync, NTG, Rev Req'!I53</f>
        <v>0.21</v>
      </c>
      <c r="BT6" s="392">
        <f ca="1">BU6</f>
        <v>5.1065460360623434E-2</v>
      </c>
      <c r="BU6" s="393">
        <f ca="1">'Int Sync, NTG, Rev Req'!G53/'Int Sync, NTG, Rev Req'!G40</f>
        <v>5.1065460360623434E-2</v>
      </c>
    </row>
    <row r="7" spans="1:78" s="6" customFormat="1" ht="15.95" customHeight="1" x14ac:dyDescent="0.25">
      <c r="A7" s="148" t="s">
        <v>394</v>
      </c>
      <c r="B7" s="623">
        <v>0</v>
      </c>
      <c r="D7" s="213"/>
      <c r="E7" s="281"/>
      <c r="F7" s="213"/>
      <c r="G7" s="281"/>
      <c r="I7" s="157"/>
      <c r="J7" s="282"/>
      <c r="K7" s="280"/>
      <c r="L7" s="297"/>
      <c r="M7" s="297"/>
      <c r="N7" s="106"/>
      <c r="P7" s="283"/>
      <c r="Q7" s="284"/>
      <c r="R7" s="279"/>
      <c r="S7" s="26"/>
      <c r="T7" s="50"/>
      <c r="V7" s="777"/>
      <c r="W7" s="739"/>
      <c r="X7" s="778"/>
      <c r="Y7" s="779"/>
      <c r="Z7" s="737"/>
      <c r="AA7" s="758"/>
      <c r="AB7" s="780"/>
      <c r="AC7" s="781"/>
      <c r="AD7" s="781"/>
      <c r="AE7" s="781"/>
      <c r="AF7" s="782"/>
      <c r="AG7" s="729"/>
      <c r="AH7" s="777"/>
      <c r="AI7" s="739"/>
      <c r="AJ7" s="778"/>
      <c r="AK7" s="779"/>
      <c r="AL7" s="737"/>
      <c r="AM7" s="758"/>
      <c r="AN7" s="780"/>
      <c r="AO7" s="781"/>
      <c r="AP7" s="781"/>
      <c r="AQ7" s="781"/>
      <c r="AR7" s="782"/>
      <c r="AS7" s="242"/>
      <c r="AT7" s="272"/>
      <c r="AU7" s="271"/>
      <c r="AV7" s="223"/>
      <c r="AW7" s="271"/>
      <c r="AX7" s="271"/>
      <c r="AY7" s="223"/>
      <c r="BQ7" s="285" t="s">
        <v>346</v>
      </c>
      <c r="BR7" s="285" t="s">
        <v>347</v>
      </c>
      <c r="BT7" s="286"/>
      <c r="BU7" s="286"/>
      <c r="BY7" s="232"/>
    </row>
    <row r="8" spans="1:78" ht="15.95" customHeight="1" x14ac:dyDescent="0.25">
      <c r="A8" s="148" t="s">
        <v>188</v>
      </c>
      <c r="B8" s="624">
        <v>44196</v>
      </c>
      <c r="D8" s="253" t="s">
        <v>150</v>
      </c>
      <c r="E8" s="623">
        <f>'[1]EP Inputs'!$D53</f>
        <v>-3337087.54</v>
      </c>
      <c r="F8" s="253" t="s">
        <v>329</v>
      </c>
      <c r="G8" s="628">
        <f>-'[1]EP Inputs'!$D83</f>
        <v>0</v>
      </c>
      <c r="I8" s="227" t="s">
        <v>192</v>
      </c>
      <c r="J8" s="721">
        <f>'[1]EP Inputs'!$D12</f>
        <v>4607902.5600000005</v>
      </c>
      <c r="K8" s="721">
        <f>'[1]EP Inputs'!$E12</f>
        <v>0</v>
      </c>
      <c r="L8" s="298"/>
      <c r="M8" s="298"/>
      <c r="N8" s="298">
        <f>'[1]EP Inputs'!$F12</f>
        <v>2360507.6644406775</v>
      </c>
      <c r="O8" s="234"/>
      <c r="P8" s="264"/>
      <c r="Q8" s="265"/>
      <c r="R8" s="266"/>
      <c r="S8" s="265"/>
      <c r="T8" s="267"/>
      <c r="V8" s="783"/>
      <c r="W8" s="784"/>
      <c r="X8" s="785"/>
      <c r="Y8" s="786"/>
      <c r="Z8" s="787"/>
      <c r="AA8" s="788" t="str">
        <f>IFERROR(INDEX($AU$8:$AU$23,MATCH(V8,$AT$8:$AT$23,0)),"")</f>
        <v/>
      </c>
      <c r="AB8" s="789" t="str">
        <f>IF(Y8&lt;&gt;"",IF((TestEOY-X8)/365&gt;AA8,AA8,ROUNDUP(((TestEOY-X8)/365),0)),"")</f>
        <v/>
      </c>
      <c r="AC8" s="789">
        <f>IFERROR(IF(AB8&gt;=AA8,0,IF(AA8&gt;AB8,SLN(Y8,Z8,AA8),0)),"")</f>
        <v>0</v>
      </c>
      <c r="AD8" s="789">
        <f>AE8-AC8</f>
        <v>0</v>
      </c>
      <c r="AE8" s="789">
        <f>IFERROR(IF(OR(AA8=0,AA8=""),
     0,
     IF(AB8&gt;=AA8,
          +Y8,
          (+AC8*AB8))),
"")</f>
        <v>0</v>
      </c>
      <c r="AF8" s="790">
        <f>IFERROR(IF(AE8&gt;Y8,0,(+Y8-AE8))-Z8,"")</f>
        <v>0</v>
      </c>
      <c r="AG8" s="273"/>
      <c r="AH8" s="791"/>
      <c r="AI8" s="265"/>
      <c r="AJ8" s="792"/>
      <c r="AK8" s="793"/>
      <c r="AL8" s="787"/>
      <c r="AM8" s="788" t="str">
        <f>IFERROR(INDEX($AU$8:$AU$23,MATCH(AH8,$AT$8:$AT$23,0)),"")</f>
        <v/>
      </c>
      <c r="AN8" s="789" t="str">
        <f t="shared" ref="AN8:AN71" si="0">IF(AK8&lt;&gt;"",IF((TestEOY-AJ8)/365&gt;AM8,AM8,ROUNDUP(((TestEOY-AJ8)/365),0)),"")</f>
        <v/>
      </c>
      <c r="AO8" s="789">
        <f>IFERROR(IF(AN8&gt;=AM8,0,IF(AM8&gt;AN8,SLN(AK8,AL8,AM8),0)),"")</f>
        <v>0</v>
      </c>
      <c r="AP8" s="789">
        <f>AQ8-AO8</f>
        <v>0</v>
      </c>
      <c r="AQ8" s="789">
        <f>IFERROR(IF(OR(AM8=0,AM8=""),
     0,
     IF(AN8&gt;=AM8,
          +AK8,
          (+AO8*AN8))),
"")</f>
        <v>0</v>
      </c>
      <c r="AR8" s="790">
        <f>IFERROR(IF(AQ8&gt;AK8,0,(+AK8-AQ8))-AL8,"")</f>
        <v>0</v>
      </c>
      <c r="AS8" s="242"/>
      <c r="AT8" s="272" t="s">
        <v>310</v>
      </c>
      <c r="AU8" s="270">
        <v>0</v>
      </c>
      <c r="AW8" s="270" t="s">
        <v>34</v>
      </c>
      <c r="AX8" s="270" t="s">
        <v>48</v>
      </c>
      <c r="BU8" s="278"/>
      <c r="BV8" s="278"/>
      <c r="BW8" s="233"/>
      <c r="BX8" s="278"/>
      <c r="BY8" s="278"/>
      <c r="BZ8" s="278"/>
    </row>
    <row r="9" spans="1:78" ht="15.95" customHeight="1" x14ac:dyDescent="0.25">
      <c r="A9" s="149" t="s">
        <v>204</v>
      </c>
      <c r="B9" s="625" t="s">
        <v>348</v>
      </c>
      <c r="D9" s="253" t="s">
        <v>337</v>
      </c>
      <c r="E9" s="628">
        <f>'[1]EP Inputs'!$D54</f>
        <v>62356.68</v>
      </c>
      <c r="F9" s="253" t="s">
        <v>70</v>
      </c>
      <c r="G9" s="628">
        <f>-'[1]EP Inputs'!$D84</f>
        <v>-76684.899999999994</v>
      </c>
      <c r="I9" s="227" t="s">
        <v>193</v>
      </c>
      <c r="J9" s="721">
        <f>'[1]EP Inputs'!$D13</f>
        <v>717</v>
      </c>
      <c r="K9" s="721">
        <f>'[1]EP Inputs'!$E13</f>
        <v>0</v>
      </c>
      <c r="L9" s="298"/>
      <c r="M9" s="298"/>
      <c r="N9" s="298">
        <f>'[1]EP Inputs'!$F13</f>
        <v>512.14285714285711</v>
      </c>
      <c r="P9" s="264"/>
      <c r="Q9" s="265"/>
      <c r="R9" s="266"/>
      <c r="S9" s="265"/>
      <c r="T9" s="267"/>
      <c r="U9" s="6"/>
      <c r="V9" s="791"/>
      <c r="W9" s="784"/>
      <c r="X9" s="785"/>
      <c r="Y9" s="786"/>
      <c r="Z9" s="787"/>
      <c r="AA9" s="788" t="str">
        <f t="shared" ref="AA9:AA72" si="1">IFERROR(INDEX($AU$8:$AU$23,MATCH(V9,$AT$8:$AT$23,0)),"")</f>
        <v/>
      </c>
      <c r="AB9" s="789" t="str">
        <f t="shared" ref="AB9:AB71" si="2">IF(Y9&gt;1,IF((TestEOY-X9)/365&gt;AA9,AA9,ROUNDUP(((TestEOY-X9)/365),0)),"")</f>
        <v/>
      </c>
      <c r="AC9" s="789">
        <f t="shared" ref="AC9:AC72" si="3">IFERROR(IF(AB9&gt;=AA9,0,IF(AA9&gt;AB9,SLN(Y9,Z9,AA9),0)),"")</f>
        <v>0</v>
      </c>
      <c r="AD9" s="789">
        <f t="shared" ref="AD9:AD72" si="4">AE9-AC9</f>
        <v>0</v>
      </c>
      <c r="AE9" s="789">
        <f t="shared" ref="AE9:AE72" si="5">IFERROR(IF(OR(AA9=0,AA9=""),
     0,
     IF(AB9&gt;=AA9,
          +Y9,
          (+AC9*AB9))),
"")</f>
        <v>0</v>
      </c>
      <c r="AF9" s="790">
        <f t="shared" ref="AF9:AF72" si="6">IFERROR(IF(AE9&gt;Y9,0,(+Y9-AE9))-Z9,"")</f>
        <v>0</v>
      </c>
      <c r="AG9" s="273"/>
      <c r="AH9" s="791"/>
      <c r="AI9" s="265"/>
      <c r="AJ9" s="792"/>
      <c r="AK9" s="793"/>
      <c r="AL9" s="787"/>
      <c r="AM9" s="788" t="str">
        <f t="shared" ref="AM9:AM72" si="7">IFERROR(INDEX($AU$8:$AU$23,MATCH(AH9,$AT$8:$AT$23,0)),"")</f>
        <v/>
      </c>
      <c r="AN9" s="789" t="str">
        <f t="shared" si="0"/>
        <v/>
      </c>
      <c r="AO9" s="789">
        <f t="shared" ref="AO9:AO72" si="8">IFERROR(IF(AN9&gt;=AM9,0,IF(AM9&gt;AN9,SLN(AK9,AL9,AM9),0)),"")</f>
        <v>0</v>
      </c>
      <c r="AP9" s="789">
        <f t="shared" ref="AP9:AP72" si="9">AQ9-AO9</f>
        <v>0</v>
      </c>
      <c r="AQ9" s="789">
        <f t="shared" ref="AQ9:AQ72" si="10">IFERROR(IF(OR(AM9=0,AM9=""),
     0,
     IF(AN9&gt;=AM9,
          +AK9,
          (+AO9*AN9))),
"")</f>
        <v>0</v>
      </c>
      <c r="AR9" s="790">
        <f t="shared" ref="AR9:AR72" si="11">IFERROR(IF(AQ9&gt;AK9,0,(+AK9-AQ9))-AL9,"")</f>
        <v>0</v>
      </c>
      <c r="AS9" s="242"/>
      <c r="AT9" s="272" t="s">
        <v>308</v>
      </c>
      <c r="AU9" s="270">
        <v>5</v>
      </c>
      <c r="AW9" s="270" t="s">
        <v>35</v>
      </c>
      <c r="AX9" s="270" t="s">
        <v>34</v>
      </c>
      <c r="BU9" s="278"/>
      <c r="BV9" s="278"/>
      <c r="BW9" s="233"/>
      <c r="BX9" s="278"/>
      <c r="BY9" s="278"/>
      <c r="BZ9" s="278"/>
    </row>
    <row r="10" spans="1:78" ht="15.95" customHeight="1" x14ac:dyDescent="0.25">
      <c r="A10" s="149" t="s">
        <v>324</v>
      </c>
      <c r="B10" s="626">
        <v>0.75</v>
      </c>
      <c r="D10" s="253" t="s">
        <v>298</v>
      </c>
      <c r="E10" s="628">
        <f>'[1]EP Inputs'!$D55</f>
        <v>0</v>
      </c>
      <c r="F10" s="253" t="s">
        <v>152</v>
      </c>
      <c r="G10" s="628">
        <f>-'[1]EP Inputs'!$D85</f>
        <v>5278789.0599999996</v>
      </c>
      <c r="I10" s="227" t="s">
        <v>194</v>
      </c>
      <c r="J10" s="721">
        <f>'[1]EP Inputs'!$D14</f>
        <v>0</v>
      </c>
      <c r="K10" s="721">
        <f>'[1]EP Inputs'!$E14</f>
        <v>0</v>
      </c>
      <c r="L10" s="298"/>
      <c r="M10" s="298"/>
      <c r="N10" s="298">
        <f>'[1]EP Inputs'!$F14</f>
        <v>0</v>
      </c>
      <c r="O10" s="278">
        <f>+J10+J8</f>
        <v>4607902.5600000005</v>
      </c>
      <c r="P10" s="264"/>
      <c r="Q10" s="265"/>
      <c r="R10" s="266"/>
      <c r="S10" s="265"/>
      <c r="T10" s="267"/>
      <c r="U10" s="6"/>
      <c r="V10" s="791"/>
      <c r="W10" s="784"/>
      <c r="X10" s="785"/>
      <c r="Y10" s="786"/>
      <c r="Z10" s="787"/>
      <c r="AA10" s="788" t="str">
        <f t="shared" si="1"/>
        <v/>
      </c>
      <c r="AB10" s="789" t="str">
        <f t="shared" si="2"/>
        <v/>
      </c>
      <c r="AC10" s="789">
        <f t="shared" si="3"/>
        <v>0</v>
      </c>
      <c r="AD10" s="789">
        <f t="shared" si="4"/>
        <v>0</v>
      </c>
      <c r="AE10" s="789">
        <f t="shared" si="5"/>
        <v>0</v>
      </c>
      <c r="AF10" s="790">
        <f t="shared" si="6"/>
        <v>0</v>
      </c>
      <c r="AG10" s="273"/>
      <c r="AH10" s="791"/>
      <c r="AI10" s="265"/>
      <c r="AJ10" s="792"/>
      <c r="AK10" s="793"/>
      <c r="AL10" s="787"/>
      <c r="AM10" s="788" t="str">
        <f t="shared" si="7"/>
        <v/>
      </c>
      <c r="AN10" s="789" t="str">
        <f t="shared" si="0"/>
        <v/>
      </c>
      <c r="AO10" s="789">
        <f t="shared" si="8"/>
        <v>0</v>
      </c>
      <c r="AP10" s="789">
        <f t="shared" si="9"/>
        <v>0</v>
      </c>
      <c r="AQ10" s="789">
        <f t="shared" si="10"/>
        <v>0</v>
      </c>
      <c r="AR10" s="790">
        <f t="shared" si="11"/>
        <v>0</v>
      </c>
      <c r="AT10" s="272" t="s">
        <v>317</v>
      </c>
      <c r="AU10" s="270">
        <v>6</v>
      </c>
      <c r="AW10" s="270" t="s">
        <v>36</v>
      </c>
      <c r="AX10" s="270" t="s">
        <v>35</v>
      </c>
      <c r="BU10" s="278"/>
      <c r="BV10" s="278"/>
      <c r="BW10" s="233"/>
      <c r="BX10" s="278"/>
      <c r="BY10" s="278"/>
      <c r="BZ10" s="278"/>
    </row>
    <row r="11" spans="1:78" ht="15.95" customHeight="1" x14ac:dyDescent="0.25">
      <c r="A11" s="150" t="s">
        <v>342</v>
      </c>
      <c r="B11" s="805">
        <f>86.04/B26</f>
        <v>3.0000000000000004</v>
      </c>
      <c r="D11" s="253" t="s">
        <v>289</v>
      </c>
      <c r="E11" s="628">
        <f>'[1]EP Inputs'!$D56</f>
        <v>502847.39000000007</v>
      </c>
      <c r="F11" s="253" t="s">
        <v>275</v>
      </c>
      <c r="G11" s="628">
        <f>-'[1]EP Inputs'!$D86</f>
        <v>-279.85000000000002</v>
      </c>
      <c r="I11" s="227" t="s">
        <v>220</v>
      </c>
      <c r="J11" s="721">
        <f>'[1]EP Inputs'!$D15</f>
        <v>192053.98</v>
      </c>
      <c r="K11" s="721">
        <f>'[1]EP Inputs'!$E15</f>
        <v>0</v>
      </c>
      <c r="L11" s="298"/>
      <c r="M11" s="298"/>
      <c r="N11" s="298">
        <f>'[1]EP Inputs'!$F15</f>
        <v>137181.4142857143</v>
      </c>
      <c r="P11" s="264"/>
      <c r="Q11" s="265"/>
      <c r="R11" s="266"/>
      <c r="S11" s="265"/>
      <c r="T11" s="267"/>
      <c r="U11" s="6"/>
      <c r="V11" s="791"/>
      <c r="W11" s="784"/>
      <c r="X11" s="785"/>
      <c r="Y11" s="786"/>
      <c r="Z11" s="787"/>
      <c r="AA11" s="788" t="str">
        <f t="shared" si="1"/>
        <v/>
      </c>
      <c r="AB11" s="789" t="str">
        <f t="shared" si="2"/>
        <v/>
      </c>
      <c r="AC11" s="789">
        <f t="shared" si="3"/>
        <v>0</v>
      </c>
      <c r="AD11" s="789">
        <f t="shared" si="4"/>
        <v>0</v>
      </c>
      <c r="AE11" s="789">
        <f t="shared" si="5"/>
        <v>0</v>
      </c>
      <c r="AF11" s="790">
        <f t="shared" si="6"/>
        <v>0</v>
      </c>
      <c r="AG11" s="273"/>
      <c r="AH11" s="791"/>
      <c r="AI11" s="265"/>
      <c r="AJ11" s="792"/>
      <c r="AK11" s="793"/>
      <c r="AL11" s="787"/>
      <c r="AM11" s="788" t="str">
        <f t="shared" si="7"/>
        <v/>
      </c>
      <c r="AN11" s="789" t="str">
        <f t="shared" si="0"/>
        <v/>
      </c>
      <c r="AO11" s="789">
        <f t="shared" si="8"/>
        <v>0</v>
      </c>
      <c r="AP11" s="789">
        <f t="shared" si="9"/>
        <v>0</v>
      </c>
      <c r="AQ11" s="789">
        <f t="shared" si="10"/>
        <v>0</v>
      </c>
      <c r="AR11" s="790">
        <f t="shared" si="11"/>
        <v>0</v>
      </c>
      <c r="AT11" s="272" t="s">
        <v>316</v>
      </c>
      <c r="AU11" s="270">
        <v>7</v>
      </c>
      <c r="AW11" s="270" t="s">
        <v>38</v>
      </c>
      <c r="AX11" s="270" t="s">
        <v>36</v>
      </c>
      <c r="BU11" s="278"/>
      <c r="BV11" s="278"/>
      <c r="BW11" s="233"/>
      <c r="BX11" s="278"/>
      <c r="BY11" s="278"/>
      <c r="BZ11" s="278"/>
    </row>
    <row r="12" spans="1:78" ht="15.95" customHeight="1" x14ac:dyDescent="0.25">
      <c r="A12" s="150" t="s">
        <v>344</v>
      </c>
      <c r="B12" s="805">
        <v>0</v>
      </c>
      <c r="D12" s="253" t="s">
        <v>292</v>
      </c>
      <c r="E12" s="628">
        <f>'[1]EP Inputs'!$D57</f>
        <v>0</v>
      </c>
      <c r="F12" s="253" t="s">
        <v>283</v>
      </c>
      <c r="G12" s="628">
        <f>-'[1]EP Inputs'!$D87</f>
        <v>0</v>
      </c>
      <c r="I12" s="227" t="s">
        <v>179</v>
      </c>
      <c r="J12" s="721">
        <f>'[1]EP Inputs'!$D16</f>
        <v>113258.04000000001</v>
      </c>
      <c r="K12" s="721">
        <f>'[1]EP Inputs'!$E16</f>
        <v>-113258.04000000001</v>
      </c>
      <c r="L12" s="298"/>
      <c r="M12" s="298"/>
      <c r="N12" s="298">
        <f>'[1]EP Inputs'!$F16</f>
        <v>0</v>
      </c>
      <c r="P12" s="264"/>
      <c r="Q12" s="265"/>
      <c r="R12" s="266"/>
      <c r="S12" s="265"/>
      <c r="T12" s="267"/>
      <c r="U12" s="6"/>
      <c r="V12" s="791"/>
      <c r="W12" s="784"/>
      <c r="X12" s="785"/>
      <c r="Y12" s="786"/>
      <c r="Z12" s="787"/>
      <c r="AA12" s="788" t="str">
        <f t="shared" si="1"/>
        <v/>
      </c>
      <c r="AB12" s="789" t="str">
        <f t="shared" si="2"/>
        <v/>
      </c>
      <c r="AC12" s="789">
        <f t="shared" si="3"/>
        <v>0</v>
      </c>
      <c r="AD12" s="789">
        <f t="shared" si="4"/>
        <v>0</v>
      </c>
      <c r="AE12" s="789">
        <f t="shared" si="5"/>
        <v>0</v>
      </c>
      <c r="AF12" s="790">
        <f t="shared" si="6"/>
        <v>0</v>
      </c>
      <c r="AG12" s="273"/>
      <c r="AH12" s="791"/>
      <c r="AI12" s="265"/>
      <c r="AJ12" s="792"/>
      <c r="AK12" s="793"/>
      <c r="AL12" s="787"/>
      <c r="AM12" s="788" t="str">
        <f t="shared" si="7"/>
        <v/>
      </c>
      <c r="AN12" s="789" t="str">
        <f t="shared" si="0"/>
        <v/>
      </c>
      <c r="AO12" s="789">
        <f t="shared" si="8"/>
        <v>0</v>
      </c>
      <c r="AP12" s="789">
        <f t="shared" si="9"/>
        <v>0</v>
      </c>
      <c r="AQ12" s="789">
        <f t="shared" si="10"/>
        <v>0</v>
      </c>
      <c r="AR12" s="790">
        <f t="shared" si="11"/>
        <v>0</v>
      </c>
      <c r="AT12" s="272" t="s">
        <v>307</v>
      </c>
      <c r="AU12" s="270">
        <v>10</v>
      </c>
      <c r="AW12" s="270" t="s">
        <v>39</v>
      </c>
      <c r="AX12" s="270" t="s">
        <v>38</v>
      </c>
      <c r="BU12" s="278"/>
      <c r="BV12" s="278"/>
      <c r="BW12" s="233"/>
      <c r="BX12" s="278"/>
      <c r="BY12" s="278"/>
      <c r="BZ12" s="278"/>
    </row>
    <row r="13" spans="1:78" ht="15.95" customHeight="1" x14ac:dyDescent="0.25">
      <c r="A13" s="150" t="s">
        <v>203</v>
      </c>
      <c r="B13" s="806">
        <v>18667</v>
      </c>
      <c r="D13" s="253" t="s">
        <v>290</v>
      </c>
      <c r="E13" s="628">
        <f>'[1]EP Inputs'!$D58</f>
        <v>809.21</v>
      </c>
      <c r="F13" s="253" t="s">
        <v>284</v>
      </c>
      <c r="G13" s="628">
        <f>-'[1]EP Inputs'!$D88</f>
        <v>0</v>
      </c>
      <c r="H13" s="24"/>
      <c r="I13" s="227" t="s">
        <v>69</v>
      </c>
      <c r="J13" s="721">
        <f>'[1]EP Inputs'!$D17</f>
        <v>35980.949999999997</v>
      </c>
      <c r="K13" s="721">
        <f>'[1]EP Inputs'!$E17</f>
        <v>0</v>
      </c>
      <c r="L13" s="298"/>
      <c r="M13" s="298"/>
      <c r="N13" s="298">
        <f>'[1]EP Inputs'!$F17</f>
        <v>25700.678571428572</v>
      </c>
      <c r="P13" s="264"/>
      <c r="Q13" s="265"/>
      <c r="R13" s="266"/>
      <c r="S13" s="265"/>
      <c r="T13" s="267"/>
      <c r="U13" s="6"/>
      <c r="V13" s="791"/>
      <c r="W13" s="784"/>
      <c r="X13" s="785"/>
      <c r="Y13" s="786"/>
      <c r="Z13" s="787"/>
      <c r="AA13" s="788" t="str">
        <f t="shared" si="1"/>
        <v/>
      </c>
      <c r="AB13" s="789" t="str">
        <f t="shared" si="2"/>
        <v/>
      </c>
      <c r="AC13" s="789">
        <f t="shared" si="3"/>
        <v>0</v>
      </c>
      <c r="AD13" s="789">
        <f t="shared" si="4"/>
        <v>0</v>
      </c>
      <c r="AE13" s="789">
        <f t="shared" si="5"/>
        <v>0</v>
      </c>
      <c r="AF13" s="790">
        <f t="shared" si="6"/>
        <v>0</v>
      </c>
      <c r="AG13" s="273"/>
      <c r="AH13" s="791"/>
      <c r="AI13" s="265"/>
      <c r="AJ13" s="792"/>
      <c r="AK13" s="793"/>
      <c r="AL13" s="787"/>
      <c r="AM13" s="788" t="str">
        <f t="shared" si="7"/>
        <v/>
      </c>
      <c r="AN13" s="789" t="str">
        <f t="shared" si="0"/>
        <v/>
      </c>
      <c r="AO13" s="789">
        <f t="shared" si="8"/>
        <v>0</v>
      </c>
      <c r="AP13" s="789">
        <f t="shared" si="9"/>
        <v>0</v>
      </c>
      <c r="AQ13" s="789">
        <f t="shared" si="10"/>
        <v>0</v>
      </c>
      <c r="AR13" s="790">
        <f t="shared" si="11"/>
        <v>0</v>
      </c>
      <c r="AT13" s="272" t="s">
        <v>323</v>
      </c>
      <c r="AU13" s="270">
        <v>10</v>
      </c>
      <c r="AW13" s="270" t="s">
        <v>41</v>
      </c>
      <c r="AX13" s="270" t="s">
        <v>39</v>
      </c>
      <c r="BU13" s="278"/>
      <c r="BV13" s="278"/>
      <c r="BW13" s="233"/>
      <c r="BX13" s="278"/>
      <c r="BY13" s="278"/>
      <c r="BZ13" s="278"/>
    </row>
    <row r="14" spans="1:78" ht="15.95" customHeight="1" x14ac:dyDescent="0.25">
      <c r="A14" s="3" t="s">
        <v>362</v>
      </c>
      <c r="B14" s="310">
        <f>SUM(B11:B13)</f>
        <v>18670</v>
      </c>
      <c r="D14" s="253" t="s">
        <v>291</v>
      </c>
      <c r="E14" s="628">
        <f>'[1]EP Inputs'!$D59</f>
        <v>0</v>
      </c>
      <c r="F14" s="253" t="s">
        <v>153</v>
      </c>
      <c r="G14" s="628">
        <f>-'[1]EP Inputs'!$D89</f>
        <v>0</v>
      </c>
      <c r="H14" s="6"/>
      <c r="I14" s="154" t="s">
        <v>248</v>
      </c>
      <c r="J14" s="26">
        <f>SUM(J8:J13)</f>
        <v>4949912.5300000012</v>
      </c>
      <c r="K14" s="26">
        <f>SUM(K8:K13)</f>
        <v>-113258.04000000001</v>
      </c>
      <c r="L14" s="300"/>
      <c r="M14" s="300"/>
      <c r="N14" s="300">
        <f>SUM(N8:N13)</f>
        <v>2523901.9001549631</v>
      </c>
      <c r="P14" s="264"/>
      <c r="Q14" s="265"/>
      <c r="R14" s="266"/>
      <c r="S14" s="265"/>
      <c r="T14" s="267"/>
      <c r="U14" s="6"/>
      <c r="V14" s="791"/>
      <c r="W14" s="784"/>
      <c r="X14" s="785"/>
      <c r="Y14" s="786"/>
      <c r="Z14" s="787"/>
      <c r="AA14" s="788" t="str">
        <f t="shared" si="1"/>
        <v/>
      </c>
      <c r="AB14" s="789" t="str">
        <f t="shared" si="2"/>
        <v/>
      </c>
      <c r="AC14" s="789">
        <f t="shared" si="3"/>
        <v>0</v>
      </c>
      <c r="AD14" s="789">
        <f t="shared" si="4"/>
        <v>0</v>
      </c>
      <c r="AE14" s="789">
        <f t="shared" si="5"/>
        <v>0</v>
      </c>
      <c r="AF14" s="790">
        <f t="shared" si="6"/>
        <v>0</v>
      </c>
      <c r="AG14" s="273"/>
      <c r="AH14" s="791"/>
      <c r="AI14" s="265"/>
      <c r="AJ14" s="792"/>
      <c r="AK14" s="793"/>
      <c r="AL14" s="787"/>
      <c r="AM14" s="788" t="str">
        <f t="shared" si="7"/>
        <v/>
      </c>
      <c r="AN14" s="789" t="str">
        <f t="shared" si="0"/>
        <v/>
      </c>
      <c r="AO14" s="789">
        <f t="shared" si="8"/>
        <v>0</v>
      </c>
      <c r="AP14" s="789">
        <f t="shared" si="9"/>
        <v>0</v>
      </c>
      <c r="AQ14" s="789">
        <f t="shared" si="10"/>
        <v>0</v>
      </c>
      <c r="AR14" s="790">
        <f t="shared" si="11"/>
        <v>0</v>
      </c>
      <c r="AT14" s="272" t="s">
        <v>309</v>
      </c>
      <c r="AU14" s="270">
        <v>15</v>
      </c>
      <c r="AW14" s="270" t="s">
        <v>43</v>
      </c>
      <c r="AX14" s="270" t="s">
        <v>41</v>
      </c>
      <c r="BU14" s="278"/>
      <c r="BV14" s="278"/>
      <c r="BW14" s="233"/>
      <c r="BX14" s="278"/>
      <c r="BY14" s="278"/>
      <c r="BZ14" s="278"/>
    </row>
    <row r="15" spans="1:78" ht="15.95" customHeight="1" x14ac:dyDescent="0.25">
      <c r="A15" s="916" t="s">
        <v>332</v>
      </c>
      <c r="B15" s="917"/>
      <c r="D15" s="253" t="s">
        <v>263</v>
      </c>
      <c r="E15" s="628">
        <f>'[1]EP Inputs'!$D60</f>
        <v>166290.12000000002</v>
      </c>
      <c r="F15" s="253" t="s">
        <v>300</v>
      </c>
      <c r="G15" s="628">
        <f>-'[1]EP Inputs'!$D90</f>
        <v>0</v>
      </c>
      <c r="H15" s="6"/>
      <c r="I15" s="155"/>
      <c r="J15" s="29"/>
      <c r="K15" s="29"/>
      <c r="L15" s="301"/>
      <c r="M15" s="301"/>
      <c r="N15" s="301"/>
      <c r="P15" s="264"/>
      <c r="Q15" s="265"/>
      <c r="R15" s="266"/>
      <c r="S15" s="265"/>
      <c r="T15" s="267"/>
      <c r="V15" s="791"/>
      <c r="W15" s="784"/>
      <c r="X15" s="785"/>
      <c r="Y15" s="786"/>
      <c r="Z15" s="787"/>
      <c r="AA15" s="788" t="str">
        <f t="shared" si="1"/>
        <v/>
      </c>
      <c r="AB15" s="789" t="str">
        <f t="shared" si="2"/>
        <v/>
      </c>
      <c r="AC15" s="789">
        <f t="shared" si="3"/>
        <v>0</v>
      </c>
      <c r="AD15" s="789">
        <f t="shared" si="4"/>
        <v>0</v>
      </c>
      <c r="AE15" s="789">
        <f t="shared" si="5"/>
        <v>0</v>
      </c>
      <c r="AF15" s="790">
        <f t="shared" si="6"/>
        <v>0</v>
      </c>
      <c r="AG15" s="273"/>
      <c r="AH15" s="791"/>
      <c r="AI15" s="265"/>
      <c r="AJ15" s="792"/>
      <c r="AK15" s="793"/>
      <c r="AL15" s="787"/>
      <c r="AM15" s="788" t="str">
        <f t="shared" si="7"/>
        <v/>
      </c>
      <c r="AN15" s="789" t="str">
        <f t="shared" si="0"/>
        <v/>
      </c>
      <c r="AO15" s="789">
        <f t="shared" si="8"/>
        <v>0</v>
      </c>
      <c r="AP15" s="789">
        <f t="shared" si="9"/>
        <v>0</v>
      </c>
      <c r="AQ15" s="789">
        <f t="shared" si="10"/>
        <v>0</v>
      </c>
      <c r="AR15" s="790">
        <f t="shared" si="11"/>
        <v>0</v>
      </c>
      <c r="AT15" s="272" t="s">
        <v>322</v>
      </c>
      <c r="AU15" s="270">
        <v>20</v>
      </c>
      <c r="AW15" s="270" t="s">
        <v>44</v>
      </c>
      <c r="AX15" s="270" t="s">
        <v>43</v>
      </c>
      <c r="BU15" s="278"/>
      <c r="BV15" s="278"/>
      <c r="BW15" s="233"/>
      <c r="BX15" s="278"/>
      <c r="BY15" s="278"/>
      <c r="BZ15" s="278"/>
    </row>
    <row r="16" spans="1:78" ht="15.95" customHeight="1" x14ac:dyDescent="0.25">
      <c r="A16" s="150" t="s">
        <v>131</v>
      </c>
      <c r="B16" s="627">
        <v>14.9</v>
      </c>
      <c r="D16" s="253" t="s">
        <v>262</v>
      </c>
      <c r="E16" s="628">
        <f>'[1]EP Inputs'!$D61</f>
        <v>-48111.07</v>
      </c>
      <c r="F16" s="253" t="s">
        <v>276</v>
      </c>
      <c r="G16" s="628">
        <f>-'[1]EP Inputs'!$D91</f>
        <v>0</v>
      </c>
      <c r="I16" s="156" t="s">
        <v>21</v>
      </c>
      <c r="J16" s="30"/>
      <c r="K16" s="30"/>
      <c r="L16" s="302"/>
      <c r="M16" s="302"/>
      <c r="N16" s="302"/>
      <c r="P16" s="264"/>
      <c r="Q16" s="265"/>
      <c r="R16" s="266"/>
      <c r="S16" s="265"/>
      <c r="T16" s="267"/>
      <c r="V16" s="791"/>
      <c r="W16" s="784"/>
      <c r="X16" s="785"/>
      <c r="Y16" s="786"/>
      <c r="Z16" s="787"/>
      <c r="AA16" s="788" t="str">
        <f t="shared" si="1"/>
        <v/>
      </c>
      <c r="AB16" s="789" t="str">
        <f t="shared" si="2"/>
        <v/>
      </c>
      <c r="AC16" s="789">
        <f t="shared" si="3"/>
        <v>0</v>
      </c>
      <c r="AD16" s="789">
        <f t="shared" si="4"/>
        <v>0</v>
      </c>
      <c r="AE16" s="789">
        <f t="shared" si="5"/>
        <v>0</v>
      </c>
      <c r="AF16" s="790">
        <f t="shared" si="6"/>
        <v>0</v>
      </c>
      <c r="AG16" s="273"/>
      <c r="AH16" s="791"/>
      <c r="AI16" s="265"/>
      <c r="AJ16" s="792"/>
      <c r="AK16" s="793"/>
      <c r="AL16" s="787"/>
      <c r="AM16" s="788" t="str">
        <f t="shared" si="7"/>
        <v/>
      </c>
      <c r="AN16" s="789" t="str">
        <f t="shared" si="0"/>
        <v/>
      </c>
      <c r="AO16" s="789">
        <f t="shared" si="8"/>
        <v>0</v>
      </c>
      <c r="AP16" s="789">
        <f t="shared" si="9"/>
        <v>0</v>
      </c>
      <c r="AQ16" s="789">
        <f t="shared" si="10"/>
        <v>0</v>
      </c>
      <c r="AR16" s="790">
        <f t="shared" si="11"/>
        <v>0</v>
      </c>
      <c r="AT16" s="272" t="s">
        <v>321</v>
      </c>
      <c r="AU16" s="270">
        <v>20</v>
      </c>
      <c r="AW16" s="270" t="s">
        <v>45</v>
      </c>
      <c r="AX16" s="270" t="s">
        <v>44</v>
      </c>
      <c r="BU16" s="278"/>
      <c r="BV16" s="278"/>
      <c r="BW16" s="233"/>
      <c r="BX16" s="278"/>
      <c r="BY16" s="278"/>
      <c r="BZ16" s="278"/>
    </row>
    <row r="17" spans="1:78" ht="15.95" customHeight="1" thickBot="1" x14ac:dyDescent="0.3">
      <c r="A17" s="150" t="s">
        <v>142</v>
      </c>
      <c r="B17" s="627">
        <v>1.1299999999999999</v>
      </c>
      <c r="D17" s="253" t="s">
        <v>283</v>
      </c>
      <c r="E17" s="628">
        <f>'[1]EP Inputs'!$D62</f>
        <v>0</v>
      </c>
      <c r="F17" s="253" t="s">
        <v>279</v>
      </c>
      <c r="G17" s="635">
        <f>-'[1]EP Inputs'!$D92</f>
        <v>2494874.11</v>
      </c>
      <c r="I17" s="227" t="s">
        <v>325</v>
      </c>
      <c r="J17" s="721">
        <f>'[1]EP Inputs'!$D20</f>
        <v>976737.39000000025</v>
      </c>
      <c r="K17" s="721">
        <f>'[1]EP Inputs'!$E20</f>
        <v>0</v>
      </c>
      <c r="L17" s="298"/>
      <c r="M17" s="298"/>
      <c r="N17" s="298">
        <f>'[1]EP Inputs'!$F20</f>
        <v>959891.44955577399</v>
      </c>
      <c r="P17" s="264"/>
      <c r="Q17" s="265"/>
      <c r="R17" s="266"/>
      <c r="S17" s="265"/>
      <c r="T17" s="267"/>
      <c r="V17" s="791"/>
      <c r="W17" s="784"/>
      <c r="X17" s="785"/>
      <c r="Y17" s="786"/>
      <c r="Z17" s="787"/>
      <c r="AA17" s="788" t="str">
        <f t="shared" si="1"/>
        <v/>
      </c>
      <c r="AB17" s="789" t="str">
        <f t="shared" si="2"/>
        <v/>
      </c>
      <c r="AC17" s="789">
        <f t="shared" si="3"/>
        <v>0</v>
      </c>
      <c r="AD17" s="789">
        <f t="shared" si="4"/>
        <v>0</v>
      </c>
      <c r="AE17" s="789">
        <f t="shared" si="5"/>
        <v>0</v>
      </c>
      <c r="AF17" s="790">
        <f t="shared" si="6"/>
        <v>0</v>
      </c>
      <c r="AG17" s="273"/>
      <c r="AH17" s="791"/>
      <c r="AI17" s="265"/>
      <c r="AJ17" s="792"/>
      <c r="AK17" s="793"/>
      <c r="AL17" s="787"/>
      <c r="AM17" s="788" t="str">
        <f t="shared" si="7"/>
        <v/>
      </c>
      <c r="AN17" s="789" t="str">
        <f t="shared" si="0"/>
        <v/>
      </c>
      <c r="AO17" s="789">
        <f t="shared" si="8"/>
        <v>0</v>
      </c>
      <c r="AP17" s="789">
        <f t="shared" si="9"/>
        <v>0</v>
      </c>
      <c r="AQ17" s="789">
        <f t="shared" si="10"/>
        <v>0</v>
      </c>
      <c r="AR17" s="790">
        <f t="shared" si="11"/>
        <v>0</v>
      </c>
      <c r="AT17" s="272" t="s">
        <v>313</v>
      </c>
      <c r="AU17" s="270">
        <v>20</v>
      </c>
      <c r="AW17" s="270" t="s">
        <v>46</v>
      </c>
      <c r="AX17" s="270" t="s">
        <v>45</v>
      </c>
      <c r="BU17" s="278"/>
      <c r="BV17" s="278"/>
      <c r="BW17" s="233"/>
      <c r="BX17" s="278"/>
      <c r="BY17" s="278"/>
      <c r="BZ17" s="278"/>
    </row>
    <row r="18" spans="1:78" ht="15.95" customHeight="1" x14ac:dyDescent="0.25">
      <c r="A18" s="150" t="s">
        <v>144</v>
      </c>
      <c r="B18" s="627">
        <v>1.3</v>
      </c>
      <c r="D18" s="253" t="s">
        <v>284</v>
      </c>
      <c r="E18" s="628">
        <f>'[1]EP Inputs'!$D63</f>
        <v>0</v>
      </c>
      <c r="F18" s="208" t="s">
        <v>154</v>
      </c>
      <c r="G18" s="27">
        <f>SUM(G8:G17)</f>
        <v>7696698.4199999999</v>
      </c>
      <c r="I18" s="227" t="s">
        <v>326</v>
      </c>
      <c r="J18" s="721">
        <f>'[1]EP Inputs'!$D21</f>
        <v>0</v>
      </c>
      <c r="K18" s="721">
        <f>'[1]EP Inputs'!$E21</f>
        <v>0</v>
      </c>
      <c r="L18" s="298"/>
      <c r="M18" s="298"/>
      <c r="N18" s="298">
        <f>'[1]EP Inputs'!$F21</f>
        <v>0</v>
      </c>
      <c r="P18" s="264"/>
      <c r="Q18" s="265"/>
      <c r="R18" s="266"/>
      <c r="S18" s="265"/>
      <c r="T18" s="267"/>
      <c r="V18" s="791"/>
      <c r="W18" s="784"/>
      <c r="X18" s="785"/>
      <c r="Y18" s="786"/>
      <c r="Z18" s="787"/>
      <c r="AA18" s="788" t="str">
        <f t="shared" si="1"/>
        <v/>
      </c>
      <c r="AB18" s="789" t="str">
        <f t="shared" si="2"/>
        <v/>
      </c>
      <c r="AC18" s="789">
        <f t="shared" si="3"/>
        <v>0</v>
      </c>
      <c r="AD18" s="789">
        <f t="shared" si="4"/>
        <v>0</v>
      </c>
      <c r="AE18" s="789">
        <f t="shared" si="5"/>
        <v>0</v>
      </c>
      <c r="AF18" s="790">
        <f t="shared" si="6"/>
        <v>0</v>
      </c>
      <c r="AG18" s="273"/>
      <c r="AH18" s="791"/>
      <c r="AI18" s="265"/>
      <c r="AJ18" s="792"/>
      <c r="AK18" s="793"/>
      <c r="AL18" s="787"/>
      <c r="AM18" s="788" t="str">
        <f t="shared" si="7"/>
        <v/>
      </c>
      <c r="AN18" s="789" t="str">
        <f t="shared" si="0"/>
        <v/>
      </c>
      <c r="AO18" s="789">
        <f t="shared" si="8"/>
        <v>0</v>
      </c>
      <c r="AP18" s="789">
        <f t="shared" si="9"/>
        <v>0</v>
      </c>
      <c r="AQ18" s="789">
        <f t="shared" si="10"/>
        <v>0</v>
      </c>
      <c r="AR18" s="790">
        <f t="shared" si="11"/>
        <v>0</v>
      </c>
      <c r="AT18" s="272" t="s">
        <v>315</v>
      </c>
      <c r="AU18" s="270">
        <v>25</v>
      </c>
      <c r="AW18" s="270" t="s">
        <v>47</v>
      </c>
      <c r="AX18" s="270" t="s">
        <v>46</v>
      </c>
      <c r="BU18" s="278"/>
      <c r="BV18" s="278"/>
      <c r="BW18" s="233"/>
      <c r="BX18" s="278"/>
      <c r="BY18" s="278"/>
      <c r="BZ18" s="278"/>
    </row>
    <row r="19" spans="1:78" ht="15.95" customHeight="1" x14ac:dyDescent="0.25">
      <c r="A19" s="150" t="s">
        <v>146</v>
      </c>
      <c r="B19" s="627">
        <v>2.4900000000000002</v>
      </c>
      <c r="D19" s="253" t="s">
        <v>293</v>
      </c>
      <c r="E19" s="628">
        <f>'[1]EP Inputs'!$D64</f>
        <v>338857.43</v>
      </c>
      <c r="F19" s="253"/>
      <c r="G19" s="255"/>
      <c r="I19" s="227" t="s">
        <v>216</v>
      </c>
      <c r="J19" s="721">
        <f>'[1]EP Inputs'!$D22</f>
        <v>689810.07</v>
      </c>
      <c r="K19" s="721">
        <f>'[1]EP Inputs'!$E22</f>
        <v>0</v>
      </c>
      <c r="L19" s="298"/>
      <c r="M19" s="298"/>
      <c r="N19" s="298">
        <f>'[1]EP Inputs'!$F22</f>
        <v>720696.90633422113</v>
      </c>
      <c r="P19" s="264"/>
      <c r="Q19" s="265"/>
      <c r="R19" s="266"/>
      <c r="S19" s="265"/>
      <c r="T19" s="267"/>
      <c r="V19" s="791"/>
      <c r="W19" s="784"/>
      <c r="X19" s="785"/>
      <c r="Y19" s="786"/>
      <c r="Z19" s="787"/>
      <c r="AA19" s="788" t="str">
        <f t="shared" si="1"/>
        <v/>
      </c>
      <c r="AB19" s="789" t="str">
        <f t="shared" si="2"/>
        <v/>
      </c>
      <c r="AC19" s="789">
        <f t="shared" si="3"/>
        <v>0</v>
      </c>
      <c r="AD19" s="789">
        <f t="shared" si="4"/>
        <v>0</v>
      </c>
      <c r="AE19" s="789">
        <f t="shared" si="5"/>
        <v>0</v>
      </c>
      <c r="AF19" s="790">
        <f t="shared" si="6"/>
        <v>0</v>
      </c>
      <c r="AG19" s="273"/>
      <c r="AH19" s="791"/>
      <c r="AI19" s="265"/>
      <c r="AJ19" s="792"/>
      <c r="AK19" s="793"/>
      <c r="AL19" s="787"/>
      <c r="AM19" s="788" t="str">
        <f t="shared" si="7"/>
        <v/>
      </c>
      <c r="AN19" s="789" t="str">
        <f t="shared" si="0"/>
        <v/>
      </c>
      <c r="AO19" s="789">
        <f t="shared" si="8"/>
        <v>0</v>
      </c>
      <c r="AP19" s="789">
        <f t="shared" si="9"/>
        <v>0</v>
      </c>
      <c r="AQ19" s="789">
        <f t="shared" si="10"/>
        <v>0</v>
      </c>
      <c r="AR19" s="790">
        <f t="shared" si="11"/>
        <v>0</v>
      </c>
      <c r="AT19" s="272" t="s">
        <v>314</v>
      </c>
      <c r="AU19" s="270">
        <v>30</v>
      </c>
      <c r="AW19" s="270" t="s">
        <v>48</v>
      </c>
      <c r="AX19" s="270" t="s">
        <v>47</v>
      </c>
      <c r="BU19" s="278"/>
      <c r="BV19" s="278"/>
      <c r="BW19" s="233"/>
      <c r="BX19" s="278"/>
      <c r="BY19" s="278"/>
      <c r="BZ19" s="278"/>
    </row>
    <row r="20" spans="1:78" ht="15.95" customHeight="1" x14ac:dyDescent="0.25">
      <c r="A20" s="150" t="s">
        <v>173</v>
      </c>
      <c r="B20" s="628">
        <v>100</v>
      </c>
      <c r="D20" s="253" t="s">
        <v>294</v>
      </c>
      <c r="E20" s="628">
        <f>'[1]EP Inputs'!$D65</f>
        <v>0</v>
      </c>
      <c r="F20" s="253" t="s">
        <v>285</v>
      </c>
      <c r="G20" s="628">
        <f>-'[1]EP Inputs'!$D95</f>
        <v>0</v>
      </c>
      <c r="I20" s="227" t="s">
        <v>178</v>
      </c>
      <c r="J20" s="721">
        <f>'[1]EP Inputs'!$D23</f>
        <v>1231737.52</v>
      </c>
      <c r="K20" s="721">
        <f>'[1]EP Inputs'!$E23</f>
        <v>128967.24500000011</v>
      </c>
      <c r="L20" s="298"/>
      <c r="M20" s="298"/>
      <c r="N20" s="298">
        <f>'[1]EP Inputs'!$F23</f>
        <v>706939.56164533296</v>
      </c>
      <c r="P20" s="264"/>
      <c r="Q20" s="265"/>
      <c r="R20" s="266"/>
      <c r="S20" s="265"/>
      <c r="T20" s="267"/>
      <c r="U20" s="235"/>
      <c r="V20" s="791"/>
      <c r="W20" s="784"/>
      <c r="X20" s="785"/>
      <c r="Y20" s="786"/>
      <c r="Z20" s="787"/>
      <c r="AA20" s="788" t="str">
        <f t="shared" si="1"/>
        <v/>
      </c>
      <c r="AB20" s="789" t="str">
        <f t="shared" si="2"/>
        <v/>
      </c>
      <c r="AC20" s="789">
        <f t="shared" si="3"/>
        <v>0</v>
      </c>
      <c r="AD20" s="789">
        <f t="shared" si="4"/>
        <v>0</v>
      </c>
      <c r="AE20" s="789">
        <f t="shared" si="5"/>
        <v>0</v>
      </c>
      <c r="AF20" s="790">
        <f t="shared" si="6"/>
        <v>0</v>
      </c>
      <c r="AG20" s="273"/>
      <c r="AH20" s="791"/>
      <c r="AI20" s="265"/>
      <c r="AJ20" s="792"/>
      <c r="AK20" s="793"/>
      <c r="AL20" s="787"/>
      <c r="AM20" s="788" t="str">
        <f t="shared" si="7"/>
        <v/>
      </c>
      <c r="AN20" s="789" t="str">
        <f t="shared" si="0"/>
        <v/>
      </c>
      <c r="AO20" s="789">
        <f t="shared" si="8"/>
        <v>0</v>
      </c>
      <c r="AP20" s="789">
        <f t="shared" si="9"/>
        <v>0</v>
      </c>
      <c r="AQ20" s="789">
        <f t="shared" si="10"/>
        <v>0</v>
      </c>
      <c r="AR20" s="790">
        <f t="shared" si="11"/>
        <v>0</v>
      </c>
      <c r="AT20" s="272" t="s">
        <v>318</v>
      </c>
      <c r="AU20" s="270">
        <v>35</v>
      </c>
      <c r="BU20" s="278"/>
      <c r="BV20" s="278"/>
      <c r="BW20" s="233"/>
      <c r="BX20" s="278"/>
      <c r="BY20" s="278"/>
      <c r="BZ20" s="278"/>
    </row>
    <row r="21" spans="1:78" ht="15.95" customHeight="1" thickBot="1" x14ac:dyDescent="0.3">
      <c r="A21" s="150" t="s">
        <v>141</v>
      </c>
      <c r="B21" s="628">
        <v>0</v>
      </c>
      <c r="D21" s="253" t="s">
        <v>264</v>
      </c>
      <c r="E21" s="635">
        <f>'[1]EP Inputs'!$D66</f>
        <v>29059935.510000002</v>
      </c>
      <c r="F21" s="253" t="s">
        <v>286</v>
      </c>
      <c r="G21" s="628">
        <f>-'[1]EP Inputs'!$D96</f>
        <v>65238.99</v>
      </c>
      <c r="I21" s="227" t="s">
        <v>229</v>
      </c>
      <c r="J21" s="721">
        <f>'[1]EP Inputs'!$D24</f>
        <v>97482.08</v>
      </c>
      <c r="K21" s="721">
        <f>'[1]EP Inputs'!$E24</f>
        <v>0</v>
      </c>
      <c r="L21" s="298"/>
      <c r="M21" s="298"/>
      <c r="N21" s="298">
        <f>'[1]EP Inputs'!$F24</f>
        <v>73306.524159999986</v>
      </c>
      <c r="P21" s="264"/>
      <c r="Q21" s="265"/>
      <c r="R21" s="266"/>
      <c r="S21" s="265"/>
      <c r="T21" s="267"/>
      <c r="U21" s="235"/>
      <c r="V21" s="791"/>
      <c r="W21" s="784"/>
      <c r="X21" s="785"/>
      <c r="Y21" s="786"/>
      <c r="Z21" s="787"/>
      <c r="AA21" s="788" t="str">
        <f t="shared" si="1"/>
        <v/>
      </c>
      <c r="AB21" s="789" t="str">
        <f t="shared" si="2"/>
        <v/>
      </c>
      <c r="AC21" s="789">
        <f t="shared" si="3"/>
        <v>0</v>
      </c>
      <c r="AD21" s="789">
        <f t="shared" si="4"/>
        <v>0</v>
      </c>
      <c r="AE21" s="789">
        <f t="shared" si="5"/>
        <v>0</v>
      </c>
      <c r="AF21" s="790">
        <f t="shared" si="6"/>
        <v>0</v>
      </c>
      <c r="AG21" s="273"/>
      <c r="AH21" s="791"/>
      <c r="AI21" s="265"/>
      <c r="AJ21" s="792"/>
      <c r="AK21" s="793"/>
      <c r="AL21" s="787"/>
      <c r="AM21" s="788" t="str">
        <f t="shared" si="7"/>
        <v/>
      </c>
      <c r="AN21" s="789" t="str">
        <f t="shared" si="0"/>
        <v/>
      </c>
      <c r="AO21" s="789">
        <f t="shared" si="8"/>
        <v>0</v>
      </c>
      <c r="AP21" s="789">
        <f t="shared" si="9"/>
        <v>0</v>
      </c>
      <c r="AQ21" s="789">
        <f t="shared" si="10"/>
        <v>0</v>
      </c>
      <c r="AR21" s="790">
        <f t="shared" si="11"/>
        <v>0</v>
      </c>
      <c r="AT21" s="272" t="s">
        <v>312</v>
      </c>
      <c r="AU21" s="270">
        <v>35</v>
      </c>
      <c r="BU21" s="278"/>
      <c r="BV21" s="278"/>
      <c r="BW21" s="233"/>
      <c r="BX21" s="278"/>
      <c r="BY21" s="278"/>
      <c r="BZ21" s="278"/>
    </row>
    <row r="22" spans="1:78" ht="15.95" customHeight="1" x14ac:dyDescent="0.25">
      <c r="A22" s="150" t="s">
        <v>143</v>
      </c>
      <c r="B22" s="628">
        <v>600</v>
      </c>
      <c r="D22" s="208" t="s">
        <v>151</v>
      </c>
      <c r="E22" s="27">
        <f>SUM(E8:E21)</f>
        <v>26745897.730000004</v>
      </c>
      <c r="F22" s="212" t="s">
        <v>277</v>
      </c>
      <c r="G22" s="628">
        <f>-'[1]EP Inputs'!$D97</f>
        <v>33500008.920000002</v>
      </c>
      <c r="I22" s="227" t="s">
        <v>22</v>
      </c>
      <c r="J22" s="721">
        <f>'[1]EP Inputs'!$D25</f>
        <v>119295.03999999999</v>
      </c>
      <c r="K22" s="721">
        <f>'[1]EP Inputs'!$E25</f>
        <v>1553.44</v>
      </c>
      <c r="L22" s="298"/>
      <c r="M22" s="298"/>
      <c r="N22" s="298">
        <f>'[1]EP Inputs'!$F25</f>
        <v>90878.056959999973</v>
      </c>
      <c r="P22" s="264"/>
      <c r="Q22" s="265"/>
      <c r="R22" s="266"/>
      <c r="S22" s="265"/>
      <c r="T22" s="267"/>
      <c r="V22" s="791"/>
      <c r="W22" s="784"/>
      <c r="X22" s="785"/>
      <c r="Y22" s="786"/>
      <c r="Z22" s="787"/>
      <c r="AA22" s="788" t="str">
        <f t="shared" si="1"/>
        <v/>
      </c>
      <c r="AB22" s="789" t="str">
        <f t="shared" si="2"/>
        <v/>
      </c>
      <c r="AC22" s="789">
        <f t="shared" si="3"/>
        <v>0</v>
      </c>
      <c r="AD22" s="789">
        <f t="shared" si="4"/>
        <v>0</v>
      </c>
      <c r="AE22" s="789">
        <f t="shared" si="5"/>
        <v>0</v>
      </c>
      <c r="AF22" s="790">
        <f t="shared" si="6"/>
        <v>0</v>
      </c>
      <c r="AG22" s="273"/>
      <c r="AH22" s="791"/>
      <c r="AI22" s="265"/>
      <c r="AJ22" s="792"/>
      <c r="AK22" s="793"/>
      <c r="AL22" s="787"/>
      <c r="AM22" s="788" t="str">
        <f t="shared" si="7"/>
        <v/>
      </c>
      <c r="AN22" s="789" t="str">
        <f t="shared" si="0"/>
        <v/>
      </c>
      <c r="AO22" s="789">
        <f t="shared" si="8"/>
        <v>0</v>
      </c>
      <c r="AP22" s="789">
        <f t="shared" si="9"/>
        <v>0</v>
      </c>
      <c r="AQ22" s="789">
        <f t="shared" si="10"/>
        <v>0</v>
      </c>
      <c r="AR22" s="790">
        <f t="shared" si="11"/>
        <v>0</v>
      </c>
      <c r="AT22" s="272" t="s">
        <v>311</v>
      </c>
      <c r="AU22" s="270">
        <v>40</v>
      </c>
      <c r="BU22" s="278"/>
      <c r="BV22" s="278"/>
      <c r="BW22" s="233"/>
      <c r="BX22" s="278"/>
      <c r="BY22" s="278"/>
      <c r="BZ22" s="278"/>
    </row>
    <row r="23" spans="1:78" ht="15.95" customHeight="1" x14ac:dyDescent="0.25">
      <c r="A23" s="150" t="s">
        <v>145</v>
      </c>
      <c r="B23" s="628">
        <v>3000</v>
      </c>
      <c r="D23" s="253"/>
      <c r="E23" s="255"/>
      <c r="F23" s="212" t="s">
        <v>278</v>
      </c>
      <c r="G23" s="628">
        <f>-'[1]EP Inputs'!$D98</f>
        <v>-12837979.970000001</v>
      </c>
      <c r="H23" s="398" t="s">
        <v>454</v>
      </c>
      <c r="I23" s="227" t="s">
        <v>222</v>
      </c>
      <c r="J23" s="721">
        <f>'[1]EP Inputs'!$D26</f>
        <v>0</v>
      </c>
      <c r="K23" s="721">
        <f>'[1]EP Inputs'!$E26</f>
        <v>0</v>
      </c>
      <c r="L23" s="298"/>
      <c r="M23" s="298"/>
      <c r="N23" s="298">
        <f>'[1]EP Inputs'!$F26</f>
        <v>0</v>
      </c>
      <c r="P23" s="264"/>
      <c r="Q23" s="265"/>
      <c r="R23" s="266"/>
      <c r="S23" s="265"/>
      <c r="T23" s="267"/>
      <c r="V23" s="791"/>
      <c r="W23" s="784"/>
      <c r="X23" s="785"/>
      <c r="Y23" s="786"/>
      <c r="Z23" s="787"/>
      <c r="AA23" s="788" t="str">
        <f t="shared" si="1"/>
        <v/>
      </c>
      <c r="AB23" s="789" t="str">
        <f t="shared" si="2"/>
        <v/>
      </c>
      <c r="AC23" s="789">
        <f t="shared" si="3"/>
        <v>0</v>
      </c>
      <c r="AD23" s="789">
        <f t="shared" si="4"/>
        <v>0</v>
      </c>
      <c r="AE23" s="789">
        <f t="shared" si="5"/>
        <v>0</v>
      </c>
      <c r="AF23" s="790">
        <f t="shared" si="6"/>
        <v>0</v>
      </c>
      <c r="AG23" s="273"/>
      <c r="AH23" s="791"/>
      <c r="AI23" s="265"/>
      <c r="AJ23" s="792"/>
      <c r="AK23" s="793"/>
      <c r="AL23" s="787"/>
      <c r="AM23" s="788" t="str">
        <f t="shared" si="7"/>
        <v/>
      </c>
      <c r="AN23" s="789" t="str">
        <f t="shared" si="0"/>
        <v/>
      </c>
      <c r="AO23" s="789">
        <f t="shared" si="8"/>
        <v>0</v>
      </c>
      <c r="AP23" s="789">
        <f t="shared" si="9"/>
        <v>0</v>
      </c>
      <c r="AQ23" s="789">
        <f t="shared" si="10"/>
        <v>0</v>
      </c>
      <c r="AR23" s="790">
        <f t="shared" si="11"/>
        <v>0</v>
      </c>
      <c r="AT23" s="272" t="s">
        <v>359</v>
      </c>
      <c r="AU23" s="270">
        <v>50</v>
      </c>
      <c r="BU23" s="278"/>
      <c r="BV23" s="278"/>
      <c r="BW23" s="233"/>
      <c r="BX23" s="278"/>
      <c r="BY23" s="278"/>
      <c r="BZ23" s="278"/>
    </row>
    <row r="24" spans="1:78" ht="15.95" customHeight="1" x14ac:dyDescent="0.25">
      <c r="A24" s="151" t="s">
        <v>177</v>
      </c>
      <c r="B24" s="629">
        <f>B23+1</f>
        <v>3001</v>
      </c>
      <c r="D24" s="253" t="s">
        <v>260</v>
      </c>
      <c r="E24" s="623">
        <f>'[1]EP Inputs'!$D69</f>
        <v>50315384.719999984</v>
      </c>
      <c r="F24" s="253" t="s">
        <v>287</v>
      </c>
      <c r="G24" s="628">
        <f>-'[1]EP Inputs'!$D99</f>
        <v>0</v>
      </c>
      <c r="H24" s="399">
        <f>+G24-S6</f>
        <v>0</v>
      </c>
      <c r="I24" s="227" t="s">
        <v>221</v>
      </c>
      <c r="J24" s="721">
        <f>'[1]EP Inputs'!$D27</f>
        <v>67776.39</v>
      </c>
      <c r="K24" s="721">
        <f>'[1]EP Inputs'!$E27</f>
        <v>11296.065000000002</v>
      </c>
      <c r="L24" s="298"/>
      <c r="M24" s="298"/>
      <c r="N24" s="298">
        <f>'[1]EP Inputs'!$F27</f>
        <v>59462.48616</v>
      </c>
      <c r="P24" s="264"/>
      <c r="Q24" s="265"/>
      <c r="R24" s="266"/>
      <c r="S24" s="265"/>
      <c r="T24" s="267"/>
      <c r="V24" s="791"/>
      <c r="W24" s="784"/>
      <c r="X24" s="785"/>
      <c r="Y24" s="786"/>
      <c r="Z24" s="787"/>
      <c r="AA24" s="788" t="str">
        <f t="shared" si="1"/>
        <v/>
      </c>
      <c r="AB24" s="789" t="str">
        <f t="shared" si="2"/>
        <v/>
      </c>
      <c r="AC24" s="789">
        <f t="shared" si="3"/>
        <v>0</v>
      </c>
      <c r="AD24" s="789">
        <f t="shared" si="4"/>
        <v>0</v>
      </c>
      <c r="AE24" s="789">
        <f t="shared" si="5"/>
        <v>0</v>
      </c>
      <c r="AF24" s="790">
        <f t="shared" si="6"/>
        <v>0</v>
      </c>
      <c r="AG24" s="273"/>
      <c r="AH24" s="791"/>
      <c r="AI24" s="265"/>
      <c r="AJ24" s="792"/>
      <c r="AK24" s="793"/>
      <c r="AL24" s="787"/>
      <c r="AM24" s="788" t="str">
        <f t="shared" si="7"/>
        <v/>
      </c>
      <c r="AN24" s="789" t="str">
        <f t="shared" si="0"/>
        <v/>
      </c>
      <c r="AO24" s="789">
        <f t="shared" si="8"/>
        <v>0</v>
      </c>
      <c r="AP24" s="789">
        <f t="shared" si="9"/>
        <v>0</v>
      </c>
      <c r="AQ24" s="789">
        <f t="shared" si="10"/>
        <v>0</v>
      </c>
      <c r="AR24" s="790">
        <f t="shared" si="11"/>
        <v>0</v>
      </c>
      <c r="AT24" s="242"/>
      <c r="BU24" s="278"/>
      <c r="BV24" s="278"/>
      <c r="BW24" s="233"/>
      <c r="BX24" s="278"/>
      <c r="BY24" s="278"/>
      <c r="BZ24" s="278"/>
    </row>
    <row r="25" spans="1:78" ht="15.95" customHeight="1" x14ac:dyDescent="0.25">
      <c r="A25" s="916" t="s">
        <v>338</v>
      </c>
      <c r="B25" s="917"/>
      <c r="D25" s="253" t="s">
        <v>282</v>
      </c>
      <c r="E25" s="623">
        <f>'[1]EP Inputs'!$D70</f>
        <v>0</v>
      </c>
      <c r="F25" s="208" t="s">
        <v>288</v>
      </c>
      <c r="G25" s="27">
        <f>(G22-ABS(G23))+G20+G21+G24</f>
        <v>20727267.940000001</v>
      </c>
      <c r="I25" s="227" t="s">
        <v>327</v>
      </c>
      <c r="J25" s="721">
        <f>'[1]EP Inputs'!$D28</f>
        <v>0</v>
      </c>
      <c r="K25" s="721">
        <f>'[1]EP Inputs'!$E28</f>
        <v>0</v>
      </c>
      <c r="L25" s="298"/>
      <c r="M25" s="298"/>
      <c r="N25" s="298">
        <f>'[1]EP Inputs'!$F28</f>
        <v>0</v>
      </c>
      <c r="P25" s="264"/>
      <c r="Q25" s="265"/>
      <c r="R25" s="266"/>
      <c r="S25" s="265"/>
      <c r="T25" s="267"/>
      <c r="V25" s="791"/>
      <c r="W25" s="784"/>
      <c r="X25" s="785"/>
      <c r="Y25" s="786"/>
      <c r="Z25" s="787"/>
      <c r="AA25" s="788" t="str">
        <f t="shared" si="1"/>
        <v/>
      </c>
      <c r="AB25" s="789" t="str">
        <f t="shared" si="2"/>
        <v/>
      </c>
      <c r="AC25" s="789">
        <f t="shared" si="3"/>
        <v>0</v>
      </c>
      <c r="AD25" s="789">
        <f t="shared" si="4"/>
        <v>0</v>
      </c>
      <c r="AE25" s="789">
        <f t="shared" si="5"/>
        <v>0</v>
      </c>
      <c r="AF25" s="790">
        <f t="shared" si="6"/>
        <v>0</v>
      </c>
      <c r="AG25" s="273"/>
      <c r="AH25" s="791"/>
      <c r="AI25" s="265"/>
      <c r="AJ25" s="792"/>
      <c r="AK25" s="793"/>
      <c r="AL25" s="787"/>
      <c r="AM25" s="788" t="str">
        <f t="shared" si="7"/>
        <v/>
      </c>
      <c r="AN25" s="789" t="str">
        <f t="shared" si="0"/>
        <v/>
      </c>
      <c r="AO25" s="789">
        <f t="shared" si="8"/>
        <v>0</v>
      </c>
      <c r="AP25" s="789">
        <f t="shared" si="9"/>
        <v>0</v>
      </c>
      <c r="AQ25" s="789">
        <f t="shared" si="10"/>
        <v>0</v>
      </c>
      <c r="AR25" s="790">
        <f t="shared" si="11"/>
        <v>0</v>
      </c>
      <c r="AT25" s="242"/>
      <c r="BU25" s="278"/>
      <c r="BV25" s="278"/>
      <c r="BW25" s="233"/>
      <c r="BX25" s="278"/>
      <c r="BY25" s="278"/>
      <c r="BZ25" s="278"/>
    </row>
    <row r="26" spans="1:78" ht="15.95" customHeight="1" thickBot="1" x14ac:dyDescent="0.3">
      <c r="A26" s="274" t="s">
        <v>343</v>
      </c>
      <c r="B26" s="632">
        <v>28.68</v>
      </c>
      <c r="D26" s="253" t="s">
        <v>30</v>
      </c>
      <c r="E26" s="623">
        <f>'[1]EP Inputs'!$D71</f>
        <v>-19290613.920000002</v>
      </c>
      <c r="F26" s="253"/>
      <c r="G26" s="268"/>
      <c r="I26" s="227" t="s">
        <v>328</v>
      </c>
      <c r="J26" s="721">
        <f>'[1]EP Inputs'!$D29</f>
        <v>189044.69</v>
      </c>
      <c r="K26" s="721">
        <f>'[1]EP Inputs'!$E29</f>
        <v>-187351.91515000002</v>
      </c>
      <c r="L26" s="298"/>
      <c r="M26" s="298"/>
      <c r="N26" s="298">
        <f>'[1]EP Inputs'!$F29</f>
        <v>70366.996770285725</v>
      </c>
      <c r="P26" s="264"/>
      <c r="Q26" s="265"/>
      <c r="R26" s="266"/>
      <c r="S26" s="265"/>
      <c r="T26" s="267"/>
      <c r="V26" s="791"/>
      <c r="W26" s="784"/>
      <c r="X26" s="785"/>
      <c r="Y26" s="786"/>
      <c r="Z26" s="787"/>
      <c r="AA26" s="788" t="str">
        <f t="shared" si="1"/>
        <v/>
      </c>
      <c r="AB26" s="789" t="str">
        <f t="shared" si="2"/>
        <v/>
      </c>
      <c r="AC26" s="789">
        <f t="shared" si="3"/>
        <v>0</v>
      </c>
      <c r="AD26" s="789">
        <f t="shared" si="4"/>
        <v>0</v>
      </c>
      <c r="AE26" s="789">
        <f t="shared" si="5"/>
        <v>0</v>
      </c>
      <c r="AF26" s="790">
        <f t="shared" si="6"/>
        <v>0</v>
      </c>
      <c r="AG26" s="273"/>
      <c r="AH26" s="791"/>
      <c r="AI26" s="265"/>
      <c r="AJ26" s="792"/>
      <c r="AK26" s="793"/>
      <c r="AL26" s="787"/>
      <c r="AM26" s="788" t="str">
        <f t="shared" si="7"/>
        <v/>
      </c>
      <c r="AN26" s="789" t="str">
        <f t="shared" si="0"/>
        <v/>
      </c>
      <c r="AO26" s="789">
        <f t="shared" si="8"/>
        <v>0</v>
      </c>
      <c r="AP26" s="789">
        <f t="shared" si="9"/>
        <v>0</v>
      </c>
      <c r="AQ26" s="789">
        <f t="shared" si="10"/>
        <v>0</v>
      </c>
      <c r="AR26" s="790">
        <f t="shared" si="11"/>
        <v>0</v>
      </c>
      <c r="AS26" s="242"/>
      <c r="AT26" s="308" t="s">
        <v>361</v>
      </c>
      <c r="AW26" s="620">
        <f>+'5A and 5B'!L6</f>
        <v>30826204.139999997</v>
      </c>
      <c r="BU26" s="278"/>
      <c r="BV26" s="278"/>
      <c r="BW26" s="233"/>
      <c r="BX26" s="278"/>
      <c r="BY26" s="278"/>
      <c r="BZ26" s="278"/>
    </row>
    <row r="27" spans="1:78" ht="15.95" customHeight="1" x14ac:dyDescent="0.25">
      <c r="A27" s="150" t="s">
        <v>339</v>
      </c>
      <c r="B27" s="276"/>
      <c r="D27" s="253" t="s">
        <v>295</v>
      </c>
      <c r="E27" s="623">
        <f>'[1]EP Inputs'!$D72</f>
        <v>647058.26</v>
      </c>
      <c r="F27" s="208" t="s">
        <v>301</v>
      </c>
      <c r="G27" s="27">
        <f>G25+G18</f>
        <v>28423966.359999999</v>
      </c>
      <c r="I27" s="227" t="s">
        <v>179</v>
      </c>
      <c r="J27" s="721">
        <f>'[1]EP Inputs'!$D30</f>
        <v>34636.660000000003</v>
      </c>
      <c r="K27" s="721">
        <f>'[1]EP Inputs'!$E30</f>
        <v>-34636.660000000003</v>
      </c>
      <c r="L27" s="298"/>
      <c r="M27" s="298"/>
      <c r="N27" s="298">
        <f>'[1]EP Inputs'!$F30</f>
        <v>0</v>
      </c>
      <c r="P27" s="264"/>
      <c r="Q27" s="265"/>
      <c r="R27" s="266"/>
      <c r="S27" s="265"/>
      <c r="T27" s="267"/>
      <c r="V27" s="791"/>
      <c r="W27" s="784"/>
      <c r="X27" s="785"/>
      <c r="Y27" s="786"/>
      <c r="Z27" s="787"/>
      <c r="AA27" s="788" t="str">
        <f t="shared" si="1"/>
        <v/>
      </c>
      <c r="AB27" s="789" t="str">
        <f t="shared" si="2"/>
        <v/>
      </c>
      <c r="AC27" s="789">
        <f t="shared" si="3"/>
        <v>0</v>
      </c>
      <c r="AD27" s="789">
        <f t="shared" si="4"/>
        <v>0</v>
      </c>
      <c r="AE27" s="789">
        <f t="shared" si="5"/>
        <v>0</v>
      </c>
      <c r="AF27" s="790">
        <f t="shared" si="6"/>
        <v>0</v>
      </c>
      <c r="AG27" s="273"/>
      <c r="AH27" s="791"/>
      <c r="AI27" s="265"/>
      <c r="AJ27" s="792"/>
      <c r="AK27" s="793"/>
      <c r="AL27" s="787"/>
      <c r="AM27" s="788" t="str">
        <f t="shared" si="7"/>
        <v/>
      </c>
      <c r="AN27" s="789" t="str">
        <f t="shared" si="0"/>
        <v/>
      </c>
      <c r="AO27" s="789">
        <f t="shared" si="8"/>
        <v>0</v>
      </c>
      <c r="AP27" s="789">
        <f t="shared" si="9"/>
        <v>0</v>
      </c>
      <c r="AQ27" s="789">
        <f t="shared" si="10"/>
        <v>0</v>
      </c>
      <c r="AR27" s="790">
        <f t="shared" si="11"/>
        <v>0</v>
      </c>
      <c r="AS27" s="242"/>
      <c r="AT27" s="308" t="s">
        <v>319</v>
      </c>
      <c r="AW27" s="620">
        <f>-'5A and 5B'!X6</f>
        <v>-20659496.919999979</v>
      </c>
      <c r="BU27" s="278"/>
      <c r="BV27" s="278"/>
      <c r="BW27" s="233"/>
      <c r="BX27" s="278"/>
      <c r="BY27" s="278"/>
      <c r="BZ27" s="278"/>
    </row>
    <row r="28" spans="1:78" ht="15.95" customHeight="1" x14ac:dyDescent="0.25">
      <c r="A28" s="150" t="s">
        <v>340</v>
      </c>
      <c r="B28" s="276"/>
      <c r="D28" s="253" t="s">
        <v>30</v>
      </c>
      <c r="E28" s="623">
        <f>'[1]EP Inputs'!$D73</f>
        <v>0</v>
      </c>
      <c r="F28" s="253"/>
      <c r="G28" s="255"/>
      <c r="I28" s="227" t="s">
        <v>217</v>
      </c>
      <c r="J28" s="721">
        <f>'[1]EP Inputs'!$D31</f>
        <v>165835.63</v>
      </c>
      <c r="K28" s="721">
        <f>'[1]EP Inputs'!$E31</f>
        <v>0</v>
      </c>
      <c r="L28" s="298"/>
      <c r="M28" s="298"/>
      <c r="N28" s="298">
        <f>'[1]EP Inputs'!$F31</f>
        <v>124708.39376000001</v>
      </c>
      <c r="P28" s="264"/>
      <c r="Q28" s="265"/>
      <c r="R28" s="266"/>
      <c r="S28" s="265"/>
      <c r="T28" s="267"/>
      <c r="V28" s="791"/>
      <c r="W28" s="784"/>
      <c r="X28" s="785"/>
      <c r="Y28" s="786"/>
      <c r="Z28" s="787"/>
      <c r="AA28" s="788" t="str">
        <f t="shared" si="1"/>
        <v/>
      </c>
      <c r="AB28" s="789" t="str">
        <f t="shared" si="2"/>
        <v/>
      </c>
      <c r="AC28" s="789">
        <f t="shared" si="3"/>
        <v>0</v>
      </c>
      <c r="AD28" s="789">
        <f t="shared" si="4"/>
        <v>0</v>
      </c>
      <c r="AE28" s="789">
        <f t="shared" si="5"/>
        <v>0</v>
      </c>
      <c r="AF28" s="790">
        <f t="shared" si="6"/>
        <v>0</v>
      </c>
      <c r="AG28" s="273"/>
      <c r="AH28" s="791"/>
      <c r="AI28" s="265"/>
      <c r="AJ28" s="792"/>
      <c r="AK28" s="793"/>
      <c r="AL28" s="787"/>
      <c r="AM28" s="788" t="str">
        <f t="shared" si="7"/>
        <v/>
      </c>
      <c r="AN28" s="789" t="str">
        <f t="shared" si="0"/>
        <v/>
      </c>
      <c r="AO28" s="789">
        <f t="shared" si="8"/>
        <v>0</v>
      </c>
      <c r="AP28" s="789">
        <f t="shared" si="9"/>
        <v>0</v>
      </c>
      <c r="AQ28" s="789">
        <f t="shared" si="10"/>
        <v>0</v>
      </c>
      <c r="AR28" s="790">
        <f t="shared" si="11"/>
        <v>0</v>
      </c>
      <c r="AS28" s="242"/>
      <c r="AT28" s="242" t="s">
        <v>352</v>
      </c>
      <c r="AW28" s="309">
        <f>SUM(AW26:AW27)</f>
        <v>10166707.220000017</v>
      </c>
      <c r="BU28" s="278"/>
      <c r="BV28" s="278"/>
      <c r="BW28" s="233"/>
      <c r="BX28" s="278"/>
      <c r="BY28" s="278"/>
      <c r="BZ28" s="278"/>
    </row>
    <row r="29" spans="1:78" ht="15.95" customHeight="1" x14ac:dyDescent="0.25">
      <c r="A29" s="150" t="s">
        <v>340</v>
      </c>
      <c r="B29" s="276"/>
      <c r="D29" s="253" t="s">
        <v>296</v>
      </c>
      <c r="E29" s="623">
        <f>'[1]EP Inputs'!$D74</f>
        <v>0</v>
      </c>
      <c r="F29" s="213" t="s">
        <v>274</v>
      </c>
      <c r="G29" s="255"/>
      <c r="I29" s="227" t="s">
        <v>23</v>
      </c>
      <c r="J29" s="721">
        <f>'[1]EP Inputs'!$D32</f>
        <v>73263.03</v>
      </c>
      <c r="K29" s="721">
        <f>'[1]EP Inputs'!$E32</f>
        <v>0</v>
      </c>
      <c r="L29" s="298"/>
      <c r="M29" s="298"/>
      <c r="N29" s="298">
        <f>'[1]EP Inputs'!$F32</f>
        <v>55093.798559999996</v>
      </c>
      <c r="V29" s="791"/>
      <c r="W29" s="784"/>
      <c r="X29" s="785"/>
      <c r="Y29" s="786"/>
      <c r="Z29" s="787"/>
      <c r="AA29" s="788" t="str">
        <f t="shared" si="1"/>
        <v/>
      </c>
      <c r="AB29" s="789" t="str">
        <f t="shared" si="2"/>
        <v/>
      </c>
      <c r="AC29" s="789">
        <f t="shared" si="3"/>
        <v>0</v>
      </c>
      <c r="AD29" s="789">
        <f t="shared" si="4"/>
        <v>0</v>
      </c>
      <c r="AE29" s="789">
        <f t="shared" si="5"/>
        <v>0</v>
      </c>
      <c r="AF29" s="790">
        <f t="shared" si="6"/>
        <v>0</v>
      </c>
      <c r="AG29" s="273"/>
      <c r="AH29" s="791"/>
      <c r="AI29" s="265"/>
      <c r="AJ29" s="792"/>
      <c r="AK29" s="793"/>
      <c r="AL29" s="787"/>
      <c r="AM29" s="788" t="str">
        <f t="shared" si="7"/>
        <v/>
      </c>
      <c r="AN29" s="789" t="str">
        <f t="shared" si="0"/>
        <v/>
      </c>
      <c r="AO29" s="789">
        <f t="shared" si="8"/>
        <v>0</v>
      </c>
      <c r="AP29" s="789">
        <f t="shared" si="9"/>
        <v>0</v>
      </c>
      <c r="AQ29" s="789">
        <f t="shared" si="10"/>
        <v>0</v>
      </c>
      <c r="AR29" s="790">
        <f t="shared" si="11"/>
        <v>0</v>
      </c>
      <c r="AS29" s="242"/>
      <c r="AT29" s="242" t="s">
        <v>395</v>
      </c>
      <c r="AW29" s="222">
        <f>PFIS!I60</f>
        <v>9975139.3400000352</v>
      </c>
      <c r="AX29" s="222" t="s">
        <v>396</v>
      </c>
      <c r="BU29" s="278"/>
      <c r="BV29" s="278"/>
      <c r="BW29" s="233"/>
      <c r="BX29" s="278"/>
      <c r="BY29" s="278"/>
      <c r="BZ29" s="278"/>
    </row>
    <row r="30" spans="1:78" ht="15.95" customHeight="1" x14ac:dyDescent="0.25">
      <c r="A30" s="150" t="s">
        <v>354</v>
      </c>
      <c r="B30" s="633" t="s">
        <v>484</v>
      </c>
      <c r="D30" s="253" t="s">
        <v>30</v>
      </c>
      <c r="E30" s="623">
        <f>'[1]EP Inputs'!$D75</f>
        <v>0</v>
      </c>
      <c r="F30" s="214" t="s">
        <v>140</v>
      </c>
      <c r="G30" s="628">
        <f>-'[1]EP Inputs'!$D102</f>
        <v>33605349.939999998</v>
      </c>
      <c r="I30" s="227" t="s">
        <v>218</v>
      </c>
      <c r="J30" s="721">
        <f>'[1]EP Inputs'!$D33</f>
        <v>31195.38</v>
      </c>
      <c r="K30" s="721">
        <f>'[1]EP Inputs'!$E33</f>
        <v>-14639.411666666669</v>
      </c>
      <c r="L30" s="298"/>
      <c r="M30" s="298"/>
      <c r="N30" s="298">
        <f>'[1]EP Inputs'!$F33</f>
        <v>12450.088186666664</v>
      </c>
      <c r="V30" s="791"/>
      <c r="W30" s="784"/>
      <c r="X30" s="785"/>
      <c r="Y30" s="786"/>
      <c r="Z30" s="787"/>
      <c r="AA30" s="788" t="str">
        <f t="shared" si="1"/>
        <v/>
      </c>
      <c r="AB30" s="789" t="str">
        <f t="shared" si="2"/>
        <v/>
      </c>
      <c r="AC30" s="789">
        <f t="shared" si="3"/>
        <v>0</v>
      </c>
      <c r="AD30" s="789">
        <f t="shared" si="4"/>
        <v>0</v>
      </c>
      <c r="AE30" s="789">
        <f t="shared" si="5"/>
        <v>0</v>
      </c>
      <c r="AF30" s="790">
        <f t="shared" si="6"/>
        <v>0</v>
      </c>
      <c r="AG30" s="273"/>
      <c r="AH30" s="791"/>
      <c r="AI30" s="265"/>
      <c r="AJ30" s="792"/>
      <c r="AK30" s="793"/>
      <c r="AL30" s="787"/>
      <c r="AM30" s="788" t="str">
        <f t="shared" si="7"/>
        <v/>
      </c>
      <c r="AN30" s="789" t="str">
        <f t="shared" si="0"/>
        <v/>
      </c>
      <c r="AO30" s="789">
        <f t="shared" si="8"/>
        <v>0</v>
      </c>
      <c r="AP30" s="789">
        <f t="shared" si="9"/>
        <v>0</v>
      </c>
      <c r="AQ30" s="789">
        <f t="shared" si="10"/>
        <v>0</v>
      </c>
      <c r="AR30" s="790">
        <f t="shared" si="11"/>
        <v>0</v>
      </c>
      <c r="AS30" s="242"/>
      <c r="AT30" s="242"/>
      <c r="AW30" s="222">
        <f>AW28-AW29</f>
        <v>191567.87999998219</v>
      </c>
      <c r="AX30" s="222" t="s">
        <v>397</v>
      </c>
      <c r="BU30" s="278"/>
      <c r="BV30" s="278"/>
      <c r="BW30" s="233"/>
      <c r="BX30" s="278"/>
      <c r="BY30" s="278"/>
      <c r="BZ30" s="278"/>
    </row>
    <row r="31" spans="1:78" ht="15.95" customHeight="1" x14ac:dyDescent="0.25">
      <c r="A31" s="150" t="s">
        <v>353</v>
      </c>
      <c r="B31" s="633" t="s">
        <v>484</v>
      </c>
      <c r="D31" s="253" t="s">
        <v>268</v>
      </c>
      <c r="E31" s="623">
        <f>'[1]EP Inputs'!$D76</f>
        <v>279918</v>
      </c>
      <c r="F31" s="253" t="s">
        <v>280</v>
      </c>
      <c r="G31" s="628">
        <f>-'[1]EP Inputs'!$D103</f>
        <v>0</v>
      </c>
      <c r="I31" s="227" t="s">
        <v>219</v>
      </c>
      <c r="J31" s="721">
        <f>'[1]EP Inputs'!$D34</f>
        <v>0</v>
      </c>
      <c r="K31" s="721">
        <f>'[1]EP Inputs'!$E34</f>
        <v>0</v>
      </c>
      <c r="L31" s="298"/>
      <c r="M31" s="298"/>
      <c r="N31" s="298">
        <f>'[1]EP Inputs'!$F34</f>
        <v>18902.166666666668</v>
      </c>
      <c r="V31" s="791"/>
      <c r="W31" s="784"/>
      <c r="X31" s="785"/>
      <c r="Y31" s="786"/>
      <c r="Z31" s="787"/>
      <c r="AA31" s="788" t="str">
        <f t="shared" si="1"/>
        <v/>
      </c>
      <c r="AB31" s="789" t="str">
        <f t="shared" si="2"/>
        <v/>
      </c>
      <c r="AC31" s="789">
        <f t="shared" si="3"/>
        <v>0</v>
      </c>
      <c r="AD31" s="789">
        <f t="shared" si="4"/>
        <v>0</v>
      </c>
      <c r="AE31" s="789">
        <f t="shared" si="5"/>
        <v>0</v>
      </c>
      <c r="AF31" s="790">
        <f t="shared" si="6"/>
        <v>0</v>
      </c>
      <c r="AG31" s="273"/>
      <c r="AH31" s="791"/>
      <c r="AI31" s="265"/>
      <c r="AJ31" s="792"/>
      <c r="AK31" s="793"/>
      <c r="AL31" s="787"/>
      <c r="AM31" s="788" t="str">
        <f t="shared" si="7"/>
        <v/>
      </c>
      <c r="AN31" s="789" t="str">
        <f t="shared" si="0"/>
        <v/>
      </c>
      <c r="AO31" s="789">
        <f t="shared" si="8"/>
        <v>0</v>
      </c>
      <c r="AP31" s="789">
        <f t="shared" si="9"/>
        <v>0</v>
      </c>
      <c r="AQ31" s="789">
        <f t="shared" si="10"/>
        <v>0</v>
      </c>
      <c r="AR31" s="790">
        <f t="shared" si="11"/>
        <v>0</v>
      </c>
      <c r="AS31" s="242"/>
      <c r="AT31" s="242"/>
      <c r="BU31" s="278"/>
      <c r="BV31" s="278"/>
      <c r="BW31" s="233"/>
      <c r="BX31" s="278"/>
      <c r="BY31" s="278"/>
      <c r="BZ31" s="278"/>
    </row>
    <row r="32" spans="1:78" ht="15.95" customHeight="1" x14ac:dyDescent="0.25">
      <c r="A32" s="151" t="s">
        <v>341</v>
      </c>
      <c r="B32" s="277"/>
      <c r="D32" s="253" t="s">
        <v>265</v>
      </c>
      <c r="E32" s="623">
        <f>'[1]EP Inputs'!$D77</f>
        <v>0</v>
      </c>
      <c r="F32" s="214" t="s">
        <v>281</v>
      </c>
      <c r="G32" s="628">
        <f>-'[1]EP Inputs'!$D104</f>
        <v>0</v>
      </c>
      <c r="I32" s="227" t="s">
        <v>223</v>
      </c>
      <c r="J32" s="721">
        <f>'[1]EP Inputs'!$D35</f>
        <v>0</v>
      </c>
      <c r="K32" s="721">
        <f>'[1]EP Inputs'!$E35</f>
        <v>0</v>
      </c>
      <c r="L32" s="298"/>
      <c r="M32" s="298"/>
      <c r="N32" s="298">
        <f>'[1]EP Inputs'!$F35</f>
        <v>0</v>
      </c>
      <c r="V32" s="791"/>
      <c r="W32" s="784"/>
      <c r="X32" s="785"/>
      <c r="Y32" s="786"/>
      <c r="Z32" s="787"/>
      <c r="AA32" s="788" t="str">
        <f t="shared" si="1"/>
        <v/>
      </c>
      <c r="AB32" s="789" t="str">
        <f t="shared" si="2"/>
        <v/>
      </c>
      <c r="AC32" s="789">
        <f t="shared" si="3"/>
        <v>0</v>
      </c>
      <c r="AD32" s="789">
        <f t="shared" si="4"/>
        <v>0</v>
      </c>
      <c r="AE32" s="789">
        <f t="shared" si="5"/>
        <v>0</v>
      </c>
      <c r="AF32" s="790">
        <f t="shared" si="6"/>
        <v>0</v>
      </c>
      <c r="AG32" s="273"/>
      <c r="AH32" s="791"/>
      <c r="AI32" s="265"/>
      <c r="AJ32" s="792"/>
      <c r="AK32" s="793"/>
      <c r="AL32" s="787"/>
      <c r="AM32" s="788" t="str">
        <f t="shared" si="7"/>
        <v/>
      </c>
      <c r="AN32" s="789" t="str">
        <f t="shared" si="0"/>
        <v/>
      </c>
      <c r="AO32" s="789">
        <f t="shared" si="8"/>
        <v>0</v>
      </c>
      <c r="AP32" s="789">
        <f t="shared" si="9"/>
        <v>0</v>
      </c>
      <c r="AQ32" s="789">
        <f t="shared" si="10"/>
        <v>0</v>
      </c>
      <c r="AR32" s="790">
        <f t="shared" si="11"/>
        <v>0</v>
      </c>
      <c r="AS32" s="242"/>
      <c r="AT32" s="242"/>
      <c r="BU32" s="278"/>
      <c r="BV32" s="278"/>
      <c r="BW32" s="233"/>
      <c r="BX32" s="278"/>
      <c r="BY32" s="278"/>
      <c r="BZ32" s="278"/>
    </row>
    <row r="33" spans="1:78" ht="15.95" customHeight="1" x14ac:dyDescent="0.25">
      <c r="D33" s="253" t="s">
        <v>297</v>
      </c>
      <c r="E33" s="623">
        <f>'[1]EP Inputs'!$D78</f>
        <v>0</v>
      </c>
      <c r="F33" s="253" t="s">
        <v>270</v>
      </c>
      <c r="G33" s="628">
        <f>-'[1]EP Inputs'!$D105</f>
        <v>0</v>
      </c>
      <c r="I33" s="228" t="s">
        <v>226</v>
      </c>
      <c r="J33" s="721">
        <f>'[1]EP Inputs'!$D36</f>
        <v>26576.429999999997</v>
      </c>
      <c r="K33" s="721">
        <f>'[1]EP Inputs'!$E36</f>
        <v>0</v>
      </c>
      <c r="L33" s="298"/>
      <c r="M33" s="298"/>
      <c r="N33" s="298">
        <f>'[1]EP Inputs'!$F36</f>
        <v>19985.475359999997</v>
      </c>
      <c r="V33" s="791"/>
      <c r="W33" s="784"/>
      <c r="X33" s="785"/>
      <c r="Y33" s="786"/>
      <c r="Z33" s="787"/>
      <c r="AA33" s="788" t="str">
        <f t="shared" si="1"/>
        <v/>
      </c>
      <c r="AB33" s="789" t="str">
        <f t="shared" si="2"/>
        <v/>
      </c>
      <c r="AC33" s="789">
        <f t="shared" si="3"/>
        <v>0</v>
      </c>
      <c r="AD33" s="789">
        <f t="shared" si="4"/>
        <v>0</v>
      </c>
      <c r="AE33" s="789">
        <f t="shared" si="5"/>
        <v>0</v>
      </c>
      <c r="AF33" s="790">
        <f t="shared" si="6"/>
        <v>0</v>
      </c>
      <c r="AG33" s="273"/>
      <c r="AH33" s="791"/>
      <c r="AI33" s="265"/>
      <c r="AJ33" s="792"/>
      <c r="AK33" s="793"/>
      <c r="AL33" s="787"/>
      <c r="AM33" s="788" t="str">
        <f t="shared" si="7"/>
        <v/>
      </c>
      <c r="AN33" s="789" t="str">
        <f t="shared" si="0"/>
        <v/>
      </c>
      <c r="AO33" s="789">
        <f t="shared" si="8"/>
        <v>0</v>
      </c>
      <c r="AP33" s="789">
        <f t="shared" si="9"/>
        <v>0</v>
      </c>
      <c r="AQ33" s="789">
        <f t="shared" si="10"/>
        <v>0</v>
      </c>
      <c r="AR33" s="790">
        <f t="shared" si="11"/>
        <v>0</v>
      </c>
      <c r="AS33" s="242"/>
      <c r="AT33" s="242"/>
      <c r="BU33" s="278"/>
      <c r="BV33" s="278"/>
      <c r="BW33" s="233"/>
      <c r="BX33" s="278"/>
      <c r="BY33" s="278"/>
      <c r="BZ33" s="278"/>
    </row>
    <row r="34" spans="1:78" ht="15.95" customHeight="1" x14ac:dyDescent="0.25">
      <c r="A34" s="916" t="s">
        <v>364</v>
      </c>
      <c r="B34" s="917"/>
      <c r="D34" s="253" t="s">
        <v>30</v>
      </c>
      <c r="E34" s="623">
        <f>'[1]EP Inputs'!$D79</f>
        <v>0</v>
      </c>
      <c r="F34" s="214" t="s">
        <v>51</v>
      </c>
      <c r="G34" s="628">
        <f>-'[1]EP Inputs'!$D106</f>
        <v>0</v>
      </c>
      <c r="I34" s="228" t="s">
        <v>227</v>
      </c>
      <c r="J34" s="721">
        <f>'[1]EP Inputs'!$D37</f>
        <v>272035.27999999997</v>
      </c>
      <c r="K34" s="721">
        <f>'[1]EP Inputs'!$E37</f>
        <v>53154.58</v>
      </c>
      <c r="L34" s="298"/>
      <c r="M34" s="298"/>
      <c r="N34" s="298">
        <f>'[1]EP Inputs'!$F37</f>
        <v>244542.77472000002</v>
      </c>
      <c r="V34" s="791"/>
      <c r="W34" s="784"/>
      <c r="X34" s="785"/>
      <c r="Y34" s="786"/>
      <c r="Z34" s="787"/>
      <c r="AA34" s="788" t="str">
        <f t="shared" si="1"/>
        <v/>
      </c>
      <c r="AB34" s="789" t="str">
        <f t="shared" si="2"/>
        <v/>
      </c>
      <c r="AC34" s="789">
        <f t="shared" si="3"/>
        <v>0</v>
      </c>
      <c r="AD34" s="789">
        <f t="shared" si="4"/>
        <v>0</v>
      </c>
      <c r="AE34" s="789">
        <f t="shared" si="5"/>
        <v>0</v>
      </c>
      <c r="AF34" s="790">
        <f t="shared" si="6"/>
        <v>0</v>
      </c>
      <c r="AG34" s="273"/>
      <c r="AH34" s="791"/>
      <c r="AI34" s="265"/>
      <c r="AJ34" s="792"/>
      <c r="AK34" s="793"/>
      <c r="AL34" s="787"/>
      <c r="AM34" s="788" t="str">
        <f t="shared" si="7"/>
        <v/>
      </c>
      <c r="AN34" s="789" t="str">
        <f t="shared" si="0"/>
        <v/>
      </c>
      <c r="AO34" s="789">
        <f t="shared" si="8"/>
        <v>0</v>
      </c>
      <c r="AP34" s="789">
        <f t="shared" si="9"/>
        <v>0</v>
      </c>
      <c r="AQ34" s="789">
        <f t="shared" si="10"/>
        <v>0</v>
      </c>
      <c r="AR34" s="790">
        <f t="shared" si="11"/>
        <v>0</v>
      </c>
      <c r="AS34" s="242"/>
      <c r="AT34" s="242"/>
      <c r="BU34" s="278"/>
      <c r="BV34" s="278"/>
      <c r="BW34" s="233"/>
      <c r="BX34" s="278"/>
      <c r="BY34" s="278"/>
      <c r="BZ34" s="278"/>
    </row>
    <row r="35" spans="1:78" ht="15.95" customHeight="1" x14ac:dyDescent="0.25">
      <c r="A35" s="150" t="s">
        <v>131</v>
      </c>
      <c r="B35" s="258">
        <f>'Rate Design'!$F$15</f>
        <v>23.6</v>
      </c>
      <c r="D35" s="253" t="s">
        <v>299</v>
      </c>
      <c r="E35" s="623">
        <f>'[1]EP Inputs'!$D80</f>
        <v>395458.32</v>
      </c>
      <c r="F35" s="253" t="s">
        <v>269</v>
      </c>
      <c r="G35" s="628">
        <f>-'[1]EP Inputs'!$D107</f>
        <v>-712606.83999999799</v>
      </c>
      <c r="I35" s="227" t="s">
        <v>224</v>
      </c>
      <c r="J35" s="721">
        <f>'[1]EP Inputs'!$D38</f>
        <v>16159.47</v>
      </c>
      <c r="K35" s="721">
        <f>'[1]EP Inputs'!$E38</f>
        <v>7843.8977000000068</v>
      </c>
      <c r="L35" s="298"/>
      <c r="M35" s="298"/>
      <c r="N35" s="298">
        <f>'[1]EP Inputs'!$F38</f>
        <v>0</v>
      </c>
      <c r="V35" s="791"/>
      <c r="W35" s="784"/>
      <c r="X35" s="785"/>
      <c r="Y35" s="786"/>
      <c r="Z35" s="787"/>
      <c r="AA35" s="788" t="str">
        <f t="shared" si="1"/>
        <v/>
      </c>
      <c r="AB35" s="789" t="str">
        <f t="shared" si="2"/>
        <v/>
      </c>
      <c r="AC35" s="789">
        <f t="shared" si="3"/>
        <v>0</v>
      </c>
      <c r="AD35" s="789">
        <f t="shared" si="4"/>
        <v>0</v>
      </c>
      <c r="AE35" s="789">
        <f t="shared" si="5"/>
        <v>0</v>
      </c>
      <c r="AF35" s="790">
        <f t="shared" si="6"/>
        <v>0</v>
      </c>
      <c r="AG35" s="273"/>
      <c r="AH35" s="791"/>
      <c r="AI35" s="265"/>
      <c r="AJ35" s="792"/>
      <c r="AK35" s="793"/>
      <c r="AL35" s="787"/>
      <c r="AM35" s="788" t="str">
        <f t="shared" si="7"/>
        <v/>
      </c>
      <c r="AN35" s="789" t="str">
        <f t="shared" si="0"/>
        <v/>
      </c>
      <c r="AO35" s="789">
        <f t="shared" si="8"/>
        <v>0</v>
      </c>
      <c r="AP35" s="789">
        <f t="shared" si="9"/>
        <v>0</v>
      </c>
      <c r="AQ35" s="789">
        <f t="shared" si="10"/>
        <v>0</v>
      </c>
      <c r="AR35" s="790">
        <f t="shared" si="11"/>
        <v>0</v>
      </c>
      <c r="AS35" s="242"/>
      <c r="AT35" s="242"/>
      <c r="BU35" s="278"/>
      <c r="BV35" s="278"/>
      <c r="BW35" s="233"/>
      <c r="BX35" s="278"/>
      <c r="BY35" s="278"/>
      <c r="BZ35" s="278"/>
    </row>
    <row r="36" spans="1:78" ht="15.95" customHeight="1" x14ac:dyDescent="0.25">
      <c r="A36" s="150" t="s">
        <v>142</v>
      </c>
      <c r="B36" s="258">
        <f>'Rate Design'!$F$16</f>
        <v>1.76</v>
      </c>
      <c r="D36" s="208" t="s">
        <v>261</v>
      </c>
      <c r="E36" s="27">
        <f>(E24-ABS(E26))+(E27-ABS(E28))+(E29-ABS(E30))+(E31-ABS(E32))+(E33-ABS(E34))+E35-E25</f>
        <v>32347205.379999984</v>
      </c>
      <c r="F36" s="208" t="s">
        <v>271</v>
      </c>
      <c r="G36" s="27">
        <f>SUM(G30:G35)</f>
        <v>32892743.100000001</v>
      </c>
      <c r="I36" s="227" t="s">
        <v>195</v>
      </c>
      <c r="J36" s="721">
        <f>'[1]EP Inputs'!$D39</f>
        <v>0</v>
      </c>
      <c r="K36" s="721">
        <f>'[1]EP Inputs'!$E39</f>
        <v>0</v>
      </c>
      <c r="L36" s="298"/>
      <c r="M36" s="298"/>
      <c r="N36" s="298">
        <f>'[1]EP Inputs'!$F39</f>
        <v>0</v>
      </c>
      <c r="V36" s="791"/>
      <c r="W36" s="784"/>
      <c r="X36" s="785"/>
      <c r="Y36" s="786"/>
      <c r="Z36" s="787"/>
      <c r="AA36" s="788" t="str">
        <f t="shared" si="1"/>
        <v/>
      </c>
      <c r="AB36" s="789" t="str">
        <f t="shared" si="2"/>
        <v/>
      </c>
      <c r="AC36" s="789">
        <f t="shared" si="3"/>
        <v>0</v>
      </c>
      <c r="AD36" s="789">
        <f t="shared" si="4"/>
        <v>0</v>
      </c>
      <c r="AE36" s="789">
        <f t="shared" si="5"/>
        <v>0</v>
      </c>
      <c r="AF36" s="790">
        <f t="shared" si="6"/>
        <v>0</v>
      </c>
      <c r="AG36" s="273"/>
      <c r="AH36" s="791"/>
      <c r="AI36" s="265"/>
      <c r="AJ36" s="792"/>
      <c r="AK36" s="793"/>
      <c r="AL36" s="787"/>
      <c r="AM36" s="788" t="str">
        <f t="shared" si="7"/>
        <v/>
      </c>
      <c r="AN36" s="789" t="str">
        <f t="shared" si="0"/>
        <v/>
      </c>
      <c r="AO36" s="789">
        <f t="shared" si="8"/>
        <v>0</v>
      </c>
      <c r="AP36" s="789">
        <f t="shared" si="9"/>
        <v>0</v>
      </c>
      <c r="AQ36" s="789">
        <f t="shared" si="10"/>
        <v>0</v>
      </c>
      <c r="AR36" s="790">
        <f t="shared" si="11"/>
        <v>0</v>
      </c>
      <c r="AS36" s="242"/>
      <c r="AT36" s="242"/>
      <c r="BU36" s="278"/>
      <c r="BV36" s="278"/>
      <c r="BW36" s="233"/>
      <c r="BX36" s="278"/>
      <c r="BY36" s="278"/>
      <c r="BZ36" s="278"/>
    </row>
    <row r="37" spans="1:78" ht="15.95" customHeight="1" x14ac:dyDescent="0.25">
      <c r="A37" s="150" t="s">
        <v>144</v>
      </c>
      <c r="B37" s="258">
        <f>'Rate Design'!$F$17</f>
        <v>2.15</v>
      </c>
      <c r="D37" s="253"/>
      <c r="E37" s="255"/>
      <c r="F37" s="253"/>
      <c r="G37" s="255"/>
      <c r="I37" s="227" t="s">
        <v>24</v>
      </c>
      <c r="J37" s="721">
        <f>'[1]EP Inputs'!$D40</f>
        <v>348166.75</v>
      </c>
      <c r="K37" s="721">
        <f>'[1]EP Inputs'!$E40</f>
        <v>0</v>
      </c>
      <c r="L37" s="298"/>
      <c r="M37" s="298"/>
      <c r="N37" s="298">
        <f>'[1]EP Inputs'!$F40</f>
        <v>0</v>
      </c>
      <c r="O37" s="288">
        <f>+J37/E24</f>
        <v>6.9196877244904849E-3</v>
      </c>
      <c r="V37" s="791"/>
      <c r="W37" s="784"/>
      <c r="X37" s="785"/>
      <c r="Y37" s="786"/>
      <c r="Z37" s="787"/>
      <c r="AA37" s="788" t="str">
        <f t="shared" si="1"/>
        <v/>
      </c>
      <c r="AB37" s="789" t="str">
        <f t="shared" si="2"/>
        <v/>
      </c>
      <c r="AC37" s="789">
        <f t="shared" si="3"/>
        <v>0</v>
      </c>
      <c r="AD37" s="789">
        <f t="shared" si="4"/>
        <v>0</v>
      </c>
      <c r="AE37" s="789">
        <f t="shared" si="5"/>
        <v>0</v>
      </c>
      <c r="AF37" s="790">
        <f t="shared" si="6"/>
        <v>0</v>
      </c>
      <c r="AG37" s="273"/>
      <c r="AH37" s="791"/>
      <c r="AI37" s="265"/>
      <c r="AJ37" s="792"/>
      <c r="AK37" s="793"/>
      <c r="AL37" s="787"/>
      <c r="AM37" s="788" t="str">
        <f t="shared" si="7"/>
        <v/>
      </c>
      <c r="AN37" s="789" t="str">
        <f t="shared" si="0"/>
        <v/>
      </c>
      <c r="AO37" s="789">
        <f t="shared" si="8"/>
        <v>0</v>
      </c>
      <c r="AP37" s="789">
        <f t="shared" si="9"/>
        <v>0</v>
      </c>
      <c r="AQ37" s="789">
        <f t="shared" si="10"/>
        <v>0</v>
      </c>
      <c r="AR37" s="790">
        <f t="shared" si="11"/>
        <v>0</v>
      </c>
      <c r="AS37" s="242"/>
      <c r="AT37" s="242"/>
      <c r="BU37" s="278"/>
      <c r="BV37" s="278"/>
      <c r="BW37" s="233"/>
      <c r="BX37" s="278"/>
      <c r="BY37" s="278"/>
      <c r="BZ37" s="278"/>
    </row>
    <row r="38" spans="1:78" ht="15.95" customHeight="1" x14ac:dyDescent="0.25">
      <c r="A38" s="150" t="s">
        <v>146</v>
      </c>
      <c r="B38" s="258">
        <f>'Rate Design'!$F$18</f>
        <v>2.78</v>
      </c>
      <c r="D38" s="256" t="s">
        <v>272</v>
      </c>
      <c r="E38" s="23">
        <f>ROUND(E36+E22, 0)</f>
        <v>59093103</v>
      </c>
      <c r="F38" s="256" t="s">
        <v>273</v>
      </c>
      <c r="G38" s="23">
        <f>ROUND(G36+G27, 0)</f>
        <v>61316709</v>
      </c>
      <c r="H38" s="220"/>
      <c r="I38" s="227" t="s">
        <v>25</v>
      </c>
      <c r="J38" s="721">
        <f>'[1]EP Inputs'!$D41</f>
        <v>209358.05000000002</v>
      </c>
      <c r="K38" s="721">
        <f>'[1]EP Inputs'!$E41</f>
        <v>0</v>
      </c>
      <c r="L38" s="298"/>
      <c r="M38" s="298"/>
      <c r="N38" s="298">
        <f>'[1]EP Inputs'!$F41</f>
        <v>0</v>
      </c>
      <c r="O38" s="287">
        <f>+J38/J14</f>
        <v>4.2295302943464327E-2</v>
      </c>
      <c r="V38" s="791"/>
      <c r="W38" s="784"/>
      <c r="X38" s="785"/>
      <c r="Y38" s="786"/>
      <c r="Z38" s="787"/>
      <c r="AA38" s="788" t="str">
        <f t="shared" si="1"/>
        <v/>
      </c>
      <c r="AB38" s="789" t="str">
        <f t="shared" si="2"/>
        <v/>
      </c>
      <c r="AC38" s="789">
        <f t="shared" si="3"/>
        <v>0</v>
      </c>
      <c r="AD38" s="789">
        <f t="shared" si="4"/>
        <v>0</v>
      </c>
      <c r="AE38" s="789">
        <f t="shared" si="5"/>
        <v>0</v>
      </c>
      <c r="AF38" s="790">
        <f t="shared" si="6"/>
        <v>0</v>
      </c>
      <c r="AG38" s="273"/>
      <c r="AH38" s="791"/>
      <c r="AI38" s="265"/>
      <c r="AJ38" s="792"/>
      <c r="AK38" s="793"/>
      <c r="AL38" s="787"/>
      <c r="AM38" s="788" t="str">
        <f t="shared" si="7"/>
        <v/>
      </c>
      <c r="AN38" s="789" t="str">
        <f t="shared" si="0"/>
        <v/>
      </c>
      <c r="AO38" s="789">
        <f t="shared" si="8"/>
        <v>0</v>
      </c>
      <c r="AP38" s="789">
        <f t="shared" si="9"/>
        <v>0</v>
      </c>
      <c r="AQ38" s="789">
        <f t="shared" si="10"/>
        <v>0</v>
      </c>
      <c r="AR38" s="790">
        <f t="shared" si="11"/>
        <v>0</v>
      </c>
      <c r="AS38" s="242"/>
      <c r="AT38" s="242"/>
      <c r="BU38" s="278"/>
      <c r="BV38" s="278"/>
      <c r="BW38" s="233"/>
      <c r="BX38" s="278"/>
      <c r="BY38" s="278"/>
      <c r="BZ38" s="278"/>
    </row>
    <row r="39" spans="1:78" ht="15.95" customHeight="1" x14ac:dyDescent="0.25">
      <c r="A39" s="150" t="s">
        <v>173</v>
      </c>
      <c r="B39" s="259">
        <v>100</v>
      </c>
      <c r="D39" s="253"/>
      <c r="E39" s="26"/>
      <c r="F39" s="254"/>
      <c r="G39" s="27"/>
      <c r="I39" s="227" t="s">
        <v>26</v>
      </c>
      <c r="J39" s="721">
        <f>'[1]EP Inputs'!$D42</f>
        <v>144401.5</v>
      </c>
      <c r="K39" s="721">
        <f>'[1]EP Inputs'!$E42</f>
        <v>0</v>
      </c>
      <c r="L39" s="298"/>
      <c r="M39" s="298"/>
      <c r="N39" s="298">
        <f>'[1]EP Inputs'!$F42</f>
        <v>91443.70000000007</v>
      </c>
      <c r="V39" s="791"/>
      <c r="W39" s="784"/>
      <c r="X39" s="785"/>
      <c r="Y39" s="786"/>
      <c r="Z39" s="787"/>
      <c r="AA39" s="788" t="str">
        <f t="shared" si="1"/>
        <v/>
      </c>
      <c r="AB39" s="789" t="str">
        <f t="shared" si="2"/>
        <v/>
      </c>
      <c r="AC39" s="789">
        <f t="shared" si="3"/>
        <v>0</v>
      </c>
      <c r="AD39" s="789">
        <f t="shared" si="4"/>
        <v>0</v>
      </c>
      <c r="AE39" s="789">
        <f t="shared" si="5"/>
        <v>0</v>
      </c>
      <c r="AF39" s="790">
        <f t="shared" si="6"/>
        <v>0</v>
      </c>
      <c r="AG39" s="273"/>
      <c r="AH39" s="791"/>
      <c r="AI39" s="265"/>
      <c r="AJ39" s="792"/>
      <c r="AK39" s="793"/>
      <c r="AL39" s="787"/>
      <c r="AM39" s="788" t="str">
        <f t="shared" si="7"/>
        <v/>
      </c>
      <c r="AN39" s="789" t="str">
        <f t="shared" si="0"/>
        <v/>
      </c>
      <c r="AO39" s="789">
        <f t="shared" si="8"/>
        <v>0</v>
      </c>
      <c r="AP39" s="789">
        <f t="shared" si="9"/>
        <v>0</v>
      </c>
      <c r="AQ39" s="789">
        <f t="shared" si="10"/>
        <v>0</v>
      </c>
      <c r="AR39" s="790">
        <f t="shared" si="11"/>
        <v>0</v>
      </c>
      <c r="AS39" s="242"/>
      <c r="AT39" s="242"/>
      <c r="BU39" s="278"/>
      <c r="BV39" s="278"/>
      <c r="BW39" s="233"/>
      <c r="BX39" s="278"/>
      <c r="BY39" s="278"/>
      <c r="BZ39" s="278"/>
    </row>
    <row r="40" spans="1:78" ht="15.95" customHeight="1" x14ac:dyDescent="0.25">
      <c r="A40" s="150" t="s">
        <v>141</v>
      </c>
      <c r="B40" s="257"/>
      <c r="D40" s="923" t="str">
        <f>IF(E38=G38, "Balanced", "Does Not Balance - Assets should equal Liabilities plus Equity")</f>
        <v>Does Not Balance - Assets should equal Liabilities plus Equity</v>
      </c>
      <c r="E40" s="924"/>
      <c r="F40" s="924"/>
      <c r="G40" s="925"/>
      <c r="I40" s="227" t="s">
        <v>481</v>
      </c>
      <c r="J40" s="721">
        <f>'[1]EP Inputs'!$D43</f>
        <v>75441.990000000005</v>
      </c>
      <c r="K40" s="721">
        <f>'[1]EP Inputs'!$E43</f>
        <v>0</v>
      </c>
      <c r="L40" s="298"/>
      <c r="M40" s="298"/>
      <c r="N40" s="298">
        <f>'[1]EP Inputs'!$F43</f>
        <v>0</v>
      </c>
      <c r="V40" s="791"/>
      <c r="W40" s="784"/>
      <c r="X40" s="785"/>
      <c r="Y40" s="786"/>
      <c r="Z40" s="787"/>
      <c r="AA40" s="788" t="str">
        <f t="shared" si="1"/>
        <v/>
      </c>
      <c r="AB40" s="789" t="str">
        <f t="shared" si="2"/>
        <v/>
      </c>
      <c r="AC40" s="789">
        <f t="shared" si="3"/>
        <v>0</v>
      </c>
      <c r="AD40" s="789">
        <f t="shared" si="4"/>
        <v>0</v>
      </c>
      <c r="AE40" s="789">
        <f t="shared" si="5"/>
        <v>0</v>
      </c>
      <c r="AF40" s="790">
        <f t="shared" si="6"/>
        <v>0</v>
      </c>
      <c r="AG40" s="273"/>
      <c r="AH40" s="791"/>
      <c r="AI40" s="265"/>
      <c r="AJ40" s="792"/>
      <c r="AK40" s="793"/>
      <c r="AL40" s="787"/>
      <c r="AM40" s="788" t="str">
        <f t="shared" si="7"/>
        <v/>
      </c>
      <c r="AN40" s="789" t="str">
        <f t="shared" si="0"/>
        <v/>
      </c>
      <c r="AO40" s="789">
        <f t="shared" si="8"/>
        <v>0</v>
      </c>
      <c r="AP40" s="789">
        <f t="shared" si="9"/>
        <v>0</v>
      </c>
      <c r="AQ40" s="789">
        <f t="shared" si="10"/>
        <v>0</v>
      </c>
      <c r="AR40" s="790">
        <f t="shared" si="11"/>
        <v>0</v>
      </c>
      <c r="AS40" s="242"/>
      <c r="AT40" s="242"/>
      <c r="BU40" s="278"/>
      <c r="BV40" s="278"/>
      <c r="BW40" s="233"/>
      <c r="BX40" s="278"/>
      <c r="BY40" s="278"/>
      <c r="BZ40" s="278"/>
    </row>
    <row r="41" spans="1:78" ht="15.95" customHeight="1" x14ac:dyDescent="0.25">
      <c r="A41" s="150" t="s">
        <v>143</v>
      </c>
      <c r="B41" s="257">
        <v>600</v>
      </c>
      <c r="I41" s="154" t="s">
        <v>480</v>
      </c>
      <c r="J41" s="721">
        <f>'[1]EP Inputs'!$D44</f>
        <v>3965.53</v>
      </c>
      <c r="K41" s="721">
        <f>'[1]EP Inputs'!$E44</f>
        <v>11197.49</v>
      </c>
      <c r="L41" s="298"/>
      <c r="M41" s="298"/>
      <c r="N41" s="298">
        <f>'[1]EP Inputs'!$F44</f>
        <v>11386.015611428569</v>
      </c>
      <c r="V41" s="791"/>
      <c r="W41" s="784"/>
      <c r="X41" s="785"/>
      <c r="Y41" s="786"/>
      <c r="Z41" s="787"/>
      <c r="AA41" s="788" t="str">
        <f t="shared" si="1"/>
        <v/>
      </c>
      <c r="AB41" s="789" t="str">
        <f t="shared" si="2"/>
        <v/>
      </c>
      <c r="AC41" s="789">
        <f t="shared" si="3"/>
        <v>0</v>
      </c>
      <c r="AD41" s="789">
        <f t="shared" si="4"/>
        <v>0</v>
      </c>
      <c r="AE41" s="789">
        <f t="shared" si="5"/>
        <v>0</v>
      </c>
      <c r="AF41" s="790">
        <f t="shared" si="6"/>
        <v>0</v>
      </c>
      <c r="AG41" s="273"/>
      <c r="AH41" s="791"/>
      <c r="AI41" s="265"/>
      <c r="AJ41" s="792"/>
      <c r="AK41" s="793"/>
      <c r="AL41" s="787"/>
      <c r="AM41" s="788" t="str">
        <f t="shared" si="7"/>
        <v/>
      </c>
      <c r="AN41" s="789" t="str">
        <f t="shared" si="0"/>
        <v/>
      </c>
      <c r="AO41" s="789">
        <f t="shared" si="8"/>
        <v>0</v>
      </c>
      <c r="AP41" s="789">
        <f t="shared" si="9"/>
        <v>0</v>
      </c>
      <c r="AQ41" s="789">
        <f t="shared" si="10"/>
        <v>0</v>
      </c>
      <c r="AR41" s="790">
        <f t="shared" si="11"/>
        <v>0</v>
      </c>
      <c r="AS41" s="242"/>
      <c r="AT41" s="242"/>
      <c r="BU41" s="278"/>
      <c r="BV41" s="278"/>
      <c r="BW41" s="233"/>
      <c r="BX41" s="278"/>
      <c r="BY41" s="278"/>
      <c r="BZ41" s="278"/>
    </row>
    <row r="42" spans="1:78" ht="15.95" customHeight="1" thickBot="1" x14ac:dyDescent="0.3">
      <c r="A42" s="150" t="s">
        <v>145</v>
      </c>
      <c r="B42" s="257">
        <v>2000</v>
      </c>
      <c r="F42" s="6" t="s">
        <v>373</v>
      </c>
      <c r="I42" s="229" t="s">
        <v>225</v>
      </c>
      <c r="J42" s="722">
        <f>'[1]EP Inputs'!$D45</f>
        <v>837172.92</v>
      </c>
      <c r="K42" s="722">
        <f>'[1]EP Inputs'!$E45</f>
        <v>-146608.74000000002</v>
      </c>
      <c r="L42" s="299"/>
      <c r="M42" s="299"/>
      <c r="N42" s="299">
        <f>'[1]EP Inputs'!$F45</f>
        <v>435226.05887437414</v>
      </c>
      <c r="O42" s="6" t="s">
        <v>348</v>
      </c>
      <c r="V42" s="791"/>
      <c r="W42" s="784"/>
      <c r="X42" s="785"/>
      <c r="Y42" s="786"/>
      <c r="Z42" s="787"/>
      <c r="AA42" s="788" t="str">
        <f t="shared" si="1"/>
        <v/>
      </c>
      <c r="AB42" s="789" t="str">
        <f t="shared" si="2"/>
        <v/>
      </c>
      <c r="AC42" s="789">
        <f t="shared" si="3"/>
        <v>0</v>
      </c>
      <c r="AD42" s="789">
        <f t="shared" si="4"/>
        <v>0</v>
      </c>
      <c r="AE42" s="789">
        <f t="shared" si="5"/>
        <v>0</v>
      </c>
      <c r="AF42" s="790">
        <f t="shared" si="6"/>
        <v>0</v>
      </c>
      <c r="AG42" s="273"/>
      <c r="AH42" s="791"/>
      <c r="AI42" s="265"/>
      <c r="AJ42" s="792"/>
      <c r="AK42" s="793"/>
      <c r="AL42" s="787"/>
      <c r="AM42" s="788" t="str">
        <f t="shared" si="7"/>
        <v/>
      </c>
      <c r="AN42" s="789" t="str">
        <f t="shared" si="0"/>
        <v/>
      </c>
      <c r="AO42" s="789">
        <f t="shared" si="8"/>
        <v>0</v>
      </c>
      <c r="AP42" s="789">
        <f t="shared" si="9"/>
        <v>0</v>
      </c>
      <c r="AQ42" s="789">
        <f t="shared" si="10"/>
        <v>0</v>
      </c>
      <c r="AR42" s="790">
        <f t="shared" si="11"/>
        <v>0</v>
      </c>
      <c r="AS42" s="242"/>
      <c r="AT42" s="242"/>
      <c r="BU42" s="278"/>
      <c r="BV42" s="278"/>
      <c r="BW42" s="233"/>
      <c r="BX42" s="278"/>
      <c r="BY42" s="278"/>
      <c r="BZ42" s="278"/>
    </row>
    <row r="43" spans="1:78" ht="15.95" customHeight="1" x14ac:dyDescent="0.25">
      <c r="A43" s="151" t="s">
        <v>177</v>
      </c>
      <c r="B43" s="225">
        <f>B42+1</f>
        <v>2001</v>
      </c>
      <c r="F43" s="317">
        <f>+E38-G38</f>
        <v>-2223606</v>
      </c>
      <c r="I43" s="154" t="s">
        <v>27</v>
      </c>
      <c r="J43" s="25">
        <f>SUM(J17:J42)</f>
        <v>5610091.8000000007</v>
      </c>
      <c r="K43" s="26">
        <f>SUM(K17:K42)</f>
        <v>-169224.00911666657</v>
      </c>
      <c r="L43" s="300"/>
      <c r="M43" s="300"/>
      <c r="N43" s="27">
        <f>SUM(N17:N42)</f>
        <v>3695280.4533247505</v>
      </c>
      <c r="O43" s="289">
        <f>+J43/12/B14</f>
        <v>25.040581146223893</v>
      </c>
      <c r="V43" s="791"/>
      <c r="W43" s="784"/>
      <c r="X43" s="785"/>
      <c r="Y43" s="786"/>
      <c r="Z43" s="787"/>
      <c r="AA43" s="788" t="str">
        <f t="shared" si="1"/>
        <v/>
      </c>
      <c r="AB43" s="789" t="str">
        <f t="shared" si="2"/>
        <v/>
      </c>
      <c r="AC43" s="789">
        <f t="shared" si="3"/>
        <v>0</v>
      </c>
      <c r="AD43" s="789">
        <f t="shared" si="4"/>
        <v>0</v>
      </c>
      <c r="AE43" s="789">
        <f t="shared" si="5"/>
        <v>0</v>
      </c>
      <c r="AF43" s="790">
        <f t="shared" si="6"/>
        <v>0</v>
      </c>
      <c r="AG43" s="273"/>
      <c r="AH43" s="791"/>
      <c r="AI43" s="265"/>
      <c r="AJ43" s="792"/>
      <c r="AK43" s="793"/>
      <c r="AL43" s="787"/>
      <c r="AM43" s="788" t="str">
        <f t="shared" si="7"/>
        <v/>
      </c>
      <c r="AN43" s="789" t="str">
        <f t="shared" si="0"/>
        <v/>
      </c>
      <c r="AO43" s="789">
        <f t="shared" si="8"/>
        <v>0</v>
      </c>
      <c r="AP43" s="789">
        <f t="shared" si="9"/>
        <v>0</v>
      </c>
      <c r="AQ43" s="789">
        <f t="shared" si="10"/>
        <v>0</v>
      </c>
      <c r="AR43" s="790">
        <f t="shared" si="11"/>
        <v>0</v>
      </c>
      <c r="AS43" s="242"/>
      <c r="AT43" s="242"/>
      <c r="BU43" s="278"/>
      <c r="BV43" s="278"/>
      <c r="BW43" s="233"/>
      <c r="BX43" s="278"/>
      <c r="BY43" s="278"/>
      <c r="BZ43" s="278"/>
    </row>
    <row r="44" spans="1:78" ht="15.95" customHeight="1" x14ac:dyDescent="0.25">
      <c r="A44" s="916" t="s">
        <v>363</v>
      </c>
      <c r="B44" s="917"/>
      <c r="D44" s="921" t="s">
        <v>370</v>
      </c>
      <c r="E44" s="922"/>
      <c r="F44" s="318"/>
      <c r="I44" s="155"/>
      <c r="J44" s="253"/>
      <c r="K44" s="29"/>
      <c r="L44" s="301"/>
      <c r="M44" s="301"/>
      <c r="N44" s="32"/>
      <c r="V44" s="791"/>
      <c r="W44" s="784"/>
      <c r="X44" s="785"/>
      <c r="Y44" s="786"/>
      <c r="Z44" s="787"/>
      <c r="AA44" s="788" t="str">
        <f t="shared" si="1"/>
        <v/>
      </c>
      <c r="AB44" s="789" t="str">
        <f t="shared" si="2"/>
        <v/>
      </c>
      <c r="AC44" s="789">
        <f t="shared" si="3"/>
        <v>0</v>
      </c>
      <c r="AD44" s="789">
        <f t="shared" si="4"/>
        <v>0</v>
      </c>
      <c r="AE44" s="789">
        <f t="shared" si="5"/>
        <v>0</v>
      </c>
      <c r="AF44" s="790">
        <f t="shared" si="6"/>
        <v>0</v>
      </c>
      <c r="AG44" s="273"/>
      <c r="AH44" s="791"/>
      <c r="AI44" s="265"/>
      <c r="AJ44" s="792"/>
      <c r="AK44" s="793"/>
      <c r="AL44" s="787"/>
      <c r="AM44" s="788" t="str">
        <f t="shared" si="7"/>
        <v/>
      </c>
      <c r="AN44" s="789" t="str">
        <f t="shared" si="0"/>
        <v/>
      </c>
      <c r="AO44" s="789">
        <f t="shared" si="8"/>
        <v>0</v>
      </c>
      <c r="AP44" s="789">
        <f t="shared" si="9"/>
        <v>0</v>
      </c>
      <c r="AQ44" s="789">
        <f t="shared" si="10"/>
        <v>0</v>
      </c>
      <c r="AR44" s="790">
        <f t="shared" si="11"/>
        <v>0</v>
      </c>
      <c r="AS44" s="242"/>
      <c r="AT44" s="242"/>
      <c r="BU44" s="278"/>
      <c r="BV44" s="278"/>
      <c r="BW44" s="233"/>
      <c r="BX44" s="278"/>
      <c r="BY44" s="278"/>
      <c r="BZ44" s="278"/>
    </row>
    <row r="45" spans="1:78" ht="15.95" customHeight="1" x14ac:dyDescent="0.25">
      <c r="A45" s="274" t="s">
        <v>343</v>
      </c>
      <c r="B45" s="275">
        <v>45.58012942519985</v>
      </c>
      <c r="D45" s="311" t="str">
        <f>D24</f>
        <v>Utility Plant</v>
      </c>
      <c r="E45" s="619">
        <f>+'5A and 5B'!E6</f>
        <v>51149487.870000027</v>
      </c>
      <c r="F45" s="313"/>
      <c r="I45" s="154" t="s">
        <v>461</v>
      </c>
      <c r="J45" s="33">
        <f>J14-J43</f>
        <v>-660179.26999999955</v>
      </c>
      <c r="K45" s="254"/>
      <c r="L45" s="303"/>
      <c r="M45" s="303"/>
      <c r="N45" s="255"/>
      <c r="R45" s="160"/>
      <c r="V45" s="791"/>
      <c r="W45" s="784"/>
      <c r="X45" s="785"/>
      <c r="Y45" s="786"/>
      <c r="Z45" s="787"/>
      <c r="AA45" s="788" t="str">
        <f t="shared" si="1"/>
        <v/>
      </c>
      <c r="AB45" s="789" t="str">
        <f t="shared" si="2"/>
        <v/>
      </c>
      <c r="AC45" s="789">
        <f t="shared" si="3"/>
        <v>0</v>
      </c>
      <c r="AD45" s="789">
        <f t="shared" si="4"/>
        <v>0</v>
      </c>
      <c r="AE45" s="789">
        <f t="shared" si="5"/>
        <v>0</v>
      </c>
      <c r="AF45" s="790">
        <f t="shared" si="6"/>
        <v>0</v>
      </c>
      <c r="AG45" s="273"/>
      <c r="AH45" s="791"/>
      <c r="AI45" s="265"/>
      <c r="AJ45" s="792"/>
      <c r="AK45" s="793"/>
      <c r="AL45" s="787"/>
      <c r="AM45" s="788" t="str">
        <f t="shared" si="7"/>
        <v/>
      </c>
      <c r="AN45" s="789" t="str">
        <f t="shared" si="0"/>
        <v/>
      </c>
      <c r="AO45" s="789">
        <f t="shared" si="8"/>
        <v>0</v>
      </c>
      <c r="AP45" s="789">
        <f t="shared" si="9"/>
        <v>0</v>
      </c>
      <c r="AQ45" s="789">
        <f t="shared" si="10"/>
        <v>0</v>
      </c>
      <c r="AR45" s="790">
        <f t="shared" si="11"/>
        <v>0</v>
      </c>
      <c r="AS45" s="242"/>
      <c r="AT45" s="242"/>
      <c r="BU45" s="278"/>
      <c r="BV45" s="278"/>
      <c r="BW45" s="233"/>
      <c r="BX45" s="278"/>
      <c r="BY45" s="278"/>
      <c r="BZ45" s="278"/>
    </row>
    <row r="46" spans="1:78" ht="15.95" customHeight="1" x14ac:dyDescent="0.25">
      <c r="A46" s="150" t="s">
        <v>339</v>
      </c>
      <c r="B46" s="276"/>
      <c r="D46" s="311" t="str">
        <f>D26</f>
        <v xml:space="preserve">    Accumulated Depreciation</v>
      </c>
      <c r="E46" s="619">
        <f>-'5A and 5B'!K6</f>
        <v>-20323283.729999993</v>
      </c>
      <c r="F46" s="313"/>
      <c r="I46" s="154" t="s">
        <v>28</v>
      </c>
      <c r="J46" s="634">
        <f>'[1]EP Inputs'!$D$48</f>
        <v>280474.66000000003</v>
      </c>
      <c r="K46" s="721"/>
      <c r="L46" s="298"/>
      <c r="M46" s="298"/>
      <c r="N46" s="261"/>
      <c r="R46" s="254"/>
      <c r="V46" s="791"/>
      <c r="W46" s="784"/>
      <c r="X46" s="785"/>
      <c r="Y46" s="786"/>
      <c r="Z46" s="787"/>
      <c r="AA46" s="788" t="str">
        <f t="shared" si="1"/>
        <v/>
      </c>
      <c r="AB46" s="789" t="str">
        <f t="shared" si="2"/>
        <v/>
      </c>
      <c r="AC46" s="789">
        <f t="shared" si="3"/>
        <v>0</v>
      </c>
      <c r="AD46" s="789">
        <f t="shared" si="4"/>
        <v>0</v>
      </c>
      <c r="AE46" s="789">
        <f t="shared" si="5"/>
        <v>0</v>
      </c>
      <c r="AF46" s="790">
        <f t="shared" si="6"/>
        <v>0</v>
      </c>
      <c r="AG46" s="273"/>
      <c r="AH46" s="791"/>
      <c r="AI46" s="265"/>
      <c r="AJ46" s="792"/>
      <c r="AK46" s="793"/>
      <c r="AL46" s="787"/>
      <c r="AM46" s="788" t="str">
        <f t="shared" si="7"/>
        <v/>
      </c>
      <c r="AN46" s="789" t="str">
        <f t="shared" si="0"/>
        <v/>
      </c>
      <c r="AO46" s="789">
        <f t="shared" si="8"/>
        <v>0</v>
      </c>
      <c r="AP46" s="789">
        <f t="shared" si="9"/>
        <v>0</v>
      </c>
      <c r="AQ46" s="789">
        <f t="shared" si="10"/>
        <v>0</v>
      </c>
      <c r="AR46" s="790">
        <f t="shared" si="11"/>
        <v>0</v>
      </c>
      <c r="AS46" s="242"/>
      <c r="AT46" s="242"/>
      <c r="BU46" s="278"/>
      <c r="BV46" s="278"/>
      <c r="BW46" s="233"/>
      <c r="BX46" s="278"/>
      <c r="BY46" s="278"/>
      <c r="BZ46" s="278"/>
    </row>
    <row r="47" spans="1:78" ht="15.95" customHeight="1" x14ac:dyDescent="0.25">
      <c r="A47" s="150" t="s">
        <v>340</v>
      </c>
      <c r="B47" s="276"/>
      <c r="D47" s="311" t="s">
        <v>333</v>
      </c>
      <c r="E47" s="251">
        <f>SUM(E45:E46)</f>
        <v>30826204.140000034</v>
      </c>
      <c r="F47" s="313"/>
      <c r="I47" s="154" t="s">
        <v>208</v>
      </c>
      <c r="J47" s="634">
        <v>0</v>
      </c>
      <c r="K47" s="721">
        <v>0</v>
      </c>
      <c r="L47" s="298"/>
      <c r="M47" s="298"/>
      <c r="N47" s="261"/>
      <c r="R47" s="160"/>
      <c r="V47" s="791"/>
      <c r="W47" s="784"/>
      <c r="X47" s="785"/>
      <c r="Y47" s="786"/>
      <c r="Z47" s="787"/>
      <c r="AA47" s="788" t="str">
        <f t="shared" si="1"/>
        <v/>
      </c>
      <c r="AB47" s="789" t="str">
        <f t="shared" si="2"/>
        <v/>
      </c>
      <c r="AC47" s="789">
        <f t="shared" si="3"/>
        <v>0</v>
      </c>
      <c r="AD47" s="789">
        <f t="shared" si="4"/>
        <v>0</v>
      </c>
      <c r="AE47" s="789">
        <f t="shared" si="5"/>
        <v>0</v>
      </c>
      <c r="AF47" s="790">
        <f t="shared" si="6"/>
        <v>0</v>
      </c>
      <c r="AG47" s="273"/>
      <c r="AH47" s="791"/>
      <c r="AI47" s="265"/>
      <c r="AJ47" s="792"/>
      <c r="AK47" s="793"/>
      <c r="AL47" s="787"/>
      <c r="AM47" s="788" t="str">
        <f t="shared" si="7"/>
        <v/>
      </c>
      <c r="AN47" s="789" t="str">
        <f t="shared" si="0"/>
        <v/>
      </c>
      <c r="AO47" s="789">
        <f t="shared" si="8"/>
        <v>0</v>
      </c>
      <c r="AP47" s="789">
        <f t="shared" si="9"/>
        <v>0</v>
      </c>
      <c r="AQ47" s="789">
        <f t="shared" si="10"/>
        <v>0</v>
      </c>
      <c r="AR47" s="790">
        <f t="shared" si="11"/>
        <v>0</v>
      </c>
      <c r="AS47" s="242"/>
      <c r="AT47" s="242"/>
      <c r="BU47" s="278"/>
      <c r="BV47" s="278"/>
      <c r="BW47" s="233"/>
      <c r="BX47" s="278"/>
      <c r="BY47" s="278"/>
      <c r="BZ47" s="278"/>
    </row>
    <row r="48" spans="1:78" ht="15.95" customHeight="1" thickBot="1" x14ac:dyDescent="0.3">
      <c r="A48" s="150" t="s">
        <v>340</v>
      </c>
      <c r="B48" s="276"/>
      <c r="D48" s="311"/>
      <c r="E48" s="312"/>
      <c r="F48" s="313"/>
      <c r="I48" s="154" t="s">
        <v>250</v>
      </c>
      <c r="J48" s="166">
        <f>+J43+J46+J47</f>
        <v>5890566.4600000009</v>
      </c>
      <c r="K48" s="254"/>
      <c r="L48" s="303"/>
      <c r="M48" s="303"/>
      <c r="N48" s="255"/>
      <c r="R48" s="254"/>
      <c r="V48" s="791"/>
      <c r="W48" s="784"/>
      <c r="X48" s="785"/>
      <c r="Y48" s="786"/>
      <c r="Z48" s="787"/>
      <c r="AA48" s="788" t="str">
        <f t="shared" si="1"/>
        <v/>
      </c>
      <c r="AB48" s="789" t="str">
        <f t="shared" si="2"/>
        <v/>
      </c>
      <c r="AC48" s="789">
        <f t="shared" si="3"/>
        <v>0</v>
      </c>
      <c r="AD48" s="789">
        <f t="shared" si="4"/>
        <v>0</v>
      </c>
      <c r="AE48" s="789">
        <f t="shared" si="5"/>
        <v>0</v>
      </c>
      <c r="AF48" s="790">
        <f t="shared" si="6"/>
        <v>0</v>
      </c>
      <c r="AG48" s="273"/>
      <c r="AH48" s="791"/>
      <c r="AI48" s="265"/>
      <c r="AJ48" s="792"/>
      <c r="AK48" s="793"/>
      <c r="AL48" s="787"/>
      <c r="AM48" s="788" t="str">
        <f t="shared" si="7"/>
        <v/>
      </c>
      <c r="AN48" s="789" t="str">
        <f t="shared" si="0"/>
        <v/>
      </c>
      <c r="AO48" s="789">
        <f t="shared" si="8"/>
        <v>0</v>
      </c>
      <c r="AP48" s="789">
        <f t="shared" si="9"/>
        <v>0</v>
      </c>
      <c r="AQ48" s="789">
        <f t="shared" si="10"/>
        <v>0</v>
      </c>
      <c r="AR48" s="790">
        <f t="shared" si="11"/>
        <v>0</v>
      </c>
      <c r="AS48" s="242"/>
      <c r="AT48" s="242"/>
      <c r="BU48" s="278"/>
      <c r="BV48" s="278"/>
      <c r="BW48" s="233"/>
      <c r="BX48" s="278"/>
      <c r="BY48" s="278"/>
      <c r="BZ48" s="278"/>
    </row>
    <row r="49" spans="1:78" ht="15.95" customHeight="1" thickTop="1" x14ac:dyDescent="0.25">
      <c r="A49" s="150" t="s">
        <v>354</v>
      </c>
      <c r="B49" s="276"/>
      <c r="D49" s="314"/>
      <c r="E49" s="319">
        <f>(+E24+E26)-E47</f>
        <v>198566.65999994799</v>
      </c>
      <c r="F49" s="315" t="s">
        <v>358</v>
      </c>
      <c r="I49" s="154" t="s">
        <v>253</v>
      </c>
      <c r="J49" s="34">
        <f>+J14-J48</f>
        <v>-940653.9299999997</v>
      </c>
      <c r="K49" s="254"/>
      <c r="L49" s="291"/>
      <c r="M49" s="291"/>
      <c r="N49" s="255"/>
      <c r="R49" s="160"/>
      <c r="V49" s="791"/>
      <c r="W49" s="784"/>
      <c r="X49" s="785"/>
      <c r="Y49" s="786"/>
      <c r="Z49" s="787"/>
      <c r="AA49" s="788" t="str">
        <f t="shared" si="1"/>
        <v/>
      </c>
      <c r="AB49" s="789" t="str">
        <f t="shared" si="2"/>
        <v/>
      </c>
      <c r="AC49" s="789">
        <f t="shared" si="3"/>
        <v>0</v>
      </c>
      <c r="AD49" s="789">
        <f t="shared" si="4"/>
        <v>0</v>
      </c>
      <c r="AE49" s="789">
        <f t="shared" si="5"/>
        <v>0</v>
      </c>
      <c r="AF49" s="790">
        <f t="shared" si="6"/>
        <v>0</v>
      </c>
      <c r="AG49" s="273"/>
      <c r="AH49" s="791"/>
      <c r="AI49" s="265"/>
      <c r="AJ49" s="792"/>
      <c r="AK49" s="793"/>
      <c r="AL49" s="787"/>
      <c r="AM49" s="788" t="str">
        <f t="shared" si="7"/>
        <v/>
      </c>
      <c r="AN49" s="789" t="str">
        <f t="shared" si="0"/>
        <v/>
      </c>
      <c r="AO49" s="789">
        <f t="shared" si="8"/>
        <v>0</v>
      </c>
      <c r="AP49" s="789">
        <f t="shared" si="9"/>
        <v>0</v>
      </c>
      <c r="AQ49" s="789">
        <f t="shared" si="10"/>
        <v>0</v>
      </c>
      <c r="AR49" s="790">
        <f t="shared" si="11"/>
        <v>0</v>
      </c>
      <c r="AS49" s="242"/>
      <c r="AT49" s="242"/>
      <c r="BU49" s="278"/>
      <c r="BV49" s="278"/>
      <c r="BW49" s="233"/>
      <c r="BX49" s="278"/>
      <c r="BY49" s="278"/>
      <c r="BZ49" s="278"/>
    </row>
    <row r="50" spans="1:78" ht="15.95" customHeight="1" x14ac:dyDescent="0.25">
      <c r="A50" s="150" t="s">
        <v>353</v>
      </c>
      <c r="B50" s="276"/>
      <c r="I50" s="154"/>
      <c r="J50" s="35"/>
      <c r="K50" s="254"/>
      <c r="L50" s="291"/>
      <c r="M50" s="291"/>
      <c r="N50" s="255"/>
      <c r="R50" s="254"/>
      <c r="V50" s="791"/>
      <c r="W50" s="784"/>
      <c r="X50" s="785"/>
      <c r="Y50" s="786"/>
      <c r="Z50" s="787"/>
      <c r="AA50" s="788" t="str">
        <f t="shared" si="1"/>
        <v/>
      </c>
      <c r="AB50" s="789" t="str">
        <f t="shared" si="2"/>
        <v/>
      </c>
      <c r="AC50" s="789">
        <f t="shared" si="3"/>
        <v>0</v>
      </c>
      <c r="AD50" s="789">
        <f t="shared" si="4"/>
        <v>0</v>
      </c>
      <c r="AE50" s="789">
        <f t="shared" si="5"/>
        <v>0</v>
      </c>
      <c r="AF50" s="790">
        <f t="shared" si="6"/>
        <v>0</v>
      </c>
      <c r="AG50" s="273"/>
      <c r="AH50" s="791"/>
      <c r="AI50" s="265"/>
      <c r="AJ50" s="792"/>
      <c r="AK50" s="793"/>
      <c r="AL50" s="787"/>
      <c r="AM50" s="788" t="str">
        <f t="shared" si="7"/>
        <v/>
      </c>
      <c r="AN50" s="789" t="str">
        <f t="shared" si="0"/>
        <v/>
      </c>
      <c r="AO50" s="789">
        <f t="shared" si="8"/>
        <v>0</v>
      </c>
      <c r="AP50" s="789">
        <f t="shared" si="9"/>
        <v>0</v>
      </c>
      <c r="AQ50" s="789">
        <f t="shared" si="10"/>
        <v>0</v>
      </c>
      <c r="AR50" s="790">
        <f t="shared" si="11"/>
        <v>0</v>
      </c>
      <c r="AS50" s="242"/>
      <c r="AT50" s="242"/>
      <c r="BU50" s="278"/>
      <c r="BV50" s="278"/>
      <c r="BW50" s="233"/>
      <c r="BX50" s="278"/>
      <c r="BY50" s="278"/>
      <c r="BZ50" s="278"/>
    </row>
    <row r="51" spans="1:78" x14ac:dyDescent="0.25">
      <c r="A51" s="151" t="s">
        <v>341</v>
      </c>
      <c r="B51" s="277"/>
      <c r="D51" s="921" t="s">
        <v>371</v>
      </c>
      <c r="E51" s="922"/>
      <c r="F51" s="318"/>
      <c r="I51" s="154"/>
      <c r="J51" s="28"/>
      <c r="K51" s="254"/>
      <c r="L51" s="291"/>
      <c r="M51" s="291"/>
      <c r="N51" s="255"/>
      <c r="V51" s="791"/>
      <c r="W51" s="784"/>
      <c r="X51" s="785"/>
      <c r="Y51" s="786"/>
      <c r="Z51" s="787"/>
      <c r="AA51" s="788" t="str">
        <f t="shared" si="1"/>
        <v/>
      </c>
      <c r="AB51" s="789" t="str">
        <f t="shared" si="2"/>
        <v/>
      </c>
      <c r="AC51" s="789">
        <f t="shared" si="3"/>
        <v>0</v>
      </c>
      <c r="AD51" s="789">
        <f t="shared" si="4"/>
        <v>0</v>
      </c>
      <c r="AE51" s="789">
        <f t="shared" si="5"/>
        <v>0</v>
      </c>
      <c r="AF51" s="790">
        <f t="shared" si="6"/>
        <v>0</v>
      </c>
      <c r="AG51" s="273"/>
      <c r="AH51" s="791"/>
      <c r="AI51" s="265"/>
      <c r="AJ51" s="792"/>
      <c r="AK51" s="793"/>
      <c r="AL51" s="787"/>
      <c r="AM51" s="788" t="str">
        <f t="shared" si="7"/>
        <v/>
      </c>
      <c r="AN51" s="789" t="str">
        <f t="shared" si="0"/>
        <v/>
      </c>
      <c r="AO51" s="789">
        <f t="shared" si="8"/>
        <v>0</v>
      </c>
      <c r="AP51" s="789">
        <f t="shared" si="9"/>
        <v>0</v>
      </c>
      <c r="AQ51" s="789">
        <f t="shared" si="10"/>
        <v>0</v>
      </c>
      <c r="AR51" s="790">
        <f t="shared" si="11"/>
        <v>0</v>
      </c>
      <c r="AS51" s="242"/>
      <c r="AT51" s="242"/>
      <c r="BU51" s="278"/>
      <c r="BV51" s="278"/>
      <c r="BW51" s="233"/>
      <c r="BX51" s="278"/>
      <c r="BY51" s="278"/>
      <c r="BZ51" s="278"/>
    </row>
    <row r="52" spans="1:78" x14ac:dyDescent="0.25">
      <c r="D52" s="212" t="s">
        <v>277</v>
      </c>
      <c r="E52" s="619">
        <f>-'5A and 5B'!Q6</f>
        <v>-33500330.999999996</v>
      </c>
      <c r="F52" s="313"/>
      <c r="I52" s="157" t="s">
        <v>29</v>
      </c>
      <c r="J52" s="28"/>
      <c r="K52" s="254"/>
      <c r="L52" s="291"/>
      <c r="M52" s="291"/>
      <c r="N52" s="255"/>
      <c r="V52" s="791"/>
      <c r="W52" s="784"/>
      <c r="X52" s="785"/>
      <c r="Y52" s="786"/>
      <c r="Z52" s="787"/>
      <c r="AA52" s="788" t="str">
        <f t="shared" si="1"/>
        <v/>
      </c>
      <c r="AB52" s="789" t="str">
        <f t="shared" si="2"/>
        <v/>
      </c>
      <c r="AC52" s="789">
        <f t="shared" si="3"/>
        <v>0</v>
      </c>
      <c r="AD52" s="789">
        <f t="shared" si="4"/>
        <v>0</v>
      </c>
      <c r="AE52" s="789">
        <f t="shared" si="5"/>
        <v>0</v>
      </c>
      <c r="AF52" s="790">
        <f t="shared" si="6"/>
        <v>0</v>
      </c>
      <c r="AG52" s="273"/>
      <c r="AH52" s="791"/>
      <c r="AI52" s="265"/>
      <c r="AJ52" s="792"/>
      <c r="AK52" s="793"/>
      <c r="AL52" s="787"/>
      <c r="AM52" s="788" t="str">
        <f t="shared" si="7"/>
        <v/>
      </c>
      <c r="AN52" s="789" t="str">
        <f t="shared" si="0"/>
        <v/>
      </c>
      <c r="AO52" s="789">
        <f t="shared" si="8"/>
        <v>0</v>
      </c>
      <c r="AP52" s="789">
        <f t="shared" si="9"/>
        <v>0</v>
      </c>
      <c r="AQ52" s="789">
        <f t="shared" si="10"/>
        <v>0</v>
      </c>
      <c r="AR52" s="790">
        <f t="shared" si="11"/>
        <v>0</v>
      </c>
      <c r="AS52" s="242"/>
      <c r="AT52" s="242"/>
      <c r="BU52" s="278"/>
      <c r="BV52" s="278"/>
      <c r="BW52" s="233"/>
      <c r="BX52" s="278"/>
      <c r="BY52" s="278"/>
      <c r="BZ52" s="278"/>
    </row>
    <row r="53" spans="1:78" x14ac:dyDescent="0.25">
      <c r="D53" s="212" t="s">
        <v>278</v>
      </c>
      <c r="E53" s="619">
        <f>+'5A and 5B'!W6</f>
        <v>12840834.079999998</v>
      </c>
      <c r="F53" s="313"/>
      <c r="I53" s="158" t="s">
        <v>89</v>
      </c>
      <c r="J53" s="215">
        <f>E24-ABS(E25)</f>
        <v>50315384.719999984</v>
      </c>
      <c r="K53" s="260"/>
      <c r="L53" s="292"/>
      <c r="M53" s="292"/>
      <c r="N53" s="261"/>
      <c r="V53" s="791"/>
      <c r="W53" s="784"/>
      <c r="X53" s="785"/>
      <c r="Y53" s="786"/>
      <c r="Z53" s="787"/>
      <c r="AA53" s="788" t="str">
        <f t="shared" si="1"/>
        <v/>
      </c>
      <c r="AB53" s="789" t="str">
        <f t="shared" si="2"/>
        <v/>
      </c>
      <c r="AC53" s="789">
        <f t="shared" si="3"/>
        <v>0</v>
      </c>
      <c r="AD53" s="789">
        <f t="shared" si="4"/>
        <v>0</v>
      </c>
      <c r="AE53" s="789">
        <f t="shared" si="5"/>
        <v>0</v>
      </c>
      <c r="AF53" s="790">
        <f t="shared" si="6"/>
        <v>0</v>
      </c>
      <c r="AG53" s="273"/>
      <c r="AH53" s="791"/>
      <c r="AI53" s="265"/>
      <c r="AJ53" s="792"/>
      <c r="AK53" s="793"/>
      <c r="AL53" s="787"/>
      <c r="AM53" s="788" t="str">
        <f t="shared" si="7"/>
        <v/>
      </c>
      <c r="AN53" s="789" t="str">
        <f t="shared" si="0"/>
        <v/>
      </c>
      <c r="AO53" s="789">
        <f t="shared" si="8"/>
        <v>0</v>
      </c>
      <c r="AP53" s="789">
        <f t="shared" si="9"/>
        <v>0</v>
      </c>
      <c r="AQ53" s="789">
        <f t="shared" si="10"/>
        <v>0</v>
      </c>
      <c r="AR53" s="790">
        <f t="shared" si="11"/>
        <v>0</v>
      </c>
      <c r="AS53" s="242"/>
      <c r="AT53" s="242"/>
      <c r="BU53" s="278"/>
      <c r="BV53" s="278"/>
      <c r="BW53" s="233"/>
      <c r="BX53" s="278"/>
      <c r="BY53" s="278"/>
      <c r="BZ53" s="278"/>
    </row>
    <row r="54" spans="1:78" x14ac:dyDescent="0.25">
      <c r="D54" s="311" t="s">
        <v>372</v>
      </c>
      <c r="E54" s="251">
        <f>SUM(E52:E53)</f>
        <v>-20659496.919999998</v>
      </c>
      <c r="F54" s="313"/>
      <c r="I54" s="159" t="s">
        <v>30</v>
      </c>
      <c r="J54" s="215">
        <f>-ABS(E26)</f>
        <v>-19290613.920000002</v>
      </c>
      <c r="K54" s="260"/>
      <c r="L54" s="292"/>
      <c r="M54" s="292"/>
      <c r="N54" s="261"/>
      <c r="V54" s="791"/>
      <c r="W54" s="784"/>
      <c r="X54" s="785"/>
      <c r="Y54" s="786"/>
      <c r="Z54" s="787"/>
      <c r="AA54" s="788" t="str">
        <f t="shared" si="1"/>
        <v/>
      </c>
      <c r="AB54" s="789" t="str">
        <f t="shared" si="2"/>
        <v/>
      </c>
      <c r="AC54" s="789">
        <f t="shared" si="3"/>
        <v>0</v>
      </c>
      <c r="AD54" s="789">
        <f t="shared" si="4"/>
        <v>0</v>
      </c>
      <c r="AE54" s="789">
        <f t="shared" si="5"/>
        <v>0</v>
      </c>
      <c r="AF54" s="790">
        <f t="shared" si="6"/>
        <v>0</v>
      </c>
      <c r="AG54" s="273"/>
      <c r="AH54" s="791"/>
      <c r="AI54" s="265"/>
      <c r="AJ54" s="792"/>
      <c r="AK54" s="793"/>
      <c r="AL54" s="787"/>
      <c r="AM54" s="788" t="str">
        <f t="shared" si="7"/>
        <v/>
      </c>
      <c r="AN54" s="789" t="str">
        <f t="shared" si="0"/>
        <v/>
      </c>
      <c r="AO54" s="789">
        <f t="shared" si="8"/>
        <v>0</v>
      </c>
      <c r="AP54" s="789">
        <f t="shared" si="9"/>
        <v>0</v>
      </c>
      <c r="AQ54" s="789">
        <f t="shared" si="10"/>
        <v>0</v>
      </c>
      <c r="AR54" s="790">
        <f t="shared" si="11"/>
        <v>0</v>
      </c>
      <c r="AS54" s="242"/>
      <c r="AT54" s="242"/>
      <c r="BU54" s="278"/>
      <c r="BV54" s="278"/>
      <c r="BW54" s="233"/>
      <c r="BX54" s="278"/>
      <c r="BY54" s="278"/>
      <c r="BZ54" s="278"/>
    </row>
    <row r="55" spans="1:78" x14ac:dyDescent="0.25">
      <c r="D55" s="311"/>
      <c r="E55" s="312"/>
      <c r="F55" s="313"/>
      <c r="I55" s="159" t="s">
        <v>200</v>
      </c>
      <c r="J55" s="215">
        <f>(E31-ABS(E32))</f>
        <v>279918</v>
      </c>
      <c r="K55" s="260"/>
      <c r="L55" s="292"/>
      <c r="M55" s="292"/>
      <c r="N55" s="261"/>
      <c r="Q55" s="37"/>
      <c r="V55" s="791"/>
      <c r="W55" s="784"/>
      <c r="X55" s="785"/>
      <c r="Y55" s="786"/>
      <c r="Z55" s="787"/>
      <c r="AA55" s="788" t="str">
        <f t="shared" si="1"/>
        <v/>
      </c>
      <c r="AB55" s="789" t="str">
        <f t="shared" si="2"/>
        <v/>
      </c>
      <c r="AC55" s="789">
        <f t="shared" si="3"/>
        <v>0</v>
      </c>
      <c r="AD55" s="789">
        <f t="shared" si="4"/>
        <v>0</v>
      </c>
      <c r="AE55" s="789">
        <f t="shared" si="5"/>
        <v>0</v>
      </c>
      <c r="AF55" s="790">
        <f t="shared" si="6"/>
        <v>0</v>
      </c>
      <c r="AG55" s="273"/>
      <c r="AH55" s="791"/>
      <c r="AI55" s="265"/>
      <c r="AJ55" s="792"/>
      <c r="AK55" s="793"/>
      <c r="AL55" s="787"/>
      <c r="AM55" s="788" t="str">
        <f t="shared" si="7"/>
        <v/>
      </c>
      <c r="AN55" s="789" t="str">
        <f t="shared" si="0"/>
        <v/>
      </c>
      <c r="AO55" s="789">
        <f t="shared" si="8"/>
        <v>0</v>
      </c>
      <c r="AP55" s="789">
        <f t="shared" si="9"/>
        <v>0</v>
      </c>
      <c r="AQ55" s="789">
        <f t="shared" si="10"/>
        <v>0</v>
      </c>
      <c r="AR55" s="790">
        <f t="shared" si="11"/>
        <v>0</v>
      </c>
      <c r="AS55" s="242"/>
      <c r="AT55" s="242"/>
      <c r="BU55" s="278"/>
      <c r="BV55" s="278"/>
      <c r="BW55" s="233"/>
      <c r="BX55" s="278"/>
      <c r="BY55" s="278"/>
      <c r="BZ55" s="278"/>
    </row>
    <row r="56" spans="1:78" x14ac:dyDescent="0.25">
      <c r="D56" s="314"/>
      <c r="E56" s="319">
        <f>(+G22-G23)-E54</f>
        <v>66997485.810000002</v>
      </c>
      <c r="F56" s="315" t="s">
        <v>358</v>
      </c>
      <c r="I56" s="158" t="s">
        <v>252</v>
      </c>
      <c r="J56" s="215">
        <f>-ABS(G22)</f>
        <v>-33500008.920000002</v>
      </c>
      <c r="K56" s="260"/>
      <c r="L56" s="292"/>
      <c r="M56" s="292"/>
      <c r="N56" s="261"/>
      <c r="V56" s="791"/>
      <c r="W56" s="784"/>
      <c r="X56" s="785"/>
      <c r="Y56" s="786"/>
      <c r="Z56" s="787"/>
      <c r="AA56" s="788" t="str">
        <f t="shared" si="1"/>
        <v/>
      </c>
      <c r="AB56" s="789" t="str">
        <f t="shared" si="2"/>
        <v/>
      </c>
      <c r="AC56" s="789">
        <f t="shared" si="3"/>
        <v>0</v>
      </c>
      <c r="AD56" s="789">
        <f t="shared" si="4"/>
        <v>0</v>
      </c>
      <c r="AE56" s="789">
        <f t="shared" si="5"/>
        <v>0</v>
      </c>
      <c r="AF56" s="790">
        <f t="shared" si="6"/>
        <v>0</v>
      </c>
      <c r="AG56" s="273"/>
      <c r="AH56" s="791"/>
      <c r="AI56" s="265"/>
      <c r="AJ56" s="792"/>
      <c r="AK56" s="793"/>
      <c r="AL56" s="787"/>
      <c r="AM56" s="788" t="str">
        <f t="shared" si="7"/>
        <v/>
      </c>
      <c r="AN56" s="789" t="str">
        <f t="shared" si="0"/>
        <v/>
      </c>
      <c r="AO56" s="789">
        <f t="shared" si="8"/>
        <v>0</v>
      </c>
      <c r="AP56" s="789">
        <f t="shared" si="9"/>
        <v>0</v>
      </c>
      <c r="AQ56" s="789">
        <f t="shared" si="10"/>
        <v>0</v>
      </c>
      <c r="AR56" s="790">
        <f t="shared" si="11"/>
        <v>0</v>
      </c>
      <c r="AS56" s="242"/>
      <c r="AT56" s="242"/>
      <c r="BU56" s="278"/>
      <c r="BV56" s="278"/>
      <c r="BW56" s="233"/>
      <c r="BX56" s="278"/>
      <c r="BY56" s="278"/>
      <c r="BZ56" s="278"/>
    </row>
    <row r="57" spans="1:78" ht="16.5" thickBot="1" x14ac:dyDescent="0.3">
      <c r="I57" s="158" t="s">
        <v>31</v>
      </c>
      <c r="J57" s="216">
        <f>ABS(G23)</f>
        <v>12837979.970000001</v>
      </c>
      <c r="K57" s="262"/>
      <c r="L57" s="293"/>
      <c r="M57" s="293"/>
      <c r="N57" s="263"/>
      <c r="V57" s="791"/>
      <c r="W57" s="784"/>
      <c r="X57" s="785"/>
      <c r="Y57" s="786"/>
      <c r="Z57" s="787"/>
      <c r="AA57" s="788" t="str">
        <f t="shared" si="1"/>
        <v/>
      </c>
      <c r="AB57" s="789" t="str">
        <f t="shared" si="2"/>
        <v/>
      </c>
      <c r="AC57" s="789">
        <f t="shared" si="3"/>
        <v>0</v>
      </c>
      <c r="AD57" s="789">
        <f t="shared" si="4"/>
        <v>0</v>
      </c>
      <c r="AE57" s="789">
        <f t="shared" si="5"/>
        <v>0</v>
      </c>
      <c r="AF57" s="790">
        <f t="shared" si="6"/>
        <v>0</v>
      </c>
      <c r="AG57" s="273"/>
      <c r="AH57" s="791"/>
      <c r="AI57" s="265"/>
      <c r="AJ57" s="792"/>
      <c r="AK57" s="793"/>
      <c r="AL57" s="787"/>
      <c r="AM57" s="788" t="str">
        <f t="shared" si="7"/>
        <v/>
      </c>
      <c r="AN57" s="789" t="str">
        <f t="shared" si="0"/>
        <v/>
      </c>
      <c r="AO57" s="789">
        <f t="shared" si="8"/>
        <v>0</v>
      </c>
      <c r="AP57" s="789">
        <f t="shared" si="9"/>
        <v>0</v>
      </c>
      <c r="AQ57" s="789">
        <f t="shared" si="10"/>
        <v>0</v>
      </c>
      <c r="AR57" s="790">
        <f t="shared" si="11"/>
        <v>0</v>
      </c>
      <c r="AS57" s="242"/>
      <c r="AT57" s="243"/>
      <c r="BU57" s="278"/>
      <c r="BV57" s="278"/>
      <c r="BW57" s="233"/>
      <c r="BX57" s="278"/>
      <c r="BY57" s="278"/>
      <c r="BZ57" s="278"/>
    </row>
    <row r="58" spans="1:78" x14ac:dyDescent="0.25">
      <c r="I58" s="203" t="s">
        <v>247</v>
      </c>
      <c r="J58" s="36">
        <f>J53+J54+J55-ABS(J56)+ABS(J57)</f>
        <v>10642659.849999981</v>
      </c>
      <c r="K58" s="238">
        <f>K53+K54+K55-ABS(K56)+ABS(K57)</f>
        <v>0</v>
      </c>
      <c r="L58" s="238"/>
      <c r="M58" s="238"/>
      <c r="N58" s="239">
        <f>N53+N54+N55-ABS(N56)+ABS(N57)</f>
        <v>0</v>
      </c>
      <c r="V58" s="791"/>
      <c r="W58" s="784"/>
      <c r="X58" s="785"/>
      <c r="Y58" s="786"/>
      <c r="Z58" s="787"/>
      <c r="AA58" s="788" t="str">
        <f t="shared" si="1"/>
        <v/>
      </c>
      <c r="AB58" s="789" t="str">
        <f t="shared" si="2"/>
        <v/>
      </c>
      <c r="AC58" s="789">
        <f t="shared" si="3"/>
        <v>0</v>
      </c>
      <c r="AD58" s="789">
        <f t="shared" si="4"/>
        <v>0</v>
      </c>
      <c r="AE58" s="789">
        <f t="shared" si="5"/>
        <v>0</v>
      </c>
      <c r="AF58" s="790">
        <f t="shared" si="6"/>
        <v>0</v>
      </c>
      <c r="AG58" s="273"/>
      <c r="AH58" s="791"/>
      <c r="AI58" s="265"/>
      <c r="AJ58" s="792"/>
      <c r="AK58" s="793"/>
      <c r="AL58" s="787"/>
      <c r="AM58" s="788" t="str">
        <f t="shared" si="7"/>
        <v/>
      </c>
      <c r="AN58" s="789" t="str">
        <f t="shared" si="0"/>
        <v/>
      </c>
      <c r="AO58" s="789">
        <f t="shared" si="8"/>
        <v>0</v>
      </c>
      <c r="AP58" s="789">
        <f t="shared" si="9"/>
        <v>0</v>
      </c>
      <c r="AQ58" s="789">
        <f t="shared" si="10"/>
        <v>0</v>
      </c>
      <c r="AR58" s="790">
        <f t="shared" si="11"/>
        <v>0</v>
      </c>
      <c r="AS58" s="242"/>
      <c r="AT58" s="244"/>
      <c r="BU58" s="278"/>
      <c r="BV58" s="278"/>
      <c r="BW58" s="233"/>
      <c r="BX58" s="278"/>
      <c r="BY58" s="278"/>
      <c r="BZ58" s="278"/>
    </row>
    <row r="59" spans="1:78" x14ac:dyDescent="0.25">
      <c r="J59" s="37"/>
      <c r="V59" s="791"/>
      <c r="W59" s="784"/>
      <c r="X59" s="785"/>
      <c r="Y59" s="786"/>
      <c r="Z59" s="787"/>
      <c r="AA59" s="788" t="str">
        <f t="shared" si="1"/>
        <v/>
      </c>
      <c r="AB59" s="789" t="str">
        <f t="shared" si="2"/>
        <v/>
      </c>
      <c r="AC59" s="789">
        <f t="shared" si="3"/>
        <v>0</v>
      </c>
      <c r="AD59" s="789">
        <f t="shared" si="4"/>
        <v>0</v>
      </c>
      <c r="AE59" s="789">
        <f t="shared" si="5"/>
        <v>0</v>
      </c>
      <c r="AF59" s="790">
        <f t="shared" si="6"/>
        <v>0</v>
      </c>
      <c r="AG59" s="273"/>
      <c r="AH59" s="791"/>
      <c r="AI59" s="265"/>
      <c r="AJ59" s="792"/>
      <c r="AK59" s="793"/>
      <c r="AL59" s="787"/>
      <c r="AM59" s="788" t="str">
        <f t="shared" si="7"/>
        <v/>
      </c>
      <c r="AN59" s="789" t="str">
        <f t="shared" si="0"/>
        <v/>
      </c>
      <c r="AO59" s="789">
        <f t="shared" si="8"/>
        <v>0</v>
      </c>
      <c r="AP59" s="789">
        <f t="shared" si="9"/>
        <v>0</v>
      </c>
      <c r="AQ59" s="789">
        <f t="shared" si="10"/>
        <v>0</v>
      </c>
      <c r="AR59" s="790">
        <f t="shared" si="11"/>
        <v>0</v>
      </c>
      <c r="AS59" s="242"/>
      <c r="AT59" s="242"/>
      <c r="BU59" s="278"/>
      <c r="BV59" s="278"/>
      <c r="BW59" s="233"/>
      <c r="BX59" s="278"/>
      <c r="BY59" s="278"/>
      <c r="BZ59" s="278"/>
    </row>
    <row r="60" spans="1:78" x14ac:dyDescent="0.25">
      <c r="V60" s="791"/>
      <c r="W60" s="784"/>
      <c r="X60" s="785"/>
      <c r="Y60" s="786"/>
      <c r="Z60" s="787"/>
      <c r="AA60" s="788" t="str">
        <f t="shared" si="1"/>
        <v/>
      </c>
      <c r="AB60" s="789" t="str">
        <f t="shared" si="2"/>
        <v/>
      </c>
      <c r="AC60" s="789">
        <f t="shared" si="3"/>
        <v>0</v>
      </c>
      <c r="AD60" s="789">
        <f t="shared" si="4"/>
        <v>0</v>
      </c>
      <c r="AE60" s="789">
        <f t="shared" si="5"/>
        <v>0</v>
      </c>
      <c r="AF60" s="790">
        <f t="shared" si="6"/>
        <v>0</v>
      </c>
      <c r="AG60" s="273"/>
      <c r="AH60" s="791"/>
      <c r="AI60" s="265"/>
      <c r="AJ60" s="792"/>
      <c r="AK60" s="793"/>
      <c r="AL60" s="787"/>
      <c r="AM60" s="788" t="str">
        <f t="shared" si="7"/>
        <v/>
      </c>
      <c r="AN60" s="789" t="str">
        <f t="shared" si="0"/>
        <v/>
      </c>
      <c r="AO60" s="789">
        <f t="shared" si="8"/>
        <v>0</v>
      </c>
      <c r="AP60" s="789">
        <f t="shared" si="9"/>
        <v>0</v>
      </c>
      <c r="AQ60" s="789">
        <f t="shared" si="10"/>
        <v>0</v>
      </c>
      <c r="AR60" s="790">
        <f t="shared" si="11"/>
        <v>0</v>
      </c>
      <c r="AS60" s="242"/>
      <c r="AT60" s="242"/>
      <c r="BU60" s="278"/>
      <c r="BV60" s="278"/>
      <c r="BW60" s="233"/>
      <c r="BX60" s="278"/>
      <c r="BY60" s="278"/>
      <c r="BZ60" s="278"/>
    </row>
    <row r="61" spans="1:78" x14ac:dyDescent="0.25">
      <c r="V61" s="791"/>
      <c r="W61" s="265"/>
      <c r="X61" s="792"/>
      <c r="Y61" s="793"/>
      <c r="Z61" s="787"/>
      <c r="AA61" s="788" t="str">
        <f t="shared" si="1"/>
        <v/>
      </c>
      <c r="AB61" s="789" t="str">
        <f t="shared" si="2"/>
        <v/>
      </c>
      <c r="AC61" s="789">
        <f t="shared" si="3"/>
        <v>0</v>
      </c>
      <c r="AD61" s="789">
        <f t="shared" si="4"/>
        <v>0</v>
      </c>
      <c r="AE61" s="789">
        <f t="shared" si="5"/>
        <v>0</v>
      </c>
      <c r="AF61" s="790">
        <f t="shared" si="6"/>
        <v>0</v>
      </c>
      <c r="AG61" s="273"/>
      <c r="AH61" s="791"/>
      <c r="AI61" s="265"/>
      <c r="AJ61" s="792"/>
      <c r="AK61" s="793"/>
      <c r="AL61" s="787"/>
      <c r="AM61" s="788" t="str">
        <f t="shared" si="7"/>
        <v/>
      </c>
      <c r="AN61" s="789" t="str">
        <f t="shared" si="0"/>
        <v/>
      </c>
      <c r="AO61" s="789">
        <f t="shared" si="8"/>
        <v>0</v>
      </c>
      <c r="AP61" s="789">
        <f t="shared" si="9"/>
        <v>0</v>
      </c>
      <c r="AQ61" s="789">
        <f t="shared" si="10"/>
        <v>0</v>
      </c>
      <c r="AR61" s="790">
        <f t="shared" si="11"/>
        <v>0</v>
      </c>
      <c r="AS61" s="242"/>
      <c r="AT61" s="242"/>
      <c r="BU61" s="278"/>
      <c r="BV61" s="278"/>
      <c r="BW61" s="233"/>
      <c r="BX61" s="278"/>
      <c r="BY61" s="278"/>
      <c r="BZ61" s="278"/>
    </row>
    <row r="62" spans="1:78" x14ac:dyDescent="0.25">
      <c r="V62" s="791"/>
      <c r="W62" s="265"/>
      <c r="X62" s="792"/>
      <c r="Y62" s="793"/>
      <c r="Z62" s="787"/>
      <c r="AA62" s="788" t="str">
        <f t="shared" si="1"/>
        <v/>
      </c>
      <c r="AB62" s="789" t="str">
        <f t="shared" si="2"/>
        <v/>
      </c>
      <c r="AC62" s="789">
        <f t="shared" si="3"/>
        <v>0</v>
      </c>
      <c r="AD62" s="789">
        <f t="shared" si="4"/>
        <v>0</v>
      </c>
      <c r="AE62" s="789">
        <f t="shared" si="5"/>
        <v>0</v>
      </c>
      <c r="AF62" s="790">
        <f t="shared" si="6"/>
        <v>0</v>
      </c>
      <c r="AG62" s="273"/>
      <c r="AH62" s="791"/>
      <c r="AI62" s="265"/>
      <c r="AJ62" s="792"/>
      <c r="AK62" s="793"/>
      <c r="AL62" s="787"/>
      <c r="AM62" s="788" t="str">
        <f t="shared" si="7"/>
        <v/>
      </c>
      <c r="AN62" s="789" t="str">
        <f t="shared" si="0"/>
        <v/>
      </c>
      <c r="AO62" s="789">
        <f t="shared" si="8"/>
        <v>0</v>
      </c>
      <c r="AP62" s="789">
        <f t="shared" si="9"/>
        <v>0</v>
      </c>
      <c r="AQ62" s="789">
        <f t="shared" si="10"/>
        <v>0</v>
      </c>
      <c r="AR62" s="790">
        <f t="shared" si="11"/>
        <v>0</v>
      </c>
      <c r="AS62" s="242"/>
      <c r="AT62" s="242"/>
      <c r="BU62" s="278"/>
      <c r="BV62" s="278"/>
      <c r="BW62" s="233"/>
      <c r="BX62" s="278"/>
      <c r="BY62" s="278"/>
      <c r="BZ62" s="278"/>
    </row>
    <row r="63" spans="1:78" x14ac:dyDescent="0.25">
      <c r="V63" s="791"/>
      <c r="W63" s="265"/>
      <c r="X63" s="792"/>
      <c r="Y63" s="793"/>
      <c r="Z63" s="787"/>
      <c r="AA63" s="788" t="str">
        <f t="shared" si="1"/>
        <v/>
      </c>
      <c r="AB63" s="789" t="str">
        <f t="shared" si="2"/>
        <v/>
      </c>
      <c r="AC63" s="789">
        <f t="shared" si="3"/>
        <v>0</v>
      </c>
      <c r="AD63" s="789">
        <f t="shared" si="4"/>
        <v>0</v>
      </c>
      <c r="AE63" s="789">
        <f t="shared" si="5"/>
        <v>0</v>
      </c>
      <c r="AF63" s="790">
        <f t="shared" si="6"/>
        <v>0</v>
      </c>
      <c r="AG63" s="273"/>
      <c r="AH63" s="791"/>
      <c r="AI63" s="265"/>
      <c r="AJ63" s="792"/>
      <c r="AK63" s="793"/>
      <c r="AL63" s="787"/>
      <c r="AM63" s="788" t="str">
        <f t="shared" si="7"/>
        <v/>
      </c>
      <c r="AN63" s="789" t="str">
        <f t="shared" si="0"/>
        <v/>
      </c>
      <c r="AO63" s="789">
        <f t="shared" si="8"/>
        <v>0</v>
      </c>
      <c r="AP63" s="789">
        <f t="shared" si="9"/>
        <v>0</v>
      </c>
      <c r="AQ63" s="789">
        <f t="shared" si="10"/>
        <v>0</v>
      </c>
      <c r="AR63" s="790">
        <f t="shared" si="11"/>
        <v>0</v>
      </c>
      <c r="AS63" s="242"/>
      <c r="AT63" s="242"/>
      <c r="BU63" s="278"/>
      <c r="BV63" s="278"/>
      <c r="BW63" s="233"/>
      <c r="BX63" s="278"/>
      <c r="BY63" s="278"/>
      <c r="BZ63" s="278"/>
    </row>
    <row r="64" spans="1:78" x14ac:dyDescent="0.25">
      <c r="V64" s="791"/>
      <c r="W64" s="265"/>
      <c r="X64" s="792"/>
      <c r="Y64" s="793"/>
      <c r="Z64" s="787"/>
      <c r="AA64" s="788" t="str">
        <f t="shared" si="1"/>
        <v/>
      </c>
      <c r="AB64" s="789" t="str">
        <f t="shared" si="2"/>
        <v/>
      </c>
      <c r="AC64" s="789">
        <f t="shared" si="3"/>
        <v>0</v>
      </c>
      <c r="AD64" s="789">
        <f t="shared" si="4"/>
        <v>0</v>
      </c>
      <c r="AE64" s="789">
        <f t="shared" si="5"/>
        <v>0</v>
      </c>
      <c r="AF64" s="790">
        <f t="shared" si="6"/>
        <v>0</v>
      </c>
      <c r="AG64" s="273"/>
      <c r="AH64" s="791"/>
      <c r="AI64" s="265"/>
      <c r="AJ64" s="792"/>
      <c r="AK64" s="793"/>
      <c r="AL64" s="787"/>
      <c r="AM64" s="788" t="str">
        <f t="shared" si="7"/>
        <v/>
      </c>
      <c r="AN64" s="789" t="str">
        <f t="shared" si="0"/>
        <v/>
      </c>
      <c r="AO64" s="789">
        <f t="shared" si="8"/>
        <v>0</v>
      </c>
      <c r="AP64" s="789">
        <f t="shared" si="9"/>
        <v>0</v>
      </c>
      <c r="AQ64" s="789">
        <f t="shared" si="10"/>
        <v>0</v>
      </c>
      <c r="AR64" s="790">
        <f t="shared" si="11"/>
        <v>0</v>
      </c>
      <c r="AS64" s="242"/>
      <c r="AT64" s="242"/>
      <c r="BU64" s="278"/>
      <c r="BV64" s="278"/>
      <c r="BW64" s="233"/>
      <c r="BX64" s="278"/>
      <c r="BY64" s="278"/>
      <c r="BZ64" s="278"/>
    </row>
    <row r="65" spans="22:78" x14ac:dyDescent="0.25">
      <c r="V65" s="791"/>
      <c r="W65" s="265"/>
      <c r="X65" s="792"/>
      <c r="Y65" s="793"/>
      <c r="Z65" s="787"/>
      <c r="AA65" s="788" t="str">
        <f t="shared" si="1"/>
        <v/>
      </c>
      <c r="AB65" s="789" t="str">
        <f t="shared" si="2"/>
        <v/>
      </c>
      <c r="AC65" s="789">
        <f t="shared" si="3"/>
        <v>0</v>
      </c>
      <c r="AD65" s="789">
        <f t="shared" si="4"/>
        <v>0</v>
      </c>
      <c r="AE65" s="789">
        <f t="shared" si="5"/>
        <v>0</v>
      </c>
      <c r="AF65" s="790">
        <f t="shared" si="6"/>
        <v>0</v>
      </c>
      <c r="AG65" s="273"/>
      <c r="AH65" s="791"/>
      <c r="AI65" s="265"/>
      <c r="AJ65" s="792"/>
      <c r="AK65" s="793"/>
      <c r="AL65" s="787"/>
      <c r="AM65" s="788" t="str">
        <f t="shared" si="7"/>
        <v/>
      </c>
      <c r="AN65" s="789" t="str">
        <f t="shared" si="0"/>
        <v/>
      </c>
      <c r="AO65" s="789">
        <f t="shared" si="8"/>
        <v>0</v>
      </c>
      <c r="AP65" s="789">
        <f t="shared" si="9"/>
        <v>0</v>
      </c>
      <c r="AQ65" s="789">
        <f t="shared" si="10"/>
        <v>0</v>
      </c>
      <c r="AR65" s="790">
        <f t="shared" si="11"/>
        <v>0</v>
      </c>
      <c r="AS65" s="242"/>
      <c r="AT65" s="242"/>
      <c r="BU65" s="278"/>
      <c r="BV65" s="278"/>
      <c r="BW65" s="233"/>
      <c r="BX65" s="278"/>
      <c r="BY65" s="278"/>
      <c r="BZ65" s="278"/>
    </row>
    <row r="66" spans="22:78" x14ac:dyDescent="0.25">
      <c r="V66" s="791"/>
      <c r="W66" s="265"/>
      <c r="X66" s="792"/>
      <c r="Y66" s="793"/>
      <c r="Z66" s="787"/>
      <c r="AA66" s="788" t="str">
        <f t="shared" si="1"/>
        <v/>
      </c>
      <c r="AB66" s="789" t="str">
        <f t="shared" si="2"/>
        <v/>
      </c>
      <c r="AC66" s="789">
        <f t="shared" si="3"/>
        <v>0</v>
      </c>
      <c r="AD66" s="789">
        <f t="shared" si="4"/>
        <v>0</v>
      </c>
      <c r="AE66" s="789">
        <f t="shared" si="5"/>
        <v>0</v>
      </c>
      <c r="AF66" s="790">
        <f t="shared" si="6"/>
        <v>0</v>
      </c>
      <c r="AG66" s="273"/>
      <c r="AH66" s="791"/>
      <c r="AI66" s="265"/>
      <c r="AJ66" s="792"/>
      <c r="AK66" s="793"/>
      <c r="AL66" s="787"/>
      <c r="AM66" s="788" t="str">
        <f t="shared" si="7"/>
        <v/>
      </c>
      <c r="AN66" s="789" t="str">
        <f t="shared" si="0"/>
        <v/>
      </c>
      <c r="AO66" s="789">
        <f t="shared" si="8"/>
        <v>0</v>
      </c>
      <c r="AP66" s="789">
        <f t="shared" si="9"/>
        <v>0</v>
      </c>
      <c r="AQ66" s="789">
        <f t="shared" si="10"/>
        <v>0</v>
      </c>
      <c r="AR66" s="790">
        <f t="shared" si="11"/>
        <v>0</v>
      </c>
      <c r="AS66" s="242"/>
      <c r="AT66" s="242"/>
      <c r="BU66" s="278"/>
      <c r="BV66" s="278"/>
      <c r="BW66" s="233"/>
      <c r="BX66" s="278"/>
      <c r="BY66" s="278"/>
      <c r="BZ66" s="278"/>
    </row>
    <row r="67" spans="22:78" x14ac:dyDescent="0.25">
      <c r="V67" s="791"/>
      <c r="W67" s="265"/>
      <c r="X67" s="792"/>
      <c r="Y67" s="793"/>
      <c r="Z67" s="787"/>
      <c r="AA67" s="788" t="str">
        <f t="shared" si="1"/>
        <v/>
      </c>
      <c r="AB67" s="789" t="str">
        <f t="shared" si="2"/>
        <v/>
      </c>
      <c r="AC67" s="789">
        <f t="shared" si="3"/>
        <v>0</v>
      </c>
      <c r="AD67" s="789">
        <f t="shared" si="4"/>
        <v>0</v>
      </c>
      <c r="AE67" s="789">
        <f t="shared" si="5"/>
        <v>0</v>
      </c>
      <c r="AF67" s="790">
        <f t="shared" si="6"/>
        <v>0</v>
      </c>
      <c r="AG67" s="273"/>
      <c r="AH67" s="791"/>
      <c r="AI67" s="265"/>
      <c r="AJ67" s="792"/>
      <c r="AK67" s="793"/>
      <c r="AL67" s="787"/>
      <c r="AM67" s="788" t="str">
        <f t="shared" si="7"/>
        <v/>
      </c>
      <c r="AN67" s="789" t="str">
        <f t="shared" si="0"/>
        <v/>
      </c>
      <c r="AO67" s="789">
        <f t="shared" si="8"/>
        <v>0</v>
      </c>
      <c r="AP67" s="789">
        <f t="shared" si="9"/>
        <v>0</v>
      </c>
      <c r="AQ67" s="789">
        <f t="shared" si="10"/>
        <v>0</v>
      </c>
      <c r="AR67" s="790">
        <f t="shared" si="11"/>
        <v>0</v>
      </c>
      <c r="AS67" s="242"/>
      <c r="AT67" s="242"/>
      <c r="BU67" s="278"/>
      <c r="BV67" s="278"/>
      <c r="BW67" s="233"/>
      <c r="BX67" s="278"/>
      <c r="BY67" s="278"/>
      <c r="BZ67" s="278"/>
    </row>
    <row r="68" spans="22:78" x14ac:dyDescent="0.25">
      <c r="V68" s="791"/>
      <c r="W68" s="265"/>
      <c r="X68" s="792"/>
      <c r="Y68" s="793"/>
      <c r="Z68" s="787"/>
      <c r="AA68" s="788" t="str">
        <f t="shared" si="1"/>
        <v/>
      </c>
      <c r="AB68" s="789" t="str">
        <f t="shared" si="2"/>
        <v/>
      </c>
      <c r="AC68" s="789">
        <f t="shared" si="3"/>
        <v>0</v>
      </c>
      <c r="AD68" s="789">
        <f t="shared" si="4"/>
        <v>0</v>
      </c>
      <c r="AE68" s="789">
        <f t="shared" si="5"/>
        <v>0</v>
      </c>
      <c r="AF68" s="790">
        <f t="shared" si="6"/>
        <v>0</v>
      </c>
      <c r="AG68" s="273"/>
      <c r="AH68" s="791"/>
      <c r="AI68" s="265"/>
      <c r="AJ68" s="792"/>
      <c r="AK68" s="793"/>
      <c r="AL68" s="787"/>
      <c r="AM68" s="788" t="str">
        <f t="shared" si="7"/>
        <v/>
      </c>
      <c r="AN68" s="789" t="str">
        <f t="shared" si="0"/>
        <v/>
      </c>
      <c r="AO68" s="789">
        <f t="shared" si="8"/>
        <v>0</v>
      </c>
      <c r="AP68" s="789">
        <f t="shared" si="9"/>
        <v>0</v>
      </c>
      <c r="AQ68" s="789">
        <f t="shared" si="10"/>
        <v>0</v>
      </c>
      <c r="AR68" s="790">
        <f t="shared" si="11"/>
        <v>0</v>
      </c>
      <c r="AS68" s="242"/>
      <c r="AT68" s="242"/>
      <c r="BU68" s="278"/>
      <c r="BV68" s="278"/>
      <c r="BW68" s="233"/>
      <c r="BX68" s="278"/>
      <c r="BY68" s="278"/>
      <c r="BZ68" s="278"/>
    </row>
    <row r="69" spans="22:78" x14ac:dyDescent="0.25">
      <c r="V69" s="791"/>
      <c r="W69" s="265"/>
      <c r="X69" s="792"/>
      <c r="Y69" s="793"/>
      <c r="Z69" s="787"/>
      <c r="AA69" s="788" t="str">
        <f t="shared" si="1"/>
        <v/>
      </c>
      <c r="AB69" s="789" t="str">
        <f t="shared" si="2"/>
        <v/>
      </c>
      <c r="AC69" s="789">
        <f t="shared" si="3"/>
        <v>0</v>
      </c>
      <c r="AD69" s="789">
        <f t="shared" si="4"/>
        <v>0</v>
      </c>
      <c r="AE69" s="789">
        <f t="shared" si="5"/>
        <v>0</v>
      </c>
      <c r="AF69" s="790">
        <f t="shared" si="6"/>
        <v>0</v>
      </c>
      <c r="AG69" s="273"/>
      <c r="AH69" s="791"/>
      <c r="AI69" s="265"/>
      <c r="AJ69" s="792"/>
      <c r="AK69" s="793"/>
      <c r="AL69" s="787"/>
      <c r="AM69" s="788" t="str">
        <f t="shared" si="7"/>
        <v/>
      </c>
      <c r="AN69" s="789" t="str">
        <f t="shared" si="0"/>
        <v/>
      </c>
      <c r="AO69" s="789">
        <f t="shared" si="8"/>
        <v>0</v>
      </c>
      <c r="AP69" s="789">
        <f t="shared" si="9"/>
        <v>0</v>
      </c>
      <c r="AQ69" s="789">
        <f t="shared" si="10"/>
        <v>0</v>
      </c>
      <c r="AR69" s="790">
        <f t="shared" si="11"/>
        <v>0</v>
      </c>
      <c r="AS69" s="242"/>
      <c r="AT69" s="242"/>
      <c r="BU69" s="278"/>
      <c r="BV69" s="278"/>
      <c r="BW69" s="233"/>
      <c r="BX69" s="278"/>
      <c r="BY69" s="278"/>
      <c r="BZ69" s="278"/>
    </row>
    <row r="70" spans="22:78" x14ac:dyDescent="0.25">
      <c r="V70" s="791"/>
      <c r="W70" s="265"/>
      <c r="X70" s="792"/>
      <c r="Y70" s="793"/>
      <c r="Z70" s="787"/>
      <c r="AA70" s="788" t="str">
        <f t="shared" si="1"/>
        <v/>
      </c>
      <c r="AB70" s="789" t="str">
        <f t="shared" si="2"/>
        <v/>
      </c>
      <c r="AC70" s="789">
        <f t="shared" si="3"/>
        <v>0</v>
      </c>
      <c r="AD70" s="789">
        <f t="shared" si="4"/>
        <v>0</v>
      </c>
      <c r="AE70" s="789">
        <f t="shared" si="5"/>
        <v>0</v>
      </c>
      <c r="AF70" s="790">
        <f t="shared" si="6"/>
        <v>0</v>
      </c>
      <c r="AG70" s="273"/>
      <c r="AH70" s="791"/>
      <c r="AI70" s="265"/>
      <c r="AJ70" s="792"/>
      <c r="AK70" s="793"/>
      <c r="AL70" s="787"/>
      <c r="AM70" s="788" t="str">
        <f t="shared" si="7"/>
        <v/>
      </c>
      <c r="AN70" s="789" t="str">
        <f t="shared" si="0"/>
        <v/>
      </c>
      <c r="AO70" s="789">
        <f t="shared" si="8"/>
        <v>0</v>
      </c>
      <c r="AP70" s="789">
        <f t="shared" si="9"/>
        <v>0</v>
      </c>
      <c r="AQ70" s="789">
        <f t="shared" si="10"/>
        <v>0</v>
      </c>
      <c r="AR70" s="790">
        <f t="shared" si="11"/>
        <v>0</v>
      </c>
      <c r="AS70" s="242"/>
      <c r="AT70" s="242"/>
      <c r="BU70" s="278"/>
      <c r="BV70" s="278"/>
      <c r="BW70" s="233"/>
      <c r="BX70" s="278"/>
      <c r="BY70" s="278"/>
      <c r="BZ70" s="278"/>
    </row>
    <row r="71" spans="22:78" x14ac:dyDescent="0.25">
      <c r="V71" s="791"/>
      <c r="W71" s="265"/>
      <c r="X71" s="792"/>
      <c r="Y71" s="793"/>
      <c r="Z71" s="787"/>
      <c r="AA71" s="788" t="str">
        <f t="shared" si="1"/>
        <v/>
      </c>
      <c r="AB71" s="789" t="str">
        <f t="shared" si="2"/>
        <v/>
      </c>
      <c r="AC71" s="789">
        <f t="shared" si="3"/>
        <v>0</v>
      </c>
      <c r="AD71" s="789">
        <f t="shared" si="4"/>
        <v>0</v>
      </c>
      <c r="AE71" s="789">
        <f t="shared" si="5"/>
        <v>0</v>
      </c>
      <c r="AF71" s="790">
        <f t="shared" si="6"/>
        <v>0</v>
      </c>
      <c r="AG71" s="273"/>
      <c r="AH71" s="791"/>
      <c r="AI71" s="265"/>
      <c r="AJ71" s="792"/>
      <c r="AK71" s="793"/>
      <c r="AL71" s="787"/>
      <c r="AM71" s="788" t="str">
        <f t="shared" si="7"/>
        <v/>
      </c>
      <c r="AN71" s="789" t="str">
        <f t="shared" si="0"/>
        <v/>
      </c>
      <c r="AO71" s="789">
        <f t="shared" si="8"/>
        <v>0</v>
      </c>
      <c r="AP71" s="789">
        <f t="shared" si="9"/>
        <v>0</v>
      </c>
      <c r="AQ71" s="789">
        <f t="shared" si="10"/>
        <v>0</v>
      </c>
      <c r="AR71" s="790">
        <f t="shared" si="11"/>
        <v>0</v>
      </c>
      <c r="AS71" s="242"/>
      <c r="AT71" s="242"/>
      <c r="BU71" s="278"/>
      <c r="BV71" s="278"/>
      <c r="BW71" s="233"/>
      <c r="BX71" s="278"/>
      <c r="BY71" s="278"/>
      <c r="BZ71" s="278"/>
    </row>
    <row r="72" spans="22:78" x14ac:dyDescent="0.25">
      <c r="V72" s="791"/>
      <c r="W72" s="265"/>
      <c r="X72" s="792"/>
      <c r="Y72" s="793"/>
      <c r="Z72" s="787"/>
      <c r="AA72" s="788" t="str">
        <f t="shared" si="1"/>
        <v/>
      </c>
      <c r="AB72" s="789" t="str">
        <f t="shared" ref="AB72:AB135" si="12">IF(Y72&gt;1,IF((TestEOY-X72)/365&gt;AA72,AA72,ROUNDUP(((TestEOY-X72)/365),0)),"")</f>
        <v/>
      </c>
      <c r="AC72" s="789">
        <f t="shared" si="3"/>
        <v>0</v>
      </c>
      <c r="AD72" s="789">
        <f t="shared" si="4"/>
        <v>0</v>
      </c>
      <c r="AE72" s="789">
        <f t="shared" si="5"/>
        <v>0</v>
      </c>
      <c r="AF72" s="790">
        <f t="shared" si="6"/>
        <v>0</v>
      </c>
      <c r="AG72" s="273"/>
      <c r="AH72" s="791"/>
      <c r="AI72" s="265"/>
      <c r="AJ72" s="792"/>
      <c r="AK72" s="793"/>
      <c r="AL72" s="787"/>
      <c r="AM72" s="788" t="str">
        <f t="shared" si="7"/>
        <v/>
      </c>
      <c r="AN72" s="789" t="str">
        <f t="shared" ref="AN72:AN135" si="13">IF(AK72&lt;&gt;"",IF((TestEOY-AJ72)/365&gt;AM72,AM72,ROUNDUP(((TestEOY-AJ72)/365),0)),"")</f>
        <v/>
      </c>
      <c r="AO72" s="789">
        <f t="shared" si="8"/>
        <v>0</v>
      </c>
      <c r="AP72" s="789">
        <f t="shared" si="9"/>
        <v>0</v>
      </c>
      <c r="AQ72" s="789">
        <f t="shared" si="10"/>
        <v>0</v>
      </c>
      <c r="AR72" s="790">
        <f t="shared" si="11"/>
        <v>0</v>
      </c>
      <c r="AS72" s="242"/>
      <c r="AT72" s="242"/>
      <c r="BU72" s="278"/>
      <c r="BV72" s="278"/>
      <c r="BW72" s="233"/>
      <c r="BX72" s="278"/>
      <c r="BY72" s="278"/>
      <c r="BZ72" s="278"/>
    </row>
    <row r="73" spans="22:78" x14ac:dyDescent="0.25">
      <c r="V73" s="791"/>
      <c r="W73" s="265"/>
      <c r="X73" s="792"/>
      <c r="Y73" s="793"/>
      <c r="Z73" s="787"/>
      <c r="AA73" s="788" t="str">
        <f t="shared" ref="AA73:AA136" si="14">IFERROR(INDEX($AU$8:$AU$23,MATCH(V73,$AT$8:$AT$23,0)),"")</f>
        <v/>
      </c>
      <c r="AB73" s="789" t="str">
        <f t="shared" si="12"/>
        <v/>
      </c>
      <c r="AC73" s="789">
        <f t="shared" ref="AC73:AC136" si="15">IFERROR(IF(AB73&gt;=AA73,0,IF(AA73&gt;AB73,SLN(Y73,Z73,AA73),0)),"")</f>
        <v>0</v>
      </c>
      <c r="AD73" s="789">
        <f t="shared" ref="AD73:AD136" si="16">AE73-AC73</f>
        <v>0</v>
      </c>
      <c r="AE73" s="789">
        <f t="shared" ref="AE73:AE136" si="17">IFERROR(IF(OR(AA73=0,AA73=""),
     0,
     IF(AB73&gt;=AA73,
          +Y73,
          (+AC73*AB73))),
"")</f>
        <v>0</v>
      </c>
      <c r="AF73" s="790">
        <f t="shared" ref="AF73:AF136" si="18">IFERROR(IF(AE73&gt;Y73,0,(+Y73-AE73))-Z73,"")</f>
        <v>0</v>
      </c>
      <c r="AG73" s="273"/>
      <c r="AH73" s="791"/>
      <c r="AI73" s="265"/>
      <c r="AJ73" s="792"/>
      <c r="AK73" s="793"/>
      <c r="AL73" s="787"/>
      <c r="AM73" s="788" t="str">
        <f t="shared" ref="AM73:AM136" si="19">IFERROR(INDEX($AU$8:$AU$23,MATCH(AH73,$AT$8:$AT$23,0)),"")</f>
        <v/>
      </c>
      <c r="AN73" s="789" t="str">
        <f t="shared" si="13"/>
        <v/>
      </c>
      <c r="AO73" s="789">
        <f t="shared" ref="AO73:AO136" si="20">IFERROR(IF(AN73&gt;=AM73,0,IF(AM73&gt;AN73,SLN(AK73,AL73,AM73),0)),"")</f>
        <v>0</v>
      </c>
      <c r="AP73" s="789">
        <f t="shared" ref="AP73:AP136" si="21">AQ73-AO73</f>
        <v>0</v>
      </c>
      <c r="AQ73" s="789">
        <f t="shared" ref="AQ73:AQ136" si="22">IFERROR(IF(OR(AM73=0,AM73=""),
     0,
     IF(AN73&gt;=AM73,
          +AK73,
          (+AO73*AN73))),
"")</f>
        <v>0</v>
      </c>
      <c r="AR73" s="790">
        <f t="shared" ref="AR73:AR136" si="23">IFERROR(IF(AQ73&gt;AK73,0,(+AK73-AQ73))-AL73,"")</f>
        <v>0</v>
      </c>
      <c r="AS73" s="242"/>
      <c r="AT73" s="242"/>
      <c r="BU73" s="278"/>
      <c r="BV73" s="278"/>
      <c r="BW73" s="233"/>
      <c r="BX73" s="278"/>
      <c r="BY73" s="278"/>
      <c r="BZ73" s="278"/>
    </row>
    <row r="74" spans="22:78" x14ac:dyDescent="0.25">
      <c r="V74" s="791"/>
      <c r="W74" s="265"/>
      <c r="X74" s="792"/>
      <c r="Y74" s="793"/>
      <c r="Z74" s="787"/>
      <c r="AA74" s="788" t="str">
        <f t="shared" si="14"/>
        <v/>
      </c>
      <c r="AB74" s="789" t="str">
        <f t="shared" si="12"/>
        <v/>
      </c>
      <c r="AC74" s="789">
        <f t="shared" si="15"/>
        <v>0</v>
      </c>
      <c r="AD74" s="789">
        <f t="shared" si="16"/>
        <v>0</v>
      </c>
      <c r="AE74" s="789">
        <f t="shared" si="17"/>
        <v>0</v>
      </c>
      <c r="AF74" s="790">
        <f t="shared" si="18"/>
        <v>0</v>
      </c>
      <c r="AG74" s="273"/>
      <c r="AH74" s="791"/>
      <c r="AI74" s="265"/>
      <c r="AJ74" s="792"/>
      <c r="AK74" s="793"/>
      <c r="AL74" s="787"/>
      <c r="AM74" s="788" t="str">
        <f t="shared" si="19"/>
        <v/>
      </c>
      <c r="AN74" s="789" t="str">
        <f t="shared" si="13"/>
        <v/>
      </c>
      <c r="AO74" s="789">
        <f t="shared" si="20"/>
        <v>0</v>
      </c>
      <c r="AP74" s="789">
        <f t="shared" si="21"/>
        <v>0</v>
      </c>
      <c r="AQ74" s="789">
        <f t="shared" si="22"/>
        <v>0</v>
      </c>
      <c r="AR74" s="790">
        <f t="shared" si="23"/>
        <v>0</v>
      </c>
      <c r="AS74" s="242"/>
      <c r="AT74" s="242"/>
      <c r="BU74" s="278"/>
      <c r="BV74" s="278"/>
      <c r="BW74" s="233"/>
      <c r="BX74" s="278"/>
      <c r="BY74" s="278"/>
      <c r="BZ74" s="278"/>
    </row>
    <row r="75" spans="22:78" x14ac:dyDescent="0.25">
      <c r="V75" s="791"/>
      <c r="W75" s="265"/>
      <c r="X75" s="792"/>
      <c r="Y75" s="793"/>
      <c r="Z75" s="787"/>
      <c r="AA75" s="788" t="str">
        <f t="shared" si="14"/>
        <v/>
      </c>
      <c r="AB75" s="789" t="str">
        <f t="shared" si="12"/>
        <v/>
      </c>
      <c r="AC75" s="789">
        <f t="shared" si="15"/>
        <v>0</v>
      </c>
      <c r="AD75" s="789">
        <f t="shared" si="16"/>
        <v>0</v>
      </c>
      <c r="AE75" s="789">
        <f t="shared" si="17"/>
        <v>0</v>
      </c>
      <c r="AF75" s="790">
        <f t="shared" si="18"/>
        <v>0</v>
      </c>
      <c r="AG75" s="273"/>
      <c r="AH75" s="791"/>
      <c r="AI75" s="265"/>
      <c r="AJ75" s="792"/>
      <c r="AK75" s="793"/>
      <c r="AL75" s="787"/>
      <c r="AM75" s="788" t="str">
        <f t="shared" si="19"/>
        <v/>
      </c>
      <c r="AN75" s="789" t="str">
        <f t="shared" si="13"/>
        <v/>
      </c>
      <c r="AO75" s="789">
        <f t="shared" si="20"/>
        <v>0</v>
      </c>
      <c r="AP75" s="789">
        <f t="shared" si="21"/>
        <v>0</v>
      </c>
      <c r="AQ75" s="789">
        <f t="shared" si="22"/>
        <v>0</v>
      </c>
      <c r="AR75" s="790">
        <f t="shared" si="23"/>
        <v>0</v>
      </c>
      <c r="AS75" s="242"/>
      <c r="AT75" s="242"/>
      <c r="BU75" s="278"/>
      <c r="BV75" s="278"/>
      <c r="BW75" s="233"/>
      <c r="BX75" s="278"/>
      <c r="BY75" s="278"/>
      <c r="BZ75" s="278"/>
    </row>
    <row r="76" spans="22:78" x14ac:dyDescent="0.25">
      <c r="V76" s="791"/>
      <c r="W76" s="265"/>
      <c r="X76" s="792"/>
      <c r="Y76" s="793"/>
      <c r="Z76" s="787"/>
      <c r="AA76" s="788" t="str">
        <f t="shared" si="14"/>
        <v/>
      </c>
      <c r="AB76" s="789" t="str">
        <f t="shared" si="12"/>
        <v/>
      </c>
      <c r="AC76" s="789">
        <f t="shared" si="15"/>
        <v>0</v>
      </c>
      <c r="AD76" s="789">
        <f t="shared" si="16"/>
        <v>0</v>
      </c>
      <c r="AE76" s="789">
        <f t="shared" si="17"/>
        <v>0</v>
      </c>
      <c r="AF76" s="790">
        <f t="shared" si="18"/>
        <v>0</v>
      </c>
      <c r="AG76" s="273"/>
      <c r="AH76" s="791"/>
      <c r="AI76" s="265"/>
      <c r="AJ76" s="792"/>
      <c r="AK76" s="793"/>
      <c r="AL76" s="787"/>
      <c r="AM76" s="788" t="str">
        <f t="shared" si="19"/>
        <v/>
      </c>
      <c r="AN76" s="789" t="str">
        <f t="shared" si="13"/>
        <v/>
      </c>
      <c r="AO76" s="789">
        <f t="shared" si="20"/>
        <v>0</v>
      </c>
      <c r="AP76" s="789">
        <f t="shared" si="21"/>
        <v>0</v>
      </c>
      <c r="AQ76" s="789">
        <f t="shared" si="22"/>
        <v>0</v>
      </c>
      <c r="AR76" s="790">
        <f t="shared" si="23"/>
        <v>0</v>
      </c>
      <c r="AS76" s="242"/>
      <c r="AT76" s="242"/>
      <c r="BU76" s="278"/>
      <c r="BV76" s="278"/>
      <c r="BW76" s="233"/>
      <c r="BX76" s="278"/>
      <c r="BY76" s="278"/>
      <c r="BZ76" s="278"/>
    </row>
    <row r="77" spans="22:78" x14ac:dyDescent="0.25">
      <c r="V77" s="791"/>
      <c r="W77" s="265"/>
      <c r="X77" s="792"/>
      <c r="Y77" s="793"/>
      <c r="Z77" s="787"/>
      <c r="AA77" s="788" t="str">
        <f t="shared" si="14"/>
        <v/>
      </c>
      <c r="AB77" s="789" t="str">
        <f t="shared" si="12"/>
        <v/>
      </c>
      <c r="AC77" s="789">
        <f t="shared" si="15"/>
        <v>0</v>
      </c>
      <c r="AD77" s="789">
        <f t="shared" si="16"/>
        <v>0</v>
      </c>
      <c r="AE77" s="789">
        <f t="shared" si="17"/>
        <v>0</v>
      </c>
      <c r="AF77" s="790">
        <f t="shared" si="18"/>
        <v>0</v>
      </c>
      <c r="AG77" s="273"/>
      <c r="AH77" s="791"/>
      <c r="AI77" s="265"/>
      <c r="AJ77" s="792"/>
      <c r="AK77" s="793"/>
      <c r="AL77" s="787"/>
      <c r="AM77" s="788" t="str">
        <f t="shared" si="19"/>
        <v/>
      </c>
      <c r="AN77" s="789" t="str">
        <f t="shared" si="13"/>
        <v/>
      </c>
      <c r="AO77" s="789">
        <f t="shared" si="20"/>
        <v>0</v>
      </c>
      <c r="AP77" s="789">
        <f t="shared" si="21"/>
        <v>0</v>
      </c>
      <c r="AQ77" s="789">
        <f t="shared" si="22"/>
        <v>0</v>
      </c>
      <c r="AR77" s="790">
        <f t="shared" si="23"/>
        <v>0</v>
      </c>
      <c r="AS77" s="242"/>
      <c r="AT77" s="242"/>
      <c r="BU77" s="278"/>
      <c r="BV77" s="278"/>
      <c r="BW77" s="233"/>
      <c r="BX77" s="278"/>
      <c r="BY77" s="278"/>
      <c r="BZ77" s="278"/>
    </row>
    <row r="78" spans="22:78" x14ac:dyDescent="0.25">
      <c r="V78" s="791"/>
      <c r="W78" s="265"/>
      <c r="X78" s="792"/>
      <c r="Y78" s="793"/>
      <c r="Z78" s="787"/>
      <c r="AA78" s="788" t="str">
        <f t="shared" si="14"/>
        <v/>
      </c>
      <c r="AB78" s="789" t="str">
        <f t="shared" si="12"/>
        <v/>
      </c>
      <c r="AC78" s="789">
        <f t="shared" si="15"/>
        <v>0</v>
      </c>
      <c r="AD78" s="789">
        <f t="shared" si="16"/>
        <v>0</v>
      </c>
      <c r="AE78" s="789">
        <f t="shared" si="17"/>
        <v>0</v>
      </c>
      <c r="AF78" s="790">
        <f t="shared" si="18"/>
        <v>0</v>
      </c>
      <c r="AG78" s="273"/>
      <c r="AH78" s="791"/>
      <c r="AI78" s="265"/>
      <c r="AJ78" s="792"/>
      <c r="AK78" s="793"/>
      <c r="AL78" s="787"/>
      <c r="AM78" s="788" t="str">
        <f t="shared" si="19"/>
        <v/>
      </c>
      <c r="AN78" s="789" t="str">
        <f t="shared" si="13"/>
        <v/>
      </c>
      <c r="AO78" s="789">
        <f t="shared" si="20"/>
        <v>0</v>
      </c>
      <c r="AP78" s="789">
        <f t="shared" si="21"/>
        <v>0</v>
      </c>
      <c r="AQ78" s="789">
        <f t="shared" si="22"/>
        <v>0</v>
      </c>
      <c r="AR78" s="790">
        <f t="shared" si="23"/>
        <v>0</v>
      </c>
      <c r="AS78" s="242"/>
      <c r="AT78" s="242"/>
      <c r="BU78" s="278"/>
      <c r="BV78" s="278"/>
      <c r="BW78" s="233"/>
      <c r="BX78" s="278"/>
      <c r="BY78" s="278"/>
      <c r="BZ78" s="278"/>
    </row>
    <row r="79" spans="22:78" x14ac:dyDescent="0.25">
      <c r="V79" s="791"/>
      <c r="W79" s="265"/>
      <c r="X79" s="792"/>
      <c r="Y79" s="793"/>
      <c r="Z79" s="787"/>
      <c r="AA79" s="788" t="str">
        <f t="shared" si="14"/>
        <v/>
      </c>
      <c r="AB79" s="789" t="str">
        <f t="shared" si="12"/>
        <v/>
      </c>
      <c r="AC79" s="789">
        <f t="shared" si="15"/>
        <v>0</v>
      </c>
      <c r="AD79" s="789">
        <f t="shared" si="16"/>
        <v>0</v>
      </c>
      <c r="AE79" s="789">
        <f t="shared" si="17"/>
        <v>0</v>
      </c>
      <c r="AF79" s="790">
        <f t="shared" si="18"/>
        <v>0</v>
      </c>
      <c r="AG79" s="273"/>
      <c r="AH79" s="791"/>
      <c r="AI79" s="265"/>
      <c r="AJ79" s="792"/>
      <c r="AK79" s="793"/>
      <c r="AL79" s="787"/>
      <c r="AM79" s="788" t="str">
        <f t="shared" si="19"/>
        <v/>
      </c>
      <c r="AN79" s="789" t="str">
        <f t="shared" si="13"/>
        <v/>
      </c>
      <c r="AO79" s="789">
        <f t="shared" si="20"/>
        <v>0</v>
      </c>
      <c r="AP79" s="789">
        <f t="shared" si="21"/>
        <v>0</v>
      </c>
      <c r="AQ79" s="789">
        <f t="shared" si="22"/>
        <v>0</v>
      </c>
      <c r="AR79" s="790">
        <f t="shared" si="23"/>
        <v>0</v>
      </c>
      <c r="AS79" s="242"/>
      <c r="AT79" s="242"/>
      <c r="BU79" s="278"/>
      <c r="BV79" s="278"/>
      <c r="BW79" s="233"/>
      <c r="BX79" s="278"/>
      <c r="BY79" s="278"/>
      <c r="BZ79" s="278"/>
    </row>
    <row r="80" spans="22:78" x14ac:dyDescent="0.25">
      <c r="V80" s="791"/>
      <c r="W80" s="265"/>
      <c r="X80" s="792"/>
      <c r="Y80" s="793"/>
      <c r="Z80" s="787"/>
      <c r="AA80" s="788" t="str">
        <f t="shared" si="14"/>
        <v/>
      </c>
      <c r="AB80" s="789" t="str">
        <f t="shared" si="12"/>
        <v/>
      </c>
      <c r="AC80" s="789">
        <f t="shared" si="15"/>
        <v>0</v>
      </c>
      <c r="AD80" s="789">
        <f t="shared" si="16"/>
        <v>0</v>
      </c>
      <c r="AE80" s="789">
        <f t="shared" si="17"/>
        <v>0</v>
      </c>
      <c r="AF80" s="790">
        <f t="shared" si="18"/>
        <v>0</v>
      </c>
      <c r="AG80" s="273"/>
      <c r="AH80" s="791"/>
      <c r="AI80" s="265"/>
      <c r="AJ80" s="792"/>
      <c r="AK80" s="793"/>
      <c r="AL80" s="787"/>
      <c r="AM80" s="788" t="str">
        <f t="shared" si="19"/>
        <v/>
      </c>
      <c r="AN80" s="789" t="str">
        <f t="shared" si="13"/>
        <v/>
      </c>
      <c r="AO80" s="789">
        <f t="shared" si="20"/>
        <v>0</v>
      </c>
      <c r="AP80" s="789">
        <f t="shared" si="21"/>
        <v>0</v>
      </c>
      <c r="AQ80" s="789">
        <f t="shared" si="22"/>
        <v>0</v>
      </c>
      <c r="AR80" s="790">
        <f t="shared" si="23"/>
        <v>0</v>
      </c>
      <c r="AS80" s="242"/>
      <c r="AT80" s="242"/>
      <c r="BU80" s="278"/>
      <c r="BV80" s="278"/>
      <c r="BW80" s="233"/>
      <c r="BX80" s="278"/>
      <c r="BY80" s="278"/>
      <c r="BZ80" s="278"/>
    </row>
    <row r="81" spans="22:78" x14ac:dyDescent="0.25">
      <c r="V81" s="791"/>
      <c r="W81" s="265"/>
      <c r="X81" s="792"/>
      <c r="Y81" s="793"/>
      <c r="Z81" s="787"/>
      <c r="AA81" s="788" t="str">
        <f t="shared" si="14"/>
        <v/>
      </c>
      <c r="AB81" s="789" t="str">
        <f t="shared" si="12"/>
        <v/>
      </c>
      <c r="AC81" s="789">
        <f t="shared" si="15"/>
        <v>0</v>
      </c>
      <c r="AD81" s="789">
        <f t="shared" si="16"/>
        <v>0</v>
      </c>
      <c r="AE81" s="789">
        <f t="shared" si="17"/>
        <v>0</v>
      </c>
      <c r="AF81" s="790">
        <f t="shared" si="18"/>
        <v>0</v>
      </c>
      <c r="AG81" s="273"/>
      <c r="AH81" s="791"/>
      <c r="AI81" s="265"/>
      <c r="AJ81" s="792"/>
      <c r="AK81" s="793"/>
      <c r="AL81" s="787"/>
      <c r="AM81" s="788" t="str">
        <f t="shared" si="19"/>
        <v/>
      </c>
      <c r="AN81" s="789" t="str">
        <f t="shared" si="13"/>
        <v/>
      </c>
      <c r="AO81" s="789">
        <f t="shared" si="20"/>
        <v>0</v>
      </c>
      <c r="AP81" s="789">
        <f t="shared" si="21"/>
        <v>0</v>
      </c>
      <c r="AQ81" s="789">
        <f t="shared" si="22"/>
        <v>0</v>
      </c>
      <c r="AR81" s="790">
        <f t="shared" si="23"/>
        <v>0</v>
      </c>
      <c r="AS81" s="242"/>
      <c r="AT81" s="242"/>
      <c r="BU81" s="278"/>
      <c r="BV81" s="278"/>
      <c r="BW81" s="233"/>
      <c r="BX81" s="278"/>
      <c r="BY81" s="278"/>
      <c r="BZ81" s="278"/>
    </row>
    <row r="82" spans="22:78" x14ac:dyDescent="0.25">
      <c r="V82" s="791"/>
      <c r="W82" s="265"/>
      <c r="X82" s="792"/>
      <c r="Y82" s="793"/>
      <c r="Z82" s="787"/>
      <c r="AA82" s="788" t="str">
        <f t="shared" si="14"/>
        <v/>
      </c>
      <c r="AB82" s="789" t="str">
        <f t="shared" si="12"/>
        <v/>
      </c>
      <c r="AC82" s="789">
        <f t="shared" si="15"/>
        <v>0</v>
      </c>
      <c r="AD82" s="789">
        <f t="shared" si="16"/>
        <v>0</v>
      </c>
      <c r="AE82" s="789">
        <f t="shared" si="17"/>
        <v>0</v>
      </c>
      <c r="AF82" s="790">
        <f t="shared" si="18"/>
        <v>0</v>
      </c>
      <c r="AG82" s="273"/>
      <c r="AH82" s="791"/>
      <c r="AI82" s="265"/>
      <c r="AJ82" s="792"/>
      <c r="AK82" s="793"/>
      <c r="AL82" s="787"/>
      <c r="AM82" s="788" t="str">
        <f t="shared" si="19"/>
        <v/>
      </c>
      <c r="AN82" s="789" t="str">
        <f t="shared" si="13"/>
        <v/>
      </c>
      <c r="AO82" s="789">
        <f t="shared" si="20"/>
        <v>0</v>
      </c>
      <c r="AP82" s="789">
        <f t="shared" si="21"/>
        <v>0</v>
      </c>
      <c r="AQ82" s="789">
        <f t="shared" si="22"/>
        <v>0</v>
      </c>
      <c r="AR82" s="790">
        <f t="shared" si="23"/>
        <v>0</v>
      </c>
      <c r="AS82" s="242"/>
      <c r="AT82" s="242"/>
      <c r="BU82" s="278"/>
      <c r="BV82" s="278"/>
      <c r="BW82" s="233"/>
      <c r="BX82" s="278"/>
      <c r="BY82" s="278"/>
      <c r="BZ82" s="278"/>
    </row>
    <row r="83" spans="22:78" x14ac:dyDescent="0.25">
      <c r="V83" s="791"/>
      <c r="W83" s="265"/>
      <c r="X83" s="792"/>
      <c r="Y83" s="793"/>
      <c r="Z83" s="787"/>
      <c r="AA83" s="788" t="str">
        <f t="shared" si="14"/>
        <v/>
      </c>
      <c r="AB83" s="789" t="str">
        <f t="shared" si="12"/>
        <v/>
      </c>
      <c r="AC83" s="789">
        <f t="shared" si="15"/>
        <v>0</v>
      </c>
      <c r="AD83" s="789">
        <f t="shared" si="16"/>
        <v>0</v>
      </c>
      <c r="AE83" s="789">
        <f t="shared" si="17"/>
        <v>0</v>
      </c>
      <c r="AF83" s="790">
        <f t="shared" si="18"/>
        <v>0</v>
      </c>
      <c r="AG83" s="273"/>
      <c r="AH83" s="791"/>
      <c r="AI83" s="265"/>
      <c r="AJ83" s="792"/>
      <c r="AK83" s="793"/>
      <c r="AL83" s="787"/>
      <c r="AM83" s="788" t="str">
        <f t="shared" si="19"/>
        <v/>
      </c>
      <c r="AN83" s="789" t="str">
        <f t="shared" si="13"/>
        <v/>
      </c>
      <c r="AO83" s="789">
        <f t="shared" si="20"/>
        <v>0</v>
      </c>
      <c r="AP83" s="789">
        <f t="shared" si="21"/>
        <v>0</v>
      </c>
      <c r="AQ83" s="789">
        <f t="shared" si="22"/>
        <v>0</v>
      </c>
      <c r="AR83" s="790">
        <f t="shared" si="23"/>
        <v>0</v>
      </c>
      <c r="AS83" s="242"/>
      <c r="AT83" s="242"/>
      <c r="BU83" s="278"/>
      <c r="BV83" s="278"/>
      <c r="BW83" s="233"/>
      <c r="BX83" s="278"/>
      <c r="BY83" s="278"/>
      <c r="BZ83" s="278"/>
    </row>
    <row r="84" spans="22:78" x14ac:dyDescent="0.25">
      <c r="V84" s="791"/>
      <c r="W84" s="265"/>
      <c r="X84" s="792"/>
      <c r="Y84" s="793"/>
      <c r="Z84" s="787"/>
      <c r="AA84" s="788" t="str">
        <f t="shared" si="14"/>
        <v/>
      </c>
      <c r="AB84" s="789" t="str">
        <f t="shared" si="12"/>
        <v/>
      </c>
      <c r="AC84" s="789">
        <f t="shared" si="15"/>
        <v>0</v>
      </c>
      <c r="AD84" s="789">
        <f t="shared" si="16"/>
        <v>0</v>
      </c>
      <c r="AE84" s="789">
        <f t="shared" si="17"/>
        <v>0</v>
      </c>
      <c r="AF84" s="790">
        <f t="shared" si="18"/>
        <v>0</v>
      </c>
      <c r="AG84" s="273"/>
      <c r="AH84" s="791"/>
      <c r="AI84" s="265"/>
      <c r="AJ84" s="792"/>
      <c r="AK84" s="793"/>
      <c r="AL84" s="787"/>
      <c r="AM84" s="788" t="str">
        <f t="shared" si="19"/>
        <v/>
      </c>
      <c r="AN84" s="789" t="str">
        <f t="shared" si="13"/>
        <v/>
      </c>
      <c r="AO84" s="789">
        <f t="shared" si="20"/>
        <v>0</v>
      </c>
      <c r="AP84" s="789">
        <f t="shared" si="21"/>
        <v>0</v>
      </c>
      <c r="AQ84" s="789">
        <f t="shared" si="22"/>
        <v>0</v>
      </c>
      <c r="AR84" s="790">
        <f t="shared" si="23"/>
        <v>0</v>
      </c>
      <c r="AS84" s="242"/>
      <c r="AT84" s="242"/>
      <c r="BU84" s="278"/>
      <c r="BV84" s="278"/>
      <c r="BW84" s="233"/>
      <c r="BX84" s="278"/>
      <c r="BY84" s="278"/>
      <c r="BZ84" s="278"/>
    </row>
    <row r="85" spans="22:78" x14ac:dyDescent="0.25">
      <c r="V85" s="791"/>
      <c r="W85" s="265"/>
      <c r="X85" s="792"/>
      <c r="Y85" s="793"/>
      <c r="Z85" s="787"/>
      <c r="AA85" s="788" t="str">
        <f t="shared" si="14"/>
        <v/>
      </c>
      <c r="AB85" s="789" t="str">
        <f t="shared" si="12"/>
        <v/>
      </c>
      <c r="AC85" s="789">
        <f t="shared" si="15"/>
        <v>0</v>
      </c>
      <c r="AD85" s="789">
        <f t="shared" si="16"/>
        <v>0</v>
      </c>
      <c r="AE85" s="789">
        <f t="shared" si="17"/>
        <v>0</v>
      </c>
      <c r="AF85" s="790">
        <f t="shared" si="18"/>
        <v>0</v>
      </c>
      <c r="AG85" s="273"/>
      <c r="AH85" s="791"/>
      <c r="AI85" s="265"/>
      <c r="AJ85" s="792"/>
      <c r="AK85" s="793"/>
      <c r="AL85" s="787"/>
      <c r="AM85" s="788" t="str">
        <f t="shared" si="19"/>
        <v/>
      </c>
      <c r="AN85" s="789" t="str">
        <f t="shared" si="13"/>
        <v/>
      </c>
      <c r="AO85" s="789">
        <f t="shared" si="20"/>
        <v>0</v>
      </c>
      <c r="AP85" s="789">
        <f t="shared" si="21"/>
        <v>0</v>
      </c>
      <c r="AQ85" s="789">
        <f t="shared" si="22"/>
        <v>0</v>
      </c>
      <c r="AR85" s="790">
        <f t="shared" si="23"/>
        <v>0</v>
      </c>
      <c r="AS85" s="242"/>
      <c r="AT85" s="242"/>
      <c r="BU85" s="278"/>
      <c r="BV85" s="278"/>
      <c r="BW85" s="233"/>
      <c r="BX85" s="278"/>
      <c r="BY85" s="278"/>
      <c r="BZ85" s="278"/>
    </row>
    <row r="86" spans="22:78" x14ac:dyDescent="0.25">
      <c r="V86" s="791"/>
      <c r="W86" s="265"/>
      <c r="X86" s="792"/>
      <c r="Y86" s="793"/>
      <c r="Z86" s="787"/>
      <c r="AA86" s="788" t="str">
        <f t="shared" si="14"/>
        <v/>
      </c>
      <c r="AB86" s="789" t="str">
        <f t="shared" si="12"/>
        <v/>
      </c>
      <c r="AC86" s="789">
        <f t="shared" si="15"/>
        <v>0</v>
      </c>
      <c r="AD86" s="789">
        <f t="shared" si="16"/>
        <v>0</v>
      </c>
      <c r="AE86" s="789">
        <f t="shared" si="17"/>
        <v>0</v>
      </c>
      <c r="AF86" s="790">
        <f t="shared" si="18"/>
        <v>0</v>
      </c>
      <c r="AG86" s="273"/>
      <c r="AH86" s="791"/>
      <c r="AI86" s="265"/>
      <c r="AJ86" s="792"/>
      <c r="AK86" s="793"/>
      <c r="AL86" s="787"/>
      <c r="AM86" s="788" t="str">
        <f t="shared" si="19"/>
        <v/>
      </c>
      <c r="AN86" s="789" t="str">
        <f t="shared" si="13"/>
        <v/>
      </c>
      <c r="AO86" s="789">
        <f t="shared" si="20"/>
        <v>0</v>
      </c>
      <c r="AP86" s="789">
        <f t="shared" si="21"/>
        <v>0</v>
      </c>
      <c r="AQ86" s="789">
        <f t="shared" si="22"/>
        <v>0</v>
      </c>
      <c r="AR86" s="790">
        <f t="shared" si="23"/>
        <v>0</v>
      </c>
      <c r="AS86" s="242"/>
      <c r="AT86" s="242"/>
      <c r="BU86" s="278"/>
      <c r="BV86" s="278"/>
      <c r="BW86" s="233"/>
      <c r="BX86" s="278"/>
      <c r="BY86" s="278"/>
      <c r="BZ86" s="278"/>
    </row>
    <row r="87" spans="22:78" x14ac:dyDescent="0.25">
      <c r="V87" s="791"/>
      <c r="W87" s="265"/>
      <c r="X87" s="792"/>
      <c r="Y87" s="793"/>
      <c r="Z87" s="787"/>
      <c r="AA87" s="788" t="str">
        <f t="shared" si="14"/>
        <v/>
      </c>
      <c r="AB87" s="789" t="str">
        <f t="shared" si="12"/>
        <v/>
      </c>
      <c r="AC87" s="789">
        <f t="shared" si="15"/>
        <v>0</v>
      </c>
      <c r="AD87" s="789">
        <f t="shared" si="16"/>
        <v>0</v>
      </c>
      <c r="AE87" s="789">
        <f t="shared" si="17"/>
        <v>0</v>
      </c>
      <c r="AF87" s="790">
        <f t="shared" si="18"/>
        <v>0</v>
      </c>
      <c r="AG87" s="273"/>
      <c r="AH87" s="791"/>
      <c r="AI87" s="265"/>
      <c r="AJ87" s="792"/>
      <c r="AK87" s="793"/>
      <c r="AL87" s="787"/>
      <c r="AM87" s="788" t="str">
        <f t="shared" si="19"/>
        <v/>
      </c>
      <c r="AN87" s="789" t="str">
        <f t="shared" si="13"/>
        <v/>
      </c>
      <c r="AO87" s="789">
        <f t="shared" si="20"/>
        <v>0</v>
      </c>
      <c r="AP87" s="789">
        <f t="shared" si="21"/>
        <v>0</v>
      </c>
      <c r="AQ87" s="789">
        <f t="shared" si="22"/>
        <v>0</v>
      </c>
      <c r="AR87" s="790">
        <f t="shared" si="23"/>
        <v>0</v>
      </c>
      <c r="AS87" s="242"/>
      <c r="AT87" s="242"/>
      <c r="BU87" s="278"/>
      <c r="BV87" s="278"/>
      <c r="BW87" s="233"/>
      <c r="BX87" s="278"/>
      <c r="BY87" s="278"/>
      <c r="BZ87" s="278"/>
    </row>
    <row r="88" spans="22:78" x14ac:dyDescent="0.25">
      <c r="V88" s="791"/>
      <c r="W88" s="265"/>
      <c r="X88" s="792"/>
      <c r="Y88" s="793"/>
      <c r="Z88" s="787"/>
      <c r="AA88" s="788" t="str">
        <f t="shared" si="14"/>
        <v/>
      </c>
      <c r="AB88" s="789" t="str">
        <f t="shared" si="12"/>
        <v/>
      </c>
      <c r="AC88" s="789">
        <f t="shared" si="15"/>
        <v>0</v>
      </c>
      <c r="AD88" s="789">
        <f t="shared" si="16"/>
        <v>0</v>
      </c>
      <c r="AE88" s="789">
        <f t="shared" si="17"/>
        <v>0</v>
      </c>
      <c r="AF88" s="790">
        <f t="shared" si="18"/>
        <v>0</v>
      </c>
      <c r="AG88" s="273"/>
      <c r="AH88" s="791"/>
      <c r="AI88" s="265"/>
      <c r="AJ88" s="792"/>
      <c r="AK88" s="793"/>
      <c r="AL88" s="787"/>
      <c r="AM88" s="788" t="str">
        <f t="shared" si="19"/>
        <v/>
      </c>
      <c r="AN88" s="789" t="str">
        <f t="shared" si="13"/>
        <v/>
      </c>
      <c r="AO88" s="789">
        <f t="shared" si="20"/>
        <v>0</v>
      </c>
      <c r="AP88" s="789">
        <f t="shared" si="21"/>
        <v>0</v>
      </c>
      <c r="AQ88" s="789">
        <f t="shared" si="22"/>
        <v>0</v>
      </c>
      <c r="AR88" s="790">
        <f t="shared" si="23"/>
        <v>0</v>
      </c>
      <c r="AS88" s="242"/>
      <c r="AT88" s="242"/>
      <c r="BU88" s="278"/>
      <c r="BV88" s="278"/>
      <c r="BW88" s="233"/>
      <c r="BX88" s="278"/>
      <c r="BY88" s="278"/>
      <c r="BZ88" s="278"/>
    </row>
    <row r="89" spans="22:78" x14ac:dyDescent="0.25">
      <c r="V89" s="791"/>
      <c r="W89" s="265"/>
      <c r="X89" s="792"/>
      <c r="Y89" s="793"/>
      <c r="Z89" s="787"/>
      <c r="AA89" s="788" t="str">
        <f t="shared" si="14"/>
        <v/>
      </c>
      <c r="AB89" s="789" t="str">
        <f t="shared" si="12"/>
        <v/>
      </c>
      <c r="AC89" s="789">
        <f t="shared" si="15"/>
        <v>0</v>
      </c>
      <c r="AD89" s="789">
        <f t="shared" si="16"/>
        <v>0</v>
      </c>
      <c r="AE89" s="789">
        <f t="shared" si="17"/>
        <v>0</v>
      </c>
      <c r="AF89" s="790">
        <f t="shared" si="18"/>
        <v>0</v>
      </c>
      <c r="AG89" s="273"/>
      <c r="AH89" s="791"/>
      <c r="AI89" s="265"/>
      <c r="AJ89" s="792"/>
      <c r="AK89" s="793"/>
      <c r="AL89" s="787"/>
      <c r="AM89" s="788" t="str">
        <f t="shared" si="19"/>
        <v/>
      </c>
      <c r="AN89" s="789" t="str">
        <f t="shared" si="13"/>
        <v/>
      </c>
      <c r="AO89" s="789">
        <f t="shared" si="20"/>
        <v>0</v>
      </c>
      <c r="AP89" s="789">
        <f t="shared" si="21"/>
        <v>0</v>
      </c>
      <c r="AQ89" s="789">
        <f t="shared" si="22"/>
        <v>0</v>
      </c>
      <c r="AR89" s="790">
        <f t="shared" si="23"/>
        <v>0</v>
      </c>
      <c r="AS89" s="242"/>
      <c r="AT89" s="242"/>
      <c r="BU89" s="278"/>
      <c r="BV89" s="278"/>
      <c r="BW89" s="233"/>
      <c r="BX89" s="278"/>
      <c r="BY89" s="278"/>
      <c r="BZ89" s="278"/>
    </row>
    <row r="90" spans="22:78" x14ac:dyDescent="0.25">
      <c r="V90" s="791"/>
      <c r="W90" s="265"/>
      <c r="X90" s="792"/>
      <c r="Y90" s="793"/>
      <c r="Z90" s="787"/>
      <c r="AA90" s="788" t="str">
        <f t="shared" si="14"/>
        <v/>
      </c>
      <c r="AB90" s="789" t="str">
        <f t="shared" si="12"/>
        <v/>
      </c>
      <c r="AC90" s="789">
        <f t="shared" si="15"/>
        <v>0</v>
      </c>
      <c r="AD90" s="789">
        <f t="shared" si="16"/>
        <v>0</v>
      </c>
      <c r="AE90" s="789">
        <f t="shared" si="17"/>
        <v>0</v>
      </c>
      <c r="AF90" s="790">
        <f t="shared" si="18"/>
        <v>0</v>
      </c>
      <c r="AG90" s="273"/>
      <c r="AH90" s="791"/>
      <c r="AI90" s="265"/>
      <c r="AJ90" s="792"/>
      <c r="AK90" s="793"/>
      <c r="AL90" s="787"/>
      <c r="AM90" s="788" t="str">
        <f t="shared" si="19"/>
        <v/>
      </c>
      <c r="AN90" s="789" t="str">
        <f t="shared" si="13"/>
        <v/>
      </c>
      <c r="AO90" s="789">
        <f t="shared" si="20"/>
        <v>0</v>
      </c>
      <c r="AP90" s="789">
        <f t="shared" si="21"/>
        <v>0</v>
      </c>
      <c r="AQ90" s="789">
        <f t="shared" si="22"/>
        <v>0</v>
      </c>
      <c r="AR90" s="790">
        <f t="shared" si="23"/>
        <v>0</v>
      </c>
      <c r="AS90" s="242"/>
      <c r="AT90" s="242"/>
      <c r="BU90" s="278"/>
      <c r="BV90" s="278"/>
      <c r="BW90" s="233"/>
      <c r="BX90" s="278"/>
      <c r="BY90" s="278"/>
      <c r="BZ90" s="278"/>
    </row>
    <row r="91" spans="22:78" x14ac:dyDescent="0.25">
      <c r="V91" s="791"/>
      <c r="W91" s="265"/>
      <c r="X91" s="792"/>
      <c r="Y91" s="793"/>
      <c r="Z91" s="787"/>
      <c r="AA91" s="788" t="str">
        <f t="shared" si="14"/>
        <v/>
      </c>
      <c r="AB91" s="789" t="str">
        <f t="shared" si="12"/>
        <v/>
      </c>
      <c r="AC91" s="789">
        <f t="shared" si="15"/>
        <v>0</v>
      </c>
      <c r="AD91" s="789">
        <f t="shared" si="16"/>
        <v>0</v>
      </c>
      <c r="AE91" s="789">
        <f t="shared" si="17"/>
        <v>0</v>
      </c>
      <c r="AF91" s="790">
        <f t="shared" si="18"/>
        <v>0</v>
      </c>
      <c r="AG91" s="273"/>
      <c r="AH91" s="791"/>
      <c r="AI91" s="265"/>
      <c r="AJ91" s="792"/>
      <c r="AK91" s="793"/>
      <c r="AL91" s="787"/>
      <c r="AM91" s="788" t="str">
        <f t="shared" si="19"/>
        <v/>
      </c>
      <c r="AN91" s="789" t="str">
        <f t="shared" si="13"/>
        <v/>
      </c>
      <c r="AO91" s="789">
        <f t="shared" si="20"/>
        <v>0</v>
      </c>
      <c r="AP91" s="789">
        <f t="shared" si="21"/>
        <v>0</v>
      </c>
      <c r="AQ91" s="789">
        <f t="shared" si="22"/>
        <v>0</v>
      </c>
      <c r="AR91" s="790">
        <f t="shared" si="23"/>
        <v>0</v>
      </c>
      <c r="AS91" s="242"/>
      <c r="AT91" s="242"/>
      <c r="BU91" s="278"/>
      <c r="BV91" s="278"/>
      <c r="BW91" s="233"/>
      <c r="BX91" s="278"/>
      <c r="BY91" s="278"/>
      <c r="BZ91" s="278"/>
    </row>
    <row r="92" spans="22:78" x14ac:dyDescent="0.25">
      <c r="V92" s="791"/>
      <c r="W92" s="265"/>
      <c r="X92" s="792"/>
      <c r="Y92" s="793"/>
      <c r="Z92" s="787"/>
      <c r="AA92" s="788" t="str">
        <f t="shared" si="14"/>
        <v/>
      </c>
      <c r="AB92" s="789" t="str">
        <f t="shared" si="12"/>
        <v/>
      </c>
      <c r="AC92" s="789">
        <f t="shared" si="15"/>
        <v>0</v>
      </c>
      <c r="AD92" s="789">
        <f t="shared" si="16"/>
        <v>0</v>
      </c>
      <c r="AE92" s="789">
        <f t="shared" si="17"/>
        <v>0</v>
      </c>
      <c r="AF92" s="790">
        <f t="shared" si="18"/>
        <v>0</v>
      </c>
      <c r="AG92" s="273"/>
      <c r="AH92" s="791"/>
      <c r="AI92" s="265"/>
      <c r="AJ92" s="792"/>
      <c r="AK92" s="793"/>
      <c r="AL92" s="787"/>
      <c r="AM92" s="788" t="str">
        <f t="shared" si="19"/>
        <v/>
      </c>
      <c r="AN92" s="789" t="str">
        <f t="shared" si="13"/>
        <v/>
      </c>
      <c r="AO92" s="789">
        <f t="shared" si="20"/>
        <v>0</v>
      </c>
      <c r="AP92" s="789">
        <f t="shared" si="21"/>
        <v>0</v>
      </c>
      <c r="AQ92" s="789">
        <f t="shared" si="22"/>
        <v>0</v>
      </c>
      <c r="AR92" s="790">
        <f t="shared" si="23"/>
        <v>0</v>
      </c>
      <c r="AS92" s="242"/>
      <c r="AT92" s="242"/>
      <c r="BU92" s="278"/>
      <c r="BV92" s="278"/>
      <c r="BW92" s="233"/>
      <c r="BX92" s="278"/>
      <c r="BY92" s="278"/>
      <c r="BZ92" s="278"/>
    </row>
    <row r="93" spans="22:78" x14ac:dyDescent="0.25">
      <c r="V93" s="791"/>
      <c r="W93" s="265"/>
      <c r="X93" s="792"/>
      <c r="Y93" s="793"/>
      <c r="Z93" s="787"/>
      <c r="AA93" s="788" t="str">
        <f t="shared" si="14"/>
        <v/>
      </c>
      <c r="AB93" s="789" t="str">
        <f t="shared" si="12"/>
        <v/>
      </c>
      <c r="AC93" s="789">
        <f t="shared" si="15"/>
        <v>0</v>
      </c>
      <c r="AD93" s="789">
        <f t="shared" si="16"/>
        <v>0</v>
      </c>
      <c r="AE93" s="789">
        <f t="shared" si="17"/>
        <v>0</v>
      </c>
      <c r="AF93" s="790">
        <f t="shared" si="18"/>
        <v>0</v>
      </c>
      <c r="AG93" s="273"/>
      <c r="AH93" s="791"/>
      <c r="AI93" s="265"/>
      <c r="AJ93" s="792"/>
      <c r="AK93" s="793"/>
      <c r="AL93" s="787"/>
      <c r="AM93" s="788" t="str">
        <f t="shared" si="19"/>
        <v/>
      </c>
      <c r="AN93" s="789" t="str">
        <f t="shared" si="13"/>
        <v/>
      </c>
      <c r="AO93" s="789">
        <f t="shared" si="20"/>
        <v>0</v>
      </c>
      <c r="AP93" s="789">
        <f t="shared" si="21"/>
        <v>0</v>
      </c>
      <c r="AQ93" s="789">
        <f t="shared" si="22"/>
        <v>0</v>
      </c>
      <c r="AR93" s="790">
        <f t="shared" si="23"/>
        <v>0</v>
      </c>
      <c r="AS93" s="242"/>
      <c r="AT93" s="242"/>
      <c r="BU93" s="278"/>
      <c r="BV93" s="278"/>
      <c r="BW93" s="233"/>
      <c r="BX93" s="278"/>
      <c r="BY93" s="278"/>
      <c r="BZ93" s="278"/>
    </row>
    <row r="94" spans="22:78" x14ac:dyDescent="0.25">
      <c r="V94" s="791"/>
      <c r="W94" s="265"/>
      <c r="X94" s="792"/>
      <c r="Y94" s="793"/>
      <c r="Z94" s="787"/>
      <c r="AA94" s="788" t="str">
        <f t="shared" si="14"/>
        <v/>
      </c>
      <c r="AB94" s="789" t="str">
        <f t="shared" si="12"/>
        <v/>
      </c>
      <c r="AC94" s="789">
        <f t="shared" si="15"/>
        <v>0</v>
      </c>
      <c r="AD94" s="789">
        <f t="shared" si="16"/>
        <v>0</v>
      </c>
      <c r="AE94" s="789">
        <f t="shared" si="17"/>
        <v>0</v>
      </c>
      <c r="AF94" s="790">
        <f t="shared" si="18"/>
        <v>0</v>
      </c>
      <c r="AG94" s="273"/>
      <c r="AH94" s="791"/>
      <c r="AI94" s="265"/>
      <c r="AJ94" s="792"/>
      <c r="AK94" s="793"/>
      <c r="AL94" s="787"/>
      <c r="AM94" s="788" t="str">
        <f t="shared" si="19"/>
        <v/>
      </c>
      <c r="AN94" s="789" t="str">
        <f t="shared" si="13"/>
        <v/>
      </c>
      <c r="AO94" s="789">
        <f t="shared" si="20"/>
        <v>0</v>
      </c>
      <c r="AP94" s="789">
        <f t="shared" si="21"/>
        <v>0</v>
      </c>
      <c r="AQ94" s="789">
        <f t="shared" si="22"/>
        <v>0</v>
      </c>
      <c r="AR94" s="790">
        <f t="shared" si="23"/>
        <v>0</v>
      </c>
      <c r="AS94" s="242"/>
      <c r="AT94" s="242"/>
      <c r="BU94" s="278"/>
      <c r="BV94" s="278"/>
      <c r="BW94" s="233"/>
      <c r="BX94" s="278"/>
      <c r="BY94" s="278"/>
      <c r="BZ94" s="278"/>
    </row>
    <row r="95" spans="22:78" x14ac:dyDescent="0.25">
      <c r="V95" s="791"/>
      <c r="W95" s="265"/>
      <c r="X95" s="792"/>
      <c r="Y95" s="793"/>
      <c r="Z95" s="787"/>
      <c r="AA95" s="788" t="str">
        <f t="shared" si="14"/>
        <v/>
      </c>
      <c r="AB95" s="789" t="str">
        <f t="shared" si="12"/>
        <v/>
      </c>
      <c r="AC95" s="789">
        <f t="shared" si="15"/>
        <v>0</v>
      </c>
      <c r="AD95" s="789">
        <f t="shared" si="16"/>
        <v>0</v>
      </c>
      <c r="AE95" s="789">
        <f t="shared" si="17"/>
        <v>0</v>
      </c>
      <c r="AF95" s="790">
        <f t="shared" si="18"/>
        <v>0</v>
      </c>
      <c r="AG95" s="273"/>
      <c r="AH95" s="791"/>
      <c r="AI95" s="265"/>
      <c r="AJ95" s="792"/>
      <c r="AK95" s="793"/>
      <c r="AL95" s="787"/>
      <c r="AM95" s="788" t="str">
        <f t="shared" si="19"/>
        <v/>
      </c>
      <c r="AN95" s="789" t="str">
        <f t="shared" si="13"/>
        <v/>
      </c>
      <c r="AO95" s="789">
        <f t="shared" si="20"/>
        <v>0</v>
      </c>
      <c r="AP95" s="789">
        <f t="shared" si="21"/>
        <v>0</v>
      </c>
      <c r="AQ95" s="789">
        <f t="shared" si="22"/>
        <v>0</v>
      </c>
      <c r="AR95" s="790">
        <f t="shared" si="23"/>
        <v>0</v>
      </c>
      <c r="AS95" s="242"/>
      <c r="AT95" s="242"/>
      <c r="BU95" s="278"/>
      <c r="BV95" s="278"/>
      <c r="BW95" s="233"/>
      <c r="BX95" s="278"/>
      <c r="BY95" s="278"/>
      <c r="BZ95" s="278"/>
    </row>
    <row r="96" spans="22:78" x14ac:dyDescent="0.25">
      <c r="V96" s="791"/>
      <c r="W96" s="265"/>
      <c r="X96" s="792"/>
      <c r="Y96" s="793"/>
      <c r="Z96" s="787"/>
      <c r="AA96" s="788" t="str">
        <f t="shared" si="14"/>
        <v/>
      </c>
      <c r="AB96" s="789" t="str">
        <f t="shared" si="12"/>
        <v/>
      </c>
      <c r="AC96" s="789">
        <f t="shared" si="15"/>
        <v>0</v>
      </c>
      <c r="AD96" s="789">
        <f t="shared" si="16"/>
        <v>0</v>
      </c>
      <c r="AE96" s="789">
        <f t="shared" si="17"/>
        <v>0</v>
      </c>
      <c r="AF96" s="790">
        <f t="shared" si="18"/>
        <v>0</v>
      </c>
      <c r="AG96" s="273"/>
      <c r="AH96" s="791"/>
      <c r="AI96" s="265"/>
      <c r="AJ96" s="792"/>
      <c r="AK96" s="793"/>
      <c r="AL96" s="787"/>
      <c r="AM96" s="788" t="str">
        <f t="shared" si="19"/>
        <v/>
      </c>
      <c r="AN96" s="789" t="str">
        <f t="shared" si="13"/>
        <v/>
      </c>
      <c r="AO96" s="789">
        <f t="shared" si="20"/>
        <v>0</v>
      </c>
      <c r="AP96" s="789">
        <f t="shared" si="21"/>
        <v>0</v>
      </c>
      <c r="AQ96" s="789">
        <f t="shared" si="22"/>
        <v>0</v>
      </c>
      <c r="AR96" s="790">
        <f t="shared" si="23"/>
        <v>0</v>
      </c>
      <c r="AS96" s="242"/>
      <c r="AT96" s="242"/>
      <c r="BU96" s="278"/>
      <c r="BV96" s="278"/>
      <c r="BW96" s="233"/>
      <c r="BX96" s="278"/>
      <c r="BY96" s="278"/>
      <c r="BZ96" s="278"/>
    </row>
    <row r="97" spans="22:85" x14ac:dyDescent="0.25">
      <c r="V97" s="791"/>
      <c r="W97" s="265"/>
      <c r="X97" s="792"/>
      <c r="Y97" s="793"/>
      <c r="Z97" s="787"/>
      <c r="AA97" s="788" t="str">
        <f t="shared" si="14"/>
        <v/>
      </c>
      <c r="AB97" s="789" t="str">
        <f t="shared" si="12"/>
        <v/>
      </c>
      <c r="AC97" s="789">
        <f t="shared" si="15"/>
        <v>0</v>
      </c>
      <c r="AD97" s="789">
        <f t="shared" si="16"/>
        <v>0</v>
      </c>
      <c r="AE97" s="789">
        <f t="shared" si="17"/>
        <v>0</v>
      </c>
      <c r="AF97" s="790">
        <f t="shared" si="18"/>
        <v>0</v>
      </c>
      <c r="AG97" s="273"/>
      <c r="AH97" s="791"/>
      <c r="AI97" s="265"/>
      <c r="AJ97" s="792"/>
      <c r="AK97" s="793"/>
      <c r="AL97" s="787"/>
      <c r="AM97" s="788" t="str">
        <f t="shared" si="19"/>
        <v/>
      </c>
      <c r="AN97" s="789" t="str">
        <f t="shared" si="13"/>
        <v/>
      </c>
      <c r="AO97" s="789">
        <f t="shared" si="20"/>
        <v>0</v>
      </c>
      <c r="AP97" s="789">
        <f t="shared" si="21"/>
        <v>0</v>
      </c>
      <c r="AQ97" s="789">
        <f t="shared" si="22"/>
        <v>0</v>
      </c>
      <c r="AR97" s="790">
        <f t="shared" si="23"/>
        <v>0</v>
      </c>
      <c r="AS97" s="242"/>
      <c r="AT97" s="242"/>
      <c r="BU97" s="278"/>
      <c r="BV97" s="278"/>
      <c r="BW97" s="233"/>
      <c r="BX97" s="278"/>
      <c r="BY97" s="278"/>
      <c r="BZ97" s="278"/>
    </row>
    <row r="98" spans="22:85" x14ac:dyDescent="0.25">
      <c r="V98" s="791"/>
      <c r="W98" s="265"/>
      <c r="X98" s="792"/>
      <c r="Y98" s="793"/>
      <c r="Z98" s="787"/>
      <c r="AA98" s="788" t="str">
        <f t="shared" si="14"/>
        <v/>
      </c>
      <c r="AB98" s="789" t="str">
        <f t="shared" si="12"/>
        <v/>
      </c>
      <c r="AC98" s="789">
        <f t="shared" si="15"/>
        <v>0</v>
      </c>
      <c r="AD98" s="789">
        <f t="shared" si="16"/>
        <v>0</v>
      </c>
      <c r="AE98" s="789">
        <f t="shared" si="17"/>
        <v>0</v>
      </c>
      <c r="AF98" s="790">
        <f t="shared" si="18"/>
        <v>0</v>
      </c>
      <c r="AG98" s="273"/>
      <c r="AH98" s="791"/>
      <c r="AI98" s="265"/>
      <c r="AJ98" s="792"/>
      <c r="AK98" s="793"/>
      <c r="AL98" s="787"/>
      <c r="AM98" s="788" t="str">
        <f t="shared" si="19"/>
        <v/>
      </c>
      <c r="AN98" s="789" t="str">
        <f t="shared" si="13"/>
        <v/>
      </c>
      <c r="AO98" s="789">
        <f t="shared" si="20"/>
        <v>0</v>
      </c>
      <c r="AP98" s="789">
        <f t="shared" si="21"/>
        <v>0</v>
      </c>
      <c r="AQ98" s="789">
        <f t="shared" si="22"/>
        <v>0</v>
      </c>
      <c r="AR98" s="790">
        <f t="shared" si="23"/>
        <v>0</v>
      </c>
      <c r="AS98" s="242"/>
      <c r="AT98" s="242"/>
      <c r="BU98" s="278"/>
      <c r="BV98" s="278"/>
      <c r="BW98" s="233"/>
      <c r="BX98" s="278"/>
      <c r="BY98" s="278"/>
      <c r="BZ98" s="278"/>
    </row>
    <row r="99" spans="22:85" x14ac:dyDescent="0.25">
      <c r="V99" s="791"/>
      <c r="W99" s="265"/>
      <c r="X99" s="792"/>
      <c r="Y99" s="793"/>
      <c r="Z99" s="787"/>
      <c r="AA99" s="788" t="str">
        <f t="shared" si="14"/>
        <v/>
      </c>
      <c r="AB99" s="789" t="str">
        <f t="shared" si="12"/>
        <v/>
      </c>
      <c r="AC99" s="789">
        <f t="shared" si="15"/>
        <v>0</v>
      </c>
      <c r="AD99" s="789">
        <f t="shared" si="16"/>
        <v>0</v>
      </c>
      <c r="AE99" s="789">
        <f t="shared" si="17"/>
        <v>0</v>
      </c>
      <c r="AF99" s="790">
        <f t="shared" si="18"/>
        <v>0</v>
      </c>
      <c r="AG99" s="273"/>
      <c r="AH99" s="791"/>
      <c r="AI99" s="265"/>
      <c r="AJ99" s="792"/>
      <c r="AK99" s="793"/>
      <c r="AL99" s="787"/>
      <c r="AM99" s="788" t="str">
        <f t="shared" si="19"/>
        <v/>
      </c>
      <c r="AN99" s="789" t="str">
        <f t="shared" si="13"/>
        <v/>
      </c>
      <c r="AO99" s="789">
        <f t="shared" si="20"/>
        <v>0</v>
      </c>
      <c r="AP99" s="789">
        <f t="shared" si="21"/>
        <v>0</v>
      </c>
      <c r="AQ99" s="789">
        <f t="shared" si="22"/>
        <v>0</v>
      </c>
      <c r="AR99" s="790">
        <f t="shared" si="23"/>
        <v>0</v>
      </c>
      <c r="AS99" s="242"/>
      <c r="AT99" s="242"/>
      <c r="BU99" s="278"/>
      <c r="BV99" s="278"/>
      <c r="BW99" s="233"/>
      <c r="BX99" s="278"/>
      <c r="BY99" s="278"/>
      <c r="BZ99" s="278"/>
    </row>
    <row r="100" spans="22:85" x14ac:dyDescent="0.25">
      <c r="V100" s="791"/>
      <c r="W100" s="265"/>
      <c r="X100" s="792"/>
      <c r="Y100" s="793"/>
      <c r="Z100" s="787"/>
      <c r="AA100" s="788" t="str">
        <f t="shared" si="14"/>
        <v/>
      </c>
      <c r="AB100" s="789" t="str">
        <f t="shared" si="12"/>
        <v/>
      </c>
      <c r="AC100" s="789">
        <f t="shared" si="15"/>
        <v>0</v>
      </c>
      <c r="AD100" s="789">
        <f t="shared" si="16"/>
        <v>0</v>
      </c>
      <c r="AE100" s="789">
        <f t="shared" si="17"/>
        <v>0</v>
      </c>
      <c r="AF100" s="790">
        <f t="shared" si="18"/>
        <v>0</v>
      </c>
      <c r="AG100" s="273"/>
      <c r="AH100" s="791"/>
      <c r="AI100" s="265"/>
      <c r="AJ100" s="792"/>
      <c r="AK100" s="793"/>
      <c r="AL100" s="787"/>
      <c r="AM100" s="788" t="str">
        <f t="shared" si="19"/>
        <v/>
      </c>
      <c r="AN100" s="789" t="str">
        <f t="shared" si="13"/>
        <v/>
      </c>
      <c r="AO100" s="789">
        <f t="shared" si="20"/>
        <v>0</v>
      </c>
      <c r="AP100" s="789">
        <f t="shared" si="21"/>
        <v>0</v>
      </c>
      <c r="AQ100" s="789">
        <f t="shared" si="22"/>
        <v>0</v>
      </c>
      <c r="AR100" s="790">
        <f t="shared" si="23"/>
        <v>0</v>
      </c>
      <c r="AS100" s="242"/>
      <c r="AT100" s="242"/>
      <c r="BU100" s="278"/>
      <c r="BV100" s="278"/>
      <c r="BW100" s="233"/>
      <c r="BX100" s="278"/>
      <c r="BY100" s="278"/>
      <c r="BZ100" s="278"/>
    </row>
    <row r="101" spans="22:85" x14ac:dyDescent="0.25">
      <c r="V101" s="791"/>
      <c r="W101" s="265"/>
      <c r="X101" s="792"/>
      <c r="Y101" s="793"/>
      <c r="Z101" s="787"/>
      <c r="AA101" s="788" t="str">
        <f t="shared" si="14"/>
        <v/>
      </c>
      <c r="AB101" s="789" t="str">
        <f t="shared" si="12"/>
        <v/>
      </c>
      <c r="AC101" s="789">
        <f t="shared" si="15"/>
        <v>0</v>
      </c>
      <c r="AD101" s="789">
        <f t="shared" si="16"/>
        <v>0</v>
      </c>
      <c r="AE101" s="789">
        <f t="shared" si="17"/>
        <v>0</v>
      </c>
      <c r="AF101" s="790">
        <f t="shared" si="18"/>
        <v>0</v>
      </c>
      <c r="AG101" s="273"/>
      <c r="AH101" s="791"/>
      <c r="AI101" s="265"/>
      <c r="AJ101" s="792"/>
      <c r="AK101" s="793"/>
      <c r="AL101" s="787"/>
      <c r="AM101" s="788" t="str">
        <f t="shared" si="19"/>
        <v/>
      </c>
      <c r="AN101" s="789" t="str">
        <f t="shared" si="13"/>
        <v/>
      </c>
      <c r="AO101" s="789">
        <f t="shared" si="20"/>
        <v>0</v>
      </c>
      <c r="AP101" s="789">
        <f t="shared" si="21"/>
        <v>0</v>
      </c>
      <c r="AQ101" s="789">
        <f t="shared" si="22"/>
        <v>0</v>
      </c>
      <c r="AR101" s="790">
        <f t="shared" si="23"/>
        <v>0</v>
      </c>
      <c r="AS101" s="242"/>
      <c r="AT101" s="242"/>
      <c r="BS101" s="233"/>
      <c r="BT101" s="233"/>
      <c r="BU101" s="278"/>
      <c r="BV101" s="278"/>
      <c r="BW101" s="233"/>
      <c r="BX101" s="278"/>
      <c r="BY101" s="278"/>
      <c r="BZ101" s="278"/>
      <c r="CA101" s="233"/>
      <c r="CB101" s="233"/>
      <c r="CC101" s="233"/>
      <c r="CD101" s="233"/>
      <c r="CE101" s="233"/>
      <c r="CF101" s="233"/>
      <c r="CG101" s="233"/>
    </row>
    <row r="102" spans="22:85" x14ac:dyDescent="0.25">
      <c r="V102" s="791"/>
      <c r="W102" s="265"/>
      <c r="X102" s="792"/>
      <c r="Y102" s="793"/>
      <c r="Z102" s="787"/>
      <c r="AA102" s="788" t="str">
        <f t="shared" si="14"/>
        <v/>
      </c>
      <c r="AB102" s="789" t="str">
        <f t="shared" si="12"/>
        <v/>
      </c>
      <c r="AC102" s="789">
        <f t="shared" si="15"/>
        <v>0</v>
      </c>
      <c r="AD102" s="789">
        <f t="shared" si="16"/>
        <v>0</v>
      </c>
      <c r="AE102" s="789">
        <f t="shared" si="17"/>
        <v>0</v>
      </c>
      <c r="AF102" s="790">
        <f t="shared" si="18"/>
        <v>0</v>
      </c>
      <c r="AG102" s="273"/>
      <c r="AH102" s="791"/>
      <c r="AI102" s="265"/>
      <c r="AJ102" s="792"/>
      <c r="AK102" s="793"/>
      <c r="AL102" s="787"/>
      <c r="AM102" s="788" t="str">
        <f t="shared" si="19"/>
        <v/>
      </c>
      <c r="AN102" s="789" t="str">
        <f t="shared" si="13"/>
        <v/>
      </c>
      <c r="AO102" s="789">
        <f t="shared" si="20"/>
        <v>0</v>
      </c>
      <c r="AP102" s="789">
        <f t="shared" si="21"/>
        <v>0</v>
      </c>
      <c r="AQ102" s="789">
        <f t="shared" si="22"/>
        <v>0</v>
      </c>
      <c r="AR102" s="790">
        <f t="shared" si="23"/>
        <v>0</v>
      </c>
      <c r="AS102" s="242"/>
      <c r="AT102" s="242"/>
      <c r="BU102" s="278"/>
      <c r="BV102" s="278"/>
      <c r="BW102" s="233"/>
      <c r="BX102" s="278"/>
      <c r="BY102" s="278"/>
      <c r="BZ102" s="278"/>
    </row>
    <row r="103" spans="22:85" x14ac:dyDescent="0.25">
      <c r="V103" s="791"/>
      <c r="W103" s="265"/>
      <c r="X103" s="792"/>
      <c r="Y103" s="793"/>
      <c r="Z103" s="787"/>
      <c r="AA103" s="788" t="str">
        <f t="shared" si="14"/>
        <v/>
      </c>
      <c r="AB103" s="789" t="str">
        <f t="shared" si="12"/>
        <v/>
      </c>
      <c r="AC103" s="789">
        <f t="shared" si="15"/>
        <v>0</v>
      </c>
      <c r="AD103" s="789">
        <f t="shared" si="16"/>
        <v>0</v>
      </c>
      <c r="AE103" s="789">
        <f t="shared" si="17"/>
        <v>0</v>
      </c>
      <c r="AF103" s="790">
        <f t="shared" si="18"/>
        <v>0</v>
      </c>
      <c r="AG103" s="273"/>
      <c r="AH103" s="791"/>
      <c r="AI103" s="265"/>
      <c r="AJ103" s="792"/>
      <c r="AK103" s="793"/>
      <c r="AL103" s="787"/>
      <c r="AM103" s="788" t="str">
        <f t="shared" si="19"/>
        <v/>
      </c>
      <c r="AN103" s="789" t="str">
        <f t="shared" si="13"/>
        <v/>
      </c>
      <c r="AO103" s="789">
        <f t="shared" si="20"/>
        <v>0</v>
      </c>
      <c r="AP103" s="789">
        <f t="shared" si="21"/>
        <v>0</v>
      </c>
      <c r="AQ103" s="789">
        <f t="shared" si="22"/>
        <v>0</v>
      </c>
      <c r="AR103" s="790">
        <f t="shared" si="23"/>
        <v>0</v>
      </c>
      <c r="AS103" s="242"/>
      <c r="AT103" s="242"/>
      <c r="BS103" s="233"/>
      <c r="BT103" s="233"/>
      <c r="BU103" s="278"/>
      <c r="BV103" s="278"/>
      <c r="BW103" s="233"/>
      <c r="BX103" s="278"/>
      <c r="BY103" s="278"/>
      <c r="BZ103" s="278"/>
      <c r="CA103" s="233"/>
      <c r="CB103" s="233"/>
    </row>
    <row r="104" spans="22:85" x14ac:dyDescent="0.25">
      <c r="V104" s="791"/>
      <c r="W104" s="265"/>
      <c r="X104" s="792"/>
      <c r="Y104" s="793"/>
      <c r="Z104" s="787"/>
      <c r="AA104" s="788" t="str">
        <f t="shared" si="14"/>
        <v/>
      </c>
      <c r="AB104" s="789" t="str">
        <f t="shared" si="12"/>
        <v/>
      </c>
      <c r="AC104" s="789">
        <f t="shared" si="15"/>
        <v>0</v>
      </c>
      <c r="AD104" s="789">
        <f t="shared" si="16"/>
        <v>0</v>
      </c>
      <c r="AE104" s="789">
        <f t="shared" si="17"/>
        <v>0</v>
      </c>
      <c r="AF104" s="790">
        <f t="shared" si="18"/>
        <v>0</v>
      </c>
      <c r="AG104" s="273"/>
      <c r="AH104" s="791"/>
      <c r="AI104" s="265"/>
      <c r="AJ104" s="792"/>
      <c r="AK104" s="793"/>
      <c r="AL104" s="787"/>
      <c r="AM104" s="788" t="str">
        <f t="shared" si="19"/>
        <v/>
      </c>
      <c r="AN104" s="789" t="str">
        <f t="shared" si="13"/>
        <v/>
      </c>
      <c r="AO104" s="789">
        <f t="shared" si="20"/>
        <v>0</v>
      </c>
      <c r="AP104" s="789">
        <f t="shared" si="21"/>
        <v>0</v>
      </c>
      <c r="AQ104" s="789">
        <f t="shared" si="22"/>
        <v>0</v>
      </c>
      <c r="AR104" s="790">
        <f t="shared" si="23"/>
        <v>0</v>
      </c>
      <c r="AS104" s="242"/>
      <c r="AT104" s="242"/>
      <c r="BU104" s="278"/>
      <c r="BV104" s="278"/>
      <c r="BW104" s="233"/>
      <c r="BX104" s="278"/>
      <c r="BY104" s="278"/>
      <c r="BZ104" s="278"/>
    </row>
    <row r="105" spans="22:85" x14ac:dyDescent="0.25">
      <c r="V105" s="791"/>
      <c r="W105" s="265"/>
      <c r="X105" s="792"/>
      <c r="Y105" s="793"/>
      <c r="Z105" s="787"/>
      <c r="AA105" s="788" t="str">
        <f t="shared" si="14"/>
        <v/>
      </c>
      <c r="AB105" s="789" t="str">
        <f t="shared" si="12"/>
        <v/>
      </c>
      <c r="AC105" s="789">
        <f t="shared" si="15"/>
        <v>0</v>
      </c>
      <c r="AD105" s="789">
        <f t="shared" si="16"/>
        <v>0</v>
      </c>
      <c r="AE105" s="789">
        <f t="shared" si="17"/>
        <v>0</v>
      </c>
      <c r="AF105" s="790">
        <f t="shared" si="18"/>
        <v>0</v>
      </c>
      <c r="AG105" s="273"/>
      <c r="AH105" s="791"/>
      <c r="AI105" s="265"/>
      <c r="AJ105" s="792"/>
      <c r="AK105" s="793"/>
      <c r="AL105" s="787"/>
      <c r="AM105" s="788" t="str">
        <f t="shared" si="19"/>
        <v/>
      </c>
      <c r="AN105" s="789" t="str">
        <f t="shared" si="13"/>
        <v/>
      </c>
      <c r="AO105" s="789">
        <f t="shared" si="20"/>
        <v>0</v>
      </c>
      <c r="AP105" s="789">
        <f t="shared" si="21"/>
        <v>0</v>
      </c>
      <c r="AQ105" s="789">
        <f t="shared" si="22"/>
        <v>0</v>
      </c>
      <c r="AR105" s="790">
        <f t="shared" si="23"/>
        <v>0</v>
      </c>
      <c r="AS105" s="242"/>
      <c r="AT105" s="242"/>
      <c r="BU105" s="278"/>
      <c r="BV105" s="278"/>
      <c r="BW105" s="233"/>
      <c r="BX105" s="278"/>
      <c r="BY105" s="278"/>
      <c r="BZ105" s="278"/>
    </row>
    <row r="106" spans="22:85" x14ac:dyDescent="0.25">
      <c r="V106" s="791"/>
      <c r="W106" s="265"/>
      <c r="X106" s="792"/>
      <c r="Y106" s="793"/>
      <c r="Z106" s="787"/>
      <c r="AA106" s="788" t="str">
        <f t="shared" si="14"/>
        <v/>
      </c>
      <c r="AB106" s="789" t="str">
        <f t="shared" si="12"/>
        <v/>
      </c>
      <c r="AC106" s="789">
        <f t="shared" si="15"/>
        <v>0</v>
      </c>
      <c r="AD106" s="789">
        <f t="shared" si="16"/>
        <v>0</v>
      </c>
      <c r="AE106" s="789">
        <f t="shared" si="17"/>
        <v>0</v>
      </c>
      <c r="AF106" s="790">
        <f t="shared" si="18"/>
        <v>0</v>
      </c>
      <c r="AG106" s="273"/>
      <c r="AH106" s="791"/>
      <c r="AI106" s="265"/>
      <c r="AJ106" s="792"/>
      <c r="AK106" s="793"/>
      <c r="AL106" s="787"/>
      <c r="AM106" s="788" t="str">
        <f t="shared" si="19"/>
        <v/>
      </c>
      <c r="AN106" s="789" t="str">
        <f t="shared" si="13"/>
        <v/>
      </c>
      <c r="AO106" s="789">
        <f t="shared" si="20"/>
        <v>0</v>
      </c>
      <c r="AP106" s="789">
        <f t="shared" si="21"/>
        <v>0</v>
      </c>
      <c r="AQ106" s="789">
        <f t="shared" si="22"/>
        <v>0</v>
      </c>
      <c r="AR106" s="790">
        <f t="shared" si="23"/>
        <v>0</v>
      </c>
      <c r="AS106" s="242"/>
      <c r="AT106" s="242"/>
      <c r="BU106" s="278"/>
      <c r="BV106" s="278"/>
      <c r="BW106" s="233"/>
      <c r="BX106" s="278"/>
      <c r="BY106" s="278"/>
      <c r="BZ106" s="278"/>
    </row>
    <row r="107" spans="22:85" x14ac:dyDescent="0.25">
      <c r="V107" s="791"/>
      <c r="W107" s="265"/>
      <c r="X107" s="792"/>
      <c r="Y107" s="793"/>
      <c r="Z107" s="787"/>
      <c r="AA107" s="788" t="str">
        <f t="shared" si="14"/>
        <v/>
      </c>
      <c r="AB107" s="789" t="str">
        <f t="shared" si="12"/>
        <v/>
      </c>
      <c r="AC107" s="789">
        <f t="shared" si="15"/>
        <v>0</v>
      </c>
      <c r="AD107" s="789">
        <f t="shared" si="16"/>
        <v>0</v>
      </c>
      <c r="AE107" s="789">
        <f t="shared" si="17"/>
        <v>0</v>
      </c>
      <c r="AF107" s="790">
        <f t="shared" si="18"/>
        <v>0</v>
      </c>
      <c r="AG107" s="273"/>
      <c r="AH107" s="791"/>
      <c r="AI107" s="265"/>
      <c r="AJ107" s="792"/>
      <c r="AK107" s="793"/>
      <c r="AL107" s="787"/>
      <c r="AM107" s="788" t="str">
        <f t="shared" si="19"/>
        <v/>
      </c>
      <c r="AN107" s="789" t="str">
        <f t="shared" si="13"/>
        <v/>
      </c>
      <c r="AO107" s="789">
        <f t="shared" si="20"/>
        <v>0</v>
      </c>
      <c r="AP107" s="789">
        <f t="shared" si="21"/>
        <v>0</v>
      </c>
      <c r="AQ107" s="789">
        <f t="shared" si="22"/>
        <v>0</v>
      </c>
      <c r="AR107" s="790">
        <f t="shared" si="23"/>
        <v>0</v>
      </c>
      <c r="AS107" s="242"/>
      <c r="AT107" s="242"/>
      <c r="BU107" s="278"/>
      <c r="BV107" s="278"/>
      <c r="BW107" s="233"/>
      <c r="BX107" s="278"/>
      <c r="BY107" s="278"/>
      <c r="BZ107" s="278"/>
    </row>
    <row r="108" spans="22:85" x14ac:dyDescent="0.25">
      <c r="V108" s="791"/>
      <c r="W108" s="265"/>
      <c r="X108" s="792"/>
      <c r="Y108" s="793"/>
      <c r="Z108" s="787"/>
      <c r="AA108" s="788" t="str">
        <f t="shared" si="14"/>
        <v/>
      </c>
      <c r="AB108" s="789" t="str">
        <f t="shared" si="12"/>
        <v/>
      </c>
      <c r="AC108" s="789">
        <f t="shared" si="15"/>
        <v>0</v>
      </c>
      <c r="AD108" s="789">
        <f t="shared" si="16"/>
        <v>0</v>
      </c>
      <c r="AE108" s="789">
        <f t="shared" si="17"/>
        <v>0</v>
      </c>
      <c r="AF108" s="790">
        <f t="shared" si="18"/>
        <v>0</v>
      </c>
      <c r="AG108" s="273"/>
      <c r="AH108" s="791"/>
      <c r="AI108" s="265"/>
      <c r="AJ108" s="792"/>
      <c r="AK108" s="793"/>
      <c r="AL108" s="787"/>
      <c r="AM108" s="788" t="str">
        <f t="shared" si="19"/>
        <v/>
      </c>
      <c r="AN108" s="789" t="str">
        <f t="shared" si="13"/>
        <v/>
      </c>
      <c r="AO108" s="789">
        <f t="shared" si="20"/>
        <v>0</v>
      </c>
      <c r="AP108" s="789">
        <f t="shared" si="21"/>
        <v>0</v>
      </c>
      <c r="AQ108" s="789">
        <f t="shared" si="22"/>
        <v>0</v>
      </c>
      <c r="AR108" s="790">
        <f t="shared" si="23"/>
        <v>0</v>
      </c>
      <c r="AS108" s="242"/>
      <c r="AT108" s="242"/>
      <c r="BU108" s="278"/>
      <c r="BV108" s="278"/>
      <c r="BW108" s="233"/>
      <c r="BX108" s="278"/>
      <c r="BY108" s="278"/>
      <c r="BZ108" s="278"/>
    </row>
    <row r="109" spans="22:85" x14ac:dyDescent="0.25">
      <c r="V109" s="791"/>
      <c r="W109" s="265"/>
      <c r="X109" s="792"/>
      <c r="Y109" s="793"/>
      <c r="Z109" s="787"/>
      <c r="AA109" s="788" t="str">
        <f t="shared" si="14"/>
        <v/>
      </c>
      <c r="AB109" s="789" t="str">
        <f t="shared" si="12"/>
        <v/>
      </c>
      <c r="AC109" s="789">
        <f t="shared" si="15"/>
        <v>0</v>
      </c>
      <c r="AD109" s="789">
        <f t="shared" si="16"/>
        <v>0</v>
      </c>
      <c r="AE109" s="789">
        <f t="shared" si="17"/>
        <v>0</v>
      </c>
      <c r="AF109" s="790">
        <f t="shared" si="18"/>
        <v>0</v>
      </c>
      <c r="AG109" s="273"/>
      <c r="AH109" s="791"/>
      <c r="AI109" s="265"/>
      <c r="AJ109" s="792"/>
      <c r="AK109" s="793"/>
      <c r="AL109" s="787"/>
      <c r="AM109" s="788" t="str">
        <f t="shared" si="19"/>
        <v/>
      </c>
      <c r="AN109" s="789" t="str">
        <f t="shared" si="13"/>
        <v/>
      </c>
      <c r="AO109" s="789">
        <f t="shared" si="20"/>
        <v>0</v>
      </c>
      <c r="AP109" s="789">
        <f t="shared" si="21"/>
        <v>0</v>
      </c>
      <c r="AQ109" s="789">
        <f t="shared" si="22"/>
        <v>0</v>
      </c>
      <c r="AR109" s="790">
        <f t="shared" si="23"/>
        <v>0</v>
      </c>
      <c r="AS109" s="242"/>
      <c r="AT109" s="242"/>
      <c r="BU109" s="278"/>
      <c r="BV109" s="278"/>
      <c r="BW109" s="233"/>
      <c r="BX109" s="278"/>
      <c r="BY109" s="278"/>
      <c r="BZ109" s="278"/>
    </row>
    <row r="110" spans="22:85" x14ac:dyDescent="0.25">
      <c r="V110" s="791"/>
      <c r="W110" s="265"/>
      <c r="X110" s="792"/>
      <c r="Y110" s="793"/>
      <c r="Z110" s="787"/>
      <c r="AA110" s="788" t="str">
        <f t="shared" si="14"/>
        <v/>
      </c>
      <c r="AB110" s="789" t="str">
        <f t="shared" si="12"/>
        <v/>
      </c>
      <c r="AC110" s="789">
        <f t="shared" si="15"/>
        <v>0</v>
      </c>
      <c r="AD110" s="789">
        <f t="shared" si="16"/>
        <v>0</v>
      </c>
      <c r="AE110" s="789">
        <f t="shared" si="17"/>
        <v>0</v>
      </c>
      <c r="AF110" s="790">
        <f t="shared" si="18"/>
        <v>0</v>
      </c>
      <c r="AG110" s="273"/>
      <c r="AH110" s="791"/>
      <c r="AI110" s="265"/>
      <c r="AJ110" s="792"/>
      <c r="AK110" s="793"/>
      <c r="AL110" s="787"/>
      <c r="AM110" s="788" t="str">
        <f t="shared" si="19"/>
        <v/>
      </c>
      <c r="AN110" s="789" t="str">
        <f t="shared" si="13"/>
        <v/>
      </c>
      <c r="AO110" s="789">
        <f t="shared" si="20"/>
        <v>0</v>
      </c>
      <c r="AP110" s="789">
        <f t="shared" si="21"/>
        <v>0</v>
      </c>
      <c r="AQ110" s="789">
        <f t="shared" si="22"/>
        <v>0</v>
      </c>
      <c r="AR110" s="790">
        <f t="shared" si="23"/>
        <v>0</v>
      </c>
      <c r="AS110" s="242"/>
      <c r="AT110" s="242"/>
      <c r="BU110" s="278"/>
      <c r="BV110" s="278"/>
      <c r="BW110" s="233"/>
      <c r="BX110" s="278"/>
      <c r="BY110" s="278"/>
      <c r="BZ110" s="278"/>
    </row>
    <row r="111" spans="22:85" x14ac:dyDescent="0.25">
      <c r="V111" s="791"/>
      <c r="W111" s="265"/>
      <c r="X111" s="792"/>
      <c r="Y111" s="793"/>
      <c r="Z111" s="787"/>
      <c r="AA111" s="788" t="str">
        <f t="shared" si="14"/>
        <v/>
      </c>
      <c r="AB111" s="789" t="str">
        <f t="shared" si="12"/>
        <v/>
      </c>
      <c r="AC111" s="789">
        <f t="shared" si="15"/>
        <v>0</v>
      </c>
      <c r="AD111" s="789">
        <f t="shared" si="16"/>
        <v>0</v>
      </c>
      <c r="AE111" s="789">
        <f t="shared" si="17"/>
        <v>0</v>
      </c>
      <c r="AF111" s="790">
        <f t="shared" si="18"/>
        <v>0</v>
      </c>
      <c r="AG111" s="273"/>
      <c r="AH111" s="791"/>
      <c r="AI111" s="265"/>
      <c r="AJ111" s="792"/>
      <c r="AK111" s="793"/>
      <c r="AL111" s="787"/>
      <c r="AM111" s="788" t="str">
        <f t="shared" si="19"/>
        <v/>
      </c>
      <c r="AN111" s="789" t="str">
        <f t="shared" si="13"/>
        <v/>
      </c>
      <c r="AO111" s="789">
        <f t="shared" si="20"/>
        <v>0</v>
      </c>
      <c r="AP111" s="789">
        <f t="shared" si="21"/>
        <v>0</v>
      </c>
      <c r="AQ111" s="789">
        <f t="shared" si="22"/>
        <v>0</v>
      </c>
      <c r="AR111" s="790">
        <f t="shared" si="23"/>
        <v>0</v>
      </c>
      <c r="AS111" s="242"/>
      <c r="AT111" s="242"/>
      <c r="BU111" s="278"/>
      <c r="BV111" s="278"/>
      <c r="BW111" s="233"/>
      <c r="BX111" s="278"/>
      <c r="BY111" s="278"/>
      <c r="BZ111" s="278"/>
    </row>
    <row r="112" spans="22:85" x14ac:dyDescent="0.25">
      <c r="V112" s="791"/>
      <c r="W112" s="265"/>
      <c r="X112" s="792"/>
      <c r="Y112" s="793"/>
      <c r="Z112" s="787"/>
      <c r="AA112" s="788" t="str">
        <f t="shared" si="14"/>
        <v/>
      </c>
      <c r="AB112" s="789" t="str">
        <f t="shared" si="12"/>
        <v/>
      </c>
      <c r="AC112" s="789">
        <f t="shared" si="15"/>
        <v>0</v>
      </c>
      <c r="AD112" s="789">
        <f t="shared" si="16"/>
        <v>0</v>
      </c>
      <c r="AE112" s="789">
        <f t="shared" si="17"/>
        <v>0</v>
      </c>
      <c r="AF112" s="790">
        <f t="shared" si="18"/>
        <v>0</v>
      </c>
      <c r="AG112" s="273"/>
      <c r="AH112" s="791"/>
      <c r="AI112" s="265"/>
      <c r="AJ112" s="792"/>
      <c r="AK112" s="793"/>
      <c r="AL112" s="787"/>
      <c r="AM112" s="788" t="str">
        <f t="shared" si="19"/>
        <v/>
      </c>
      <c r="AN112" s="789" t="str">
        <f t="shared" si="13"/>
        <v/>
      </c>
      <c r="AO112" s="789">
        <f t="shared" si="20"/>
        <v>0</v>
      </c>
      <c r="AP112" s="789">
        <f t="shared" si="21"/>
        <v>0</v>
      </c>
      <c r="AQ112" s="789">
        <f t="shared" si="22"/>
        <v>0</v>
      </c>
      <c r="AR112" s="790">
        <f t="shared" si="23"/>
        <v>0</v>
      </c>
      <c r="AS112" s="242"/>
      <c r="AT112" s="242"/>
      <c r="BU112" s="278"/>
      <c r="BV112" s="278"/>
      <c r="BW112" s="233"/>
      <c r="BX112" s="278"/>
      <c r="BY112" s="278"/>
      <c r="BZ112" s="278"/>
    </row>
    <row r="113" spans="22:78" x14ac:dyDescent="0.25">
      <c r="V113" s="791"/>
      <c r="W113" s="265"/>
      <c r="X113" s="792"/>
      <c r="Y113" s="793"/>
      <c r="Z113" s="787"/>
      <c r="AA113" s="788" t="str">
        <f t="shared" si="14"/>
        <v/>
      </c>
      <c r="AB113" s="789" t="str">
        <f t="shared" si="12"/>
        <v/>
      </c>
      <c r="AC113" s="789">
        <f t="shared" si="15"/>
        <v>0</v>
      </c>
      <c r="AD113" s="789">
        <f t="shared" si="16"/>
        <v>0</v>
      </c>
      <c r="AE113" s="789">
        <f t="shared" si="17"/>
        <v>0</v>
      </c>
      <c r="AF113" s="790">
        <f t="shared" si="18"/>
        <v>0</v>
      </c>
      <c r="AG113" s="273"/>
      <c r="AH113" s="791"/>
      <c r="AI113" s="265"/>
      <c r="AJ113" s="792"/>
      <c r="AK113" s="793"/>
      <c r="AL113" s="787"/>
      <c r="AM113" s="788" t="str">
        <f t="shared" si="19"/>
        <v/>
      </c>
      <c r="AN113" s="789" t="str">
        <f t="shared" si="13"/>
        <v/>
      </c>
      <c r="AO113" s="789">
        <f t="shared" si="20"/>
        <v>0</v>
      </c>
      <c r="AP113" s="789">
        <f t="shared" si="21"/>
        <v>0</v>
      </c>
      <c r="AQ113" s="789">
        <f t="shared" si="22"/>
        <v>0</v>
      </c>
      <c r="AR113" s="790">
        <f t="shared" si="23"/>
        <v>0</v>
      </c>
      <c r="AS113" s="242"/>
      <c r="AT113" s="242"/>
      <c r="BU113" s="278"/>
      <c r="BV113" s="278"/>
      <c r="BW113" s="233"/>
      <c r="BX113" s="278"/>
      <c r="BY113" s="278"/>
      <c r="BZ113" s="278"/>
    </row>
    <row r="114" spans="22:78" x14ac:dyDescent="0.25">
      <c r="V114" s="791"/>
      <c r="W114" s="265"/>
      <c r="X114" s="792"/>
      <c r="Y114" s="793"/>
      <c r="Z114" s="787"/>
      <c r="AA114" s="788" t="str">
        <f t="shared" si="14"/>
        <v/>
      </c>
      <c r="AB114" s="789" t="str">
        <f t="shared" si="12"/>
        <v/>
      </c>
      <c r="AC114" s="789">
        <f t="shared" si="15"/>
        <v>0</v>
      </c>
      <c r="AD114" s="789">
        <f t="shared" si="16"/>
        <v>0</v>
      </c>
      <c r="AE114" s="789">
        <f t="shared" si="17"/>
        <v>0</v>
      </c>
      <c r="AF114" s="790">
        <f t="shared" si="18"/>
        <v>0</v>
      </c>
      <c r="AG114" s="273"/>
      <c r="AH114" s="791"/>
      <c r="AI114" s="265"/>
      <c r="AJ114" s="792"/>
      <c r="AK114" s="793"/>
      <c r="AL114" s="787"/>
      <c r="AM114" s="788" t="str">
        <f t="shared" si="19"/>
        <v/>
      </c>
      <c r="AN114" s="789" t="str">
        <f t="shared" si="13"/>
        <v/>
      </c>
      <c r="AO114" s="789">
        <f t="shared" si="20"/>
        <v>0</v>
      </c>
      <c r="AP114" s="789">
        <f t="shared" si="21"/>
        <v>0</v>
      </c>
      <c r="AQ114" s="789">
        <f t="shared" si="22"/>
        <v>0</v>
      </c>
      <c r="AR114" s="790">
        <f t="shared" si="23"/>
        <v>0</v>
      </c>
      <c r="AS114" s="242"/>
      <c r="AT114" s="242"/>
      <c r="BU114" s="278"/>
      <c r="BV114" s="278"/>
      <c r="BW114" s="233"/>
      <c r="BX114" s="278"/>
      <c r="BY114" s="278"/>
      <c r="BZ114" s="278"/>
    </row>
    <row r="115" spans="22:78" x14ac:dyDescent="0.25">
      <c r="V115" s="791"/>
      <c r="W115" s="265"/>
      <c r="X115" s="792"/>
      <c r="Y115" s="793"/>
      <c r="Z115" s="787"/>
      <c r="AA115" s="788" t="str">
        <f t="shared" si="14"/>
        <v/>
      </c>
      <c r="AB115" s="789" t="str">
        <f t="shared" si="12"/>
        <v/>
      </c>
      <c r="AC115" s="789">
        <f t="shared" si="15"/>
        <v>0</v>
      </c>
      <c r="AD115" s="789">
        <f t="shared" si="16"/>
        <v>0</v>
      </c>
      <c r="AE115" s="789">
        <f t="shared" si="17"/>
        <v>0</v>
      </c>
      <c r="AF115" s="790">
        <f t="shared" si="18"/>
        <v>0</v>
      </c>
      <c r="AG115" s="273"/>
      <c r="AH115" s="791"/>
      <c r="AI115" s="265"/>
      <c r="AJ115" s="792"/>
      <c r="AK115" s="793"/>
      <c r="AL115" s="787"/>
      <c r="AM115" s="788" t="str">
        <f t="shared" si="19"/>
        <v/>
      </c>
      <c r="AN115" s="789" t="str">
        <f t="shared" si="13"/>
        <v/>
      </c>
      <c r="AO115" s="789">
        <f t="shared" si="20"/>
        <v>0</v>
      </c>
      <c r="AP115" s="789">
        <f t="shared" si="21"/>
        <v>0</v>
      </c>
      <c r="AQ115" s="789">
        <f t="shared" si="22"/>
        <v>0</v>
      </c>
      <c r="AR115" s="790">
        <f t="shared" si="23"/>
        <v>0</v>
      </c>
      <c r="AS115" s="242"/>
      <c r="AT115" s="242"/>
      <c r="BU115" s="278"/>
      <c r="BV115" s="278"/>
      <c r="BW115" s="233"/>
      <c r="BX115" s="278"/>
      <c r="BY115" s="278"/>
      <c r="BZ115" s="278"/>
    </row>
    <row r="116" spans="22:78" x14ac:dyDescent="0.25">
      <c r="V116" s="791"/>
      <c r="W116" s="265"/>
      <c r="X116" s="792"/>
      <c r="Y116" s="793"/>
      <c r="Z116" s="787"/>
      <c r="AA116" s="788" t="str">
        <f t="shared" si="14"/>
        <v/>
      </c>
      <c r="AB116" s="789" t="str">
        <f t="shared" si="12"/>
        <v/>
      </c>
      <c r="AC116" s="789">
        <f t="shared" si="15"/>
        <v>0</v>
      </c>
      <c r="AD116" s="789">
        <f t="shared" si="16"/>
        <v>0</v>
      </c>
      <c r="AE116" s="789">
        <f t="shared" si="17"/>
        <v>0</v>
      </c>
      <c r="AF116" s="790">
        <f t="shared" si="18"/>
        <v>0</v>
      </c>
      <c r="AG116" s="273"/>
      <c r="AH116" s="791"/>
      <c r="AI116" s="265"/>
      <c r="AJ116" s="792"/>
      <c r="AK116" s="793"/>
      <c r="AL116" s="787"/>
      <c r="AM116" s="788" t="str">
        <f t="shared" si="19"/>
        <v/>
      </c>
      <c r="AN116" s="789" t="str">
        <f t="shared" si="13"/>
        <v/>
      </c>
      <c r="AO116" s="789">
        <f t="shared" si="20"/>
        <v>0</v>
      </c>
      <c r="AP116" s="789">
        <f t="shared" si="21"/>
        <v>0</v>
      </c>
      <c r="AQ116" s="789">
        <f t="shared" si="22"/>
        <v>0</v>
      </c>
      <c r="AR116" s="790">
        <f t="shared" si="23"/>
        <v>0</v>
      </c>
      <c r="AS116" s="242"/>
      <c r="AT116" s="242"/>
      <c r="BU116" s="278"/>
      <c r="BV116" s="278"/>
      <c r="BW116" s="233"/>
      <c r="BX116" s="278"/>
      <c r="BY116" s="278"/>
      <c r="BZ116" s="278"/>
    </row>
    <row r="117" spans="22:78" x14ac:dyDescent="0.25">
      <c r="V117" s="791"/>
      <c r="W117" s="265"/>
      <c r="X117" s="792"/>
      <c r="Y117" s="793"/>
      <c r="Z117" s="787"/>
      <c r="AA117" s="788" t="str">
        <f t="shared" si="14"/>
        <v/>
      </c>
      <c r="AB117" s="789" t="str">
        <f t="shared" si="12"/>
        <v/>
      </c>
      <c r="AC117" s="789">
        <f t="shared" si="15"/>
        <v>0</v>
      </c>
      <c r="AD117" s="789">
        <f t="shared" si="16"/>
        <v>0</v>
      </c>
      <c r="AE117" s="789">
        <f t="shared" si="17"/>
        <v>0</v>
      </c>
      <c r="AF117" s="790">
        <f t="shared" si="18"/>
        <v>0</v>
      </c>
      <c r="AG117" s="273"/>
      <c r="AH117" s="791"/>
      <c r="AI117" s="265"/>
      <c r="AJ117" s="792"/>
      <c r="AK117" s="793"/>
      <c r="AL117" s="787"/>
      <c r="AM117" s="788" t="str">
        <f t="shared" si="19"/>
        <v/>
      </c>
      <c r="AN117" s="789" t="str">
        <f t="shared" si="13"/>
        <v/>
      </c>
      <c r="AO117" s="789">
        <f t="shared" si="20"/>
        <v>0</v>
      </c>
      <c r="AP117" s="789">
        <f t="shared" si="21"/>
        <v>0</v>
      </c>
      <c r="AQ117" s="789">
        <f t="shared" si="22"/>
        <v>0</v>
      </c>
      <c r="AR117" s="790">
        <f t="shared" si="23"/>
        <v>0</v>
      </c>
      <c r="AS117" s="242"/>
      <c r="AT117" s="242"/>
      <c r="BU117" s="278"/>
      <c r="BV117" s="278"/>
      <c r="BW117" s="233"/>
      <c r="BX117" s="278"/>
      <c r="BY117" s="278"/>
      <c r="BZ117" s="278"/>
    </row>
    <row r="118" spans="22:78" x14ac:dyDescent="0.25">
      <c r="V118" s="791"/>
      <c r="W118" s="265"/>
      <c r="X118" s="792"/>
      <c r="Y118" s="793"/>
      <c r="Z118" s="787"/>
      <c r="AA118" s="788" t="str">
        <f t="shared" si="14"/>
        <v/>
      </c>
      <c r="AB118" s="789" t="str">
        <f t="shared" si="12"/>
        <v/>
      </c>
      <c r="AC118" s="789">
        <f t="shared" si="15"/>
        <v>0</v>
      </c>
      <c r="AD118" s="789">
        <f t="shared" si="16"/>
        <v>0</v>
      </c>
      <c r="AE118" s="789">
        <f t="shared" si="17"/>
        <v>0</v>
      </c>
      <c r="AF118" s="790">
        <f t="shared" si="18"/>
        <v>0</v>
      </c>
      <c r="AG118" s="273"/>
      <c r="AH118" s="791"/>
      <c r="AI118" s="265"/>
      <c r="AJ118" s="792"/>
      <c r="AK118" s="793"/>
      <c r="AL118" s="787"/>
      <c r="AM118" s="788" t="str">
        <f t="shared" si="19"/>
        <v/>
      </c>
      <c r="AN118" s="789" t="str">
        <f t="shared" si="13"/>
        <v/>
      </c>
      <c r="AO118" s="789">
        <f t="shared" si="20"/>
        <v>0</v>
      </c>
      <c r="AP118" s="789">
        <f t="shared" si="21"/>
        <v>0</v>
      </c>
      <c r="AQ118" s="789">
        <f t="shared" si="22"/>
        <v>0</v>
      </c>
      <c r="AR118" s="790">
        <f t="shared" si="23"/>
        <v>0</v>
      </c>
      <c r="AS118" s="242"/>
      <c r="AT118" s="242"/>
      <c r="BU118" s="278"/>
      <c r="BV118" s="278"/>
      <c r="BW118" s="233"/>
      <c r="BX118" s="278"/>
      <c r="BY118" s="278"/>
      <c r="BZ118" s="278"/>
    </row>
    <row r="119" spans="22:78" x14ac:dyDescent="0.25">
      <c r="V119" s="791"/>
      <c r="W119" s="265"/>
      <c r="X119" s="792"/>
      <c r="Y119" s="793"/>
      <c r="Z119" s="787"/>
      <c r="AA119" s="788" t="str">
        <f t="shared" si="14"/>
        <v/>
      </c>
      <c r="AB119" s="789" t="str">
        <f t="shared" si="12"/>
        <v/>
      </c>
      <c r="AC119" s="789">
        <f t="shared" si="15"/>
        <v>0</v>
      </c>
      <c r="AD119" s="789">
        <f t="shared" si="16"/>
        <v>0</v>
      </c>
      <c r="AE119" s="789">
        <f t="shared" si="17"/>
        <v>0</v>
      </c>
      <c r="AF119" s="790">
        <f t="shared" si="18"/>
        <v>0</v>
      </c>
      <c r="AG119" s="273"/>
      <c r="AH119" s="791"/>
      <c r="AI119" s="265"/>
      <c r="AJ119" s="792"/>
      <c r="AK119" s="793"/>
      <c r="AL119" s="787"/>
      <c r="AM119" s="788" t="str">
        <f t="shared" si="19"/>
        <v/>
      </c>
      <c r="AN119" s="789" t="str">
        <f t="shared" si="13"/>
        <v/>
      </c>
      <c r="AO119" s="789">
        <f t="shared" si="20"/>
        <v>0</v>
      </c>
      <c r="AP119" s="789">
        <f t="shared" si="21"/>
        <v>0</v>
      </c>
      <c r="AQ119" s="789">
        <f t="shared" si="22"/>
        <v>0</v>
      </c>
      <c r="AR119" s="790">
        <f t="shared" si="23"/>
        <v>0</v>
      </c>
      <c r="AS119" s="242"/>
      <c r="AT119" s="242"/>
      <c r="BU119" s="278"/>
      <c r="BV119" s="278"/>
      <c r="BW119" s="233"/>
      <c r="BX119" s="278"/>
      <c r="BY119" s="278"/>
      <c r="BZ119" s="278"/>
    </row>
    <row r="120" spans="22:78" x14ac:dyDescent="0.25">
      <c r="V120" s="791"/>
      <c r="W120" s="265"/>
      <c r="X120" s="792"/>
      <c r="Y120" s="793"/>
      <c r="Z120" s="787"/>
      <c r="AA120" s="788" t="str">
        <f t="shared" si="14"/>
        <v/>
      </c>
      <c r="AB120" s="789" t="str">
        <f t="shared" si="12"/>
        <v/>
      </c>
      <c r="AC120" s="789">
        <f t="shared" si="15"/>
        <v>0</v>
      </c>
      <c r="AD120" s="789">
        <f t="shared" si="16"/>
        <v>0</v>
      </c>
      <c r="AE120" s="789">
        <f t="shared" si="17"/>
        <v>0</v>
      </c>
      <c r="AF120" s="790">
        <f t="shared" si="18"/>
        <v>0</v>
      </c>
      <c r="AG120" s="273"/>
      <c r="AH120" s="791"/>
      <c r="AI120" s="265"/>
      <c r="AJ120" s="792"/>
      <c r="AK120" s="793"/>
      <c r="AL120" s="787"/>
      <c r="AM120" s="788" t="str">
        <f t="shared" si="19"/>
        <v/>
      </c>
      <c r="AN120" s="789" t="str">
        <f t="shared" si="13"/>
        <v/>
      </c>
      <c r="AO120" s="789">
        <f t="shared" si="20"/>
        <v>0</v>
      </c>
      <c r="AP120" s="789">
        <f t="shared" si="21"/>
        <v>0</v>
      </c>
      <c r="AQ120" s="789">
        <f t="shared" si="22"/>
        <v>0</v>
      </c>
      <c r="AR120" s="790">
        <f t="shared" si="23"/>
        <v>0</v>
      </c>
      <c r="AS120" s="242"/>
      <c r="AT120" s="242"/>
      <c r="BU120" s="278"/>
      <c r="BV120" s="278"/>
      <c r="BW120" s="233"/>
      <c r="BX120" s="278"/>
      <c r="BY120" s="278"/>
      <c r="BZ120" s="278"/>
    </row>
    <row r="121" spans="22:78" x14ac:dyDescent="0.25">
      <c r="V121" s="791"/>
      <c r="W121" s="265"/>
      <c r="X121" s="792"/>
      <c r="Y121" s="793"/>
      <c r="Z121" s="787"/>
      <c r="AA121" s="788" t="str">
        <f t="shared" si="14"/>
        <v/>
      </c>
      <c r="AB121" s="789" t="str">
        <f t="shared" si="12"/>
        <v/>
      </c>
      <c r="AC121" s="789">
        <f t="shared" si="15"/>
        <v>0</v>
      </c>
      <c r="AD121" s="789">
        <f t="shared" si="16"/>
        <v>0</v>
      </c>
      <c r="AE121" s="789">
        <f t="shared" si="17"/>
        <v>0</v>
      </c>
      <c r="AF121" s="790">
        <f t="shared" si="18"/>
        <v>0</v>
      </c>
      <c r="AG121" s="273"/>
      <c r="AH121" s="791"/>
      <c r="AI121" s="265"/>
      <c r="AJ121" s="792"/>
      <c r="AK121" s="793"/>
      <c r="AL121" s="787"/>
      <c r="AM121" s="788" t="str">
        <f t="shared" si="19"/>
        <v/>
      </c>
      <c r="AN121" s="789" t="str">
        <f t="shared" si="13"/>
        <v/>
      </c>
      <c r="AO121" s="789">
        <f t="shared" si="20"/>
        <v>0</v>
      </c>
      <c r="AP121" s="789">
        <f t="shared" si="21"/>
        <v>0</v>
      </c>
      <c r="AQ121" s="789">
        <f t="shared" si="22"/>
        <v>0</v>
      </c>
      <c r="AR121" s="790">
        <f t="shared" si="23"/>
        <v>0</v>
      </c>
      <c r="AS121" s="242"/>
      <c r="AT121" s="242"/>
      <c r="BU121" s="278"/>
      <c r="BV121" s="278"/>
      <c r="BW121" s="233"/>
      <c r="BX121" s="278"/>
      <c r="BY121" s="278"/>
      <c r="BZ121" s="278"/>
    </row>
    <row r="122" spans="22:78" x14ac:dyDescent="0.25">
      <c r="V122" s="791"/>
      <c r="W122" s="265"/>
      <c r="X122" s="792"/>
      <c r="Y122" s="793"/>
      <c r="Z122" s="787"/>
      <c r="AA122" s="788" t="str">
        <f t="shared" si="14"/>
        <v/>
      </c>
      <c r="AB122" s="789" t="str">
        <f t="shared" si="12"/>
        <v/>
      </c>
      <c r="AC122" s="789">
        <f t="shared" si="15"/>
        <v>0</v>
      </c>
      <c r="AD122" s="789">
        <f t="shared" si="16"/>
        <v>0</v>
      </c>
      <c r="AE122" s="789">
        <f t="shared" si="17"/>
        <v>0</v>
      </c>
      <c r="AF122" s="790">
        <f t="shared" si="18"/>
        <v>0</v>
      </c>
      <c r="AG122" s="273"/>
      <c r="AH122" s="791"/>
      <c r="AI122" s="265"/>
      <c r="AJ122" s="792"/>
      <c r="AK122" s="793"/>
      <c r="AL122" s="787"/>
      <c r="AM122" s="788" t="str">
        <f t="shared" si="19"/>
        <v/>
      </c>
      <c r="AN122" s="789" t="str">
        <f t="shared" si="13"/>
        <v/>
      </c>
      <c r="AO122" s="789">
        <f t="shared" si="20"/>
        <v>0</v>
      </c>
      <c r="AP122" s="789">
        <f t="shared" si="21"/>
        <v>0</v>
      </c>
      <c r="AQ122" s="789">
        <f t="shared" si="22"/>
        <v>0</v>
      </c>
      <c r="AR122" s="790">
        <f t="shared" si="23"/>
        <v>0</v>
      </c>
      <c r="AS122" s="242"/>
      <c r="AT122" s="242"/>
      <c r="BU122" s="278"/>
      <c r="BV122" s="278"/>
      <c r="BW122" s="233"/>
      <c r="BX122" s="278"/>
      <c r="BY122" s="278"/>
      <c r="BZ122" s="278"/>
    </row>
    <row r="123" spans="22:78" x14ac:dyDescent="0.25">
      <c r="V123" s="791"/>
      <c r="W123" s="265"/>
      <c r="X123" s="792"/>
      <c r="Y123" s="793"/>
      <c r="Z123" s="787"/>
      <c r="AA123" s="788" t="str">
        <f t="shared" si="14"/>
        <v/>
      </c>
      <c r="AB123" s="789" t="str">
        <f t="shared" si="12"/>
        <v/>
      </c>
      <c r="AC123" s="789">
        <f t="shared" si="15"/>
        <v>0</v>
      </c>
      <c r="AD123" s="789">
        <f t="shared" si="16"/>
        <v>0</v>
      </c>
      <c r="AE123" s="789">
        <f t="shared" si="17"/>
        <v>0</v>
      </c>
      <c r="AF123" s="790">
        <f t="shared" si="18"/>
        <v>0</v>
      </c>
      <c r="AG123" s="273"/>
      <c r="AH123" s="791"/>
      <c r="AI123" s="265"/>
      <c r="AJ123" s="792"/>
      <c r="AK123" s="793"/>
      <c r="AL123" s="787"/>
      <c r="AM123" s="788" t="str">
        <f t="shared" si="19"/>
        <v/>
      </c>
      <c r="AN123" s="789" t="str">
        <f t="shared" si="13"/>
        <v/>
      </c>
      <c r="AO123" s="789">
        <f t="shared" si="20"/>
        <v>0</v>
      </c>
      <c r="AP123" s="789">
        <f t="shared" si="21"/>
        <v>0</v>
      </c>
      <c r="AQ123" s="789">
        <f t="shared" si="22"/>
        <v>0</v>
      </c>
      <c r="AR123" s="790">
        <f t="shared" si="23"/>
        <v>0</v>
      </c>
      <c r="AS123" s="242"/>
      <c r="AT123" s="242"/>
      <c r="BU123" s="278"/>
      <c r="BV123" s="278"/>
      <c r="BW123" s="233"/>
      <c r="BX123" s="278"/>
      <c r="BY123" s="278"/>
      <c r="BZ123" s="278"/>
    </row>
    <row r="124" spans="22:78" x14ac:dyDescent="0.25">
      <c r="V124" s="791"/>
      <c r="W124" s="265"/>
      <c r="X124" s="792"/>
      <c r="Y124" s="793"/>
      <c r="Z124" s="787"/>
      <c r="AA124" s="788" t="str">
        <f t="shared" si="14"/>
        <v/>
      </c>
      <c r="AB124" s="789" t="str">
        <f t="shared" si="12"/>
        <v/>
      </c>
      <c r="AC124" s="789">
        <f t="shared" si="15"/>
        <v>0</v>
      </c>
      <c r="AD124" s="789">
        <f t="shared" si="16"/>
        <v>0</v>
      </c>
      <c r="AE124" s="789">
        <f t="shared" si="17"/>
        <v>0</v>
      </c>
      <c r="AF124" s="790">
        <f t="shared" si="18"/>
        <v>0</v>
      </c>
      <c r="AG124" s="273"/>
      <c r="AH124" s="791"/>
      <c r="AI124" s="265"/>
      <c r="AJ124" s="792"/>
      <c r="AK124" s="793"/>
      <c r="AL124" s="787"/>
      <c r="AM124" s="788" t="str">
        <f t="shared" si="19"/>
        <v/>
      </c>
      <c r="AN124" s="789" t="str">
        <f t="shared" si="13"/>
        <v/>
      </c>
      <c r="AO124" s="789">
        <f t="shared" si="20"/>
        <v>0</v>
      </c>
      <c r="AP124" s="789">
        <f t="shared" si="21"/>
        <v>0</v>
      </c>
      <c r="AQ124" s="789">
        <f t="shared" si="22"/>
        <v>0</v>
      </c>
      <c r="AR124" s="790">
        <f t="shared" si="23"/>
        <v>0</v>
      </c>
      <c r="AS124" s="242"/>
      <c r="AT124" s="242"/>
      <c r="BU124" s="278"/>
      <c r="BV124" s="278"/>
      <c r="BW124" s="233"/>
      <c r="BX124" s="278"/>
      <c r="BY124" s="278"/>
      <c r="BZ124" s="278"/>
    </row>
    <row r="125" spans="22:78" x14ac:dyDescent="0.25">
      <c r="V125" s="791"/>
      <c r="W125" s="265"/>
      <c r="X125" s="792"/>
      <c r="Y125" s="793"/>
      <c r="Z125" s="787"/>
      <c r="AA125" s="788" t="str">
        <f t="shared" si="14"/>
        <v/>
      </c>
      <c r="AB125" s="789" t="str">
        <f t="shared" si="12"/>
        <v/>
      </c>
      <c r="AC125" s="789">
        <f t="shared" si="15"/>
        <v>0</v>
      </c>
      <c r="AD125" s="789">
        <f t="shared" si="16"/>
        <v>0</v>
      </c>
      <c r="AE125" s="789">
        <f t="shared" si="17"/>
        <v>0</v>
      </c>
      <c r="AF125" s="790">
        <f t="shared" si="18"/>
        <v>0</v>
      </c>
      <c r="AG125" s="273"/>
      <c r="AH125" s="791"/>
      <c r="AI125" s="265"/>
      <c r="AJ125" s="792"/>
      <c r="AK125" s="793"/>
      <c r="AL125" s="787"/>
      <c r="AM125" s="788" t="str">
        <f t="shared" si="19"/>
        <v/>
      </c>
      <c r="AN125" s="789" t="str">
        <f t="shared" si="13"/>
        <v/>
      </c>
      <c r="AO125" s="789">
        <f t="shared" si="20"/>
        <v>0</v>
      </c>
      <c r="AP125" s="789">
        <f t="shared" si="21"/>
        <v>0</v>
      </c>
      <c r="AQ125" s="789">
        <f t="shared" si="22"/>
        <v>0</v>
      </c>
      <c r="AR125" s="790">
        <f t="shared" si="23"/>
        <v>0</v>
      </c>
      <c r="AS125" s="242"/>
      <c r="AT125" s="242"/>
      <c r="BU125" s="278"/>
      <c r="BV125" s="278"/>
      <c r="BW125" s="233"/>
      <c r="BX125" s="278"/>
      <c r="BY125" s="278"/>
      <c r="BZ125" s="278"/>
    </row>
    <row r="126" spans="22:78" x14ac:dyDescent="0.25">
      <c r="V126" s="791"/>
      <c r="W126" s="265"/>
      <c r="X126" s="792"/>
      <c r="Y126" s="793"/>
      <c r="Z126" s="787"/>
      <c r="AA126" s="788" t="str">
        <f t="shared" si="14"/>
        <v/>
      </c>
      <c r="AB126" s="789" t="str">
        <f t="shared" si="12"/>
        <v/>
      </c>
      <c r="AC126" s="789">
        <f t="shared" si="15"/>
        <v>0</v>
      </c>
      <c r="AD126" s="789">
        <f t="shared" si="16"/>
        <v>0</v>
      </c>
      <c r="AE126" s="789">
        <f t="shared" si="17"/>
        <v>0</v>
      </c>
      <c r="AF126" s="790">
        <f t="shared" si="18"/>
        <v>0</v>
      </c>
      <c r="AG126" s="273"/>
      <c r="AH126" s="791"/>
      <c r="AI126" s="265"/>
      <c r="AJ126" s="792"/>
      <c r="AK126" s="793"/>
      <c r="AL126" s="787"/>
      <c r="AM126" s="788" t="str">
        <f t="shared" si="19"/>
        <v/>
      </c>
      <c r="AN126" s="789" t="str">
        <f t="shared" si="13"/>
        <v/>
      </c>
      <c r="AO126" s="789">
        <f t="shared" si="20"/>
        <v>0</v>
      </c>
      <c r="AP126" s="789">
        <f t="shared" si="21"/>
        <v>0</v>
      </c>
      <c r="AQ126" s="789">
        <f t="shared" si="22"/>
        <v>0</v>
      </c>
      <c r="AR126" s="790">
        <f t="shared" si="23"/>
        <v>0</v>
      </c>
      <c r="AS126" s="242"/>
      <c r="AT126" s="242"/>
      <c r="BU126" s="278"/>
      <c r="BV126" s="278"/>
      <c r="BW126" s="233"/>
      <c r="BX126" s="278"/>
      <c r="BY126" s="278"/>
      <c r="BZ126" s="278"/>
    </row>
    <row r="127" spans="22:78" x14ac:dyDescent="0.25">
      <c r="V127" s="791"/>
      <c r="W127" s="265"/>
      <c r="X127" s="792"/>
      <c r="Y127" s="793"/>
      <c r="Z127" s="787"/>
      <c r="AA127" s="788" t="str">
        <f t="shared" si="14"/>
        <v/>
      </c>
      <c r="AB127" s="789" t="str">
        <f t="shared" si="12"/>
        <v/>
      </c>
      <c r="AC127" s="789">
        <f t="shared" si="15"/>
        <v>0</v>
      </c>
      <c r="AD127" s="789">
        <f t="shared" si="16"/>
        <v>0</v>
      </c>
      <c r="AE127" s="789">
        <f t="shared" si="17"/>
        <v>0</v>
      </c>
      <c r="AF127" s="790">
        <f t="shared" si="18"/>
        <v>0</v>
      </c>
      <c r="AG127" s="273"/>
      <c r="AH127" s="791"/>
      <c r="AI127" s="265"/>
      <c r="AJ127" s="792"/>
      <c r="AK127" s="793"/>
      <c r="AL127" s="787"/>
      <c r="AM127" s="788" t="str">
        <f t="shared" si="19"/>
        <v/>
      </c>
      <c r="AN127" s="789" t="str">
        <f t="shared" si="13"/>
        <v/>
      </c>
      <c r="AO127" s="789">
        <f t="shared" si="20"/>
        <v>0</v>
      </c>
      <c r="AP127" s="789">
        <f t="shared" si="21"/>
        <v>0</v>
      </c>
      <c r="AQ127" s="789">
        <f t="shared" si="22"/>
        <v>0</v>
      </c>
      <c r="AR127" s="790">
        <f t="shared" si="23"/>
        <v>0</v>
      </c>
      <c r="AS127" s="242"/>
      <c r="AT127" s="242"/>
      <c r="BU127" s="278"/>
      <c r="BV127" s="278"/>
      <c r="BW127" s="233"/>
      <c r="BX127" s="278"/>
      <c r="BY127" s="278"/>
      <c r="BZ127" s="278"/>
    </row>
    <row r="128" spans="22:78" x14ac:dyDescent="0.25">
      <c r="V128" s="791"/>
      <c r="W128" s="265"/>
      <c r="X128" s="792"/>
      <c r="Y128" s="793"/>
      <c r="Z128" s="787"/>
      <c r="AA128" s="788" t="str">
        <f t="shared" si="14"/>
        <v/>
      </c>
      <c r="AB128" s="789" t="str">
        <f t="shared" si="12"/>
        <v/>
      </c>
      <c r="AC128" s="789">
        <f t="shared" si="15"/>
        <v>0</v>
      </c>
      <c r="AD128" s="789">
        <f t="shared" si="16"/>
        <v>0</v>
      </c>
      <c r="AE128" s="789">
        <f t="shared" si="17"/>
        <v>0</v>
      </c>
      <c r="AF128" s="790">
        <f t="shared" si="18"/>
        <v>0</v>
      </c>
      <c r="AG128" s="273"/>
      <c r="AH128" s="791"/>
      <c r="AI128" s="265"/>
      <c r="AJ128" s="792"/>
      <c r="AK128" s="793"/>
      <c r="AL128" s="787"/>
      <c r="AM128" s="788" t="str">
        <f t="shared" si="19"/>
        <v/>
      </c>
      <c r="AN128" s="789" t="str">
        <f t="shared" si="13"/>
        <v/>
      </c>
      <c r="AO128" s="789">
        <f t="shared" si="20"/>
        <v>0</v>
      </c>
      <c r="AP128" s="789">
        <f t="shared" si="21"/>
        <v>0</v>
      </c>
      <c r="AQ128" s="789">
        <f t="shared" si="22"/>
        <v>0</v>
      </c>
      <c r="AR128" s="790">
        <f t="shared" si="23"/>
        <v>0</v>
      </c>
      <c r="AS128" s="242"/>
      <c r="AT128" s="242"/>
      <c r="BU128" s="278"/>
      <c r="BV128" s="278"/>
      <c r="BW128" s="233"/>
      <c r="BX128" s="278"/>
      <c r="BY128" s="278"/>
      <c r="BZ128" s="278"/>
    </row>
    <row r="129" spans="22:78" x14ac:dyDescent="0.25">
      <c r="V129" s="791"/>
      <c r="W129" s="265"/>
      <c r="X129" s="792"/>
      <c r="Y129" s="793"/>
      <c r="Z129" s="787"/>
      <c r="AA129" s="788" t="str">
        <f t="shared" si="14"/>
        <v/>
      </c>
      <c r="AB129" s="789" t="str">
        <f t="shared" si="12"/>
        <v/>
      </c>
      <c r="AC129" s="789">
        <f t="shared" si="15"/>
        <v>0</v>
      </c>
      <c r="AD129" s="789">
        <f t="shared" si="16"/>
        <v>0</v>
      </c>
      <c r="AE129" s="789">
        <f t="shared" si="17"/>
        <v>0</v>
      </c>
      <c r="AF129" s="790">
        <f t="shared" si="18"/>
        <v>0</v>
      </c>
      <c r="AG129" s="273"/>
      <c r="AH129" s="791"/>
      <c r="AI129" s="265"/>
      <c r="AJ129" s="792"/>
      <c r="AK129" s="793"/>
      <c r="AL129" s="787"/>
      <c r="AM129" s="788" t="str">
        <f t="shared" si="19"/>
        <v/>
      </c>
      <c r="AN129" s="789" t="str">
        <f t="shared" si="13"/>
        <v/>
      </c>
      <c r="AO129" s="789">
        <f t="shared" si="20"/>
        <v>0</v>
      </c>
      <c r="AP129" s="789">
        <f t="shared" si="21"/>
        <v>0</v>
      </c>
      <c r="AQ129" s="789">
        <f t="shared" si="22"/>
        <v>0</v>
      </c>
      <c r="AR129" s="790">
        <f t="shared" si="23"/>
        <v>0</v>
      </c>
      <c r="AS129" s="242"/>
      <c r="AT129" s="242"/>
      <c r="BU129" s="278"/>
      <c r="BV129" s="278"/>
      <c r="BW129" s="233"/>
      <c r="BX129" s="278"/>
      <c r="BY129" s="278"/>
      <c r="BZ129" s="278"/>
    </row>
    <row r="130" spans="22:78" x14ac:dyDescent="0.25">
      <c r="V130" s="791"/>
      <c r="W130" s="265"/>
      <c r="X130" s="792"/>
      <c r="Y130" s="793"/>
      <c r="Z130" s="787"/>
      <c r="AA130" s="788" t="str">
        <f t="shared" si="14"/>
        <v/>
      </c>
      <c r="AB130" s="789" t="str">
        <f t="shared" si="12"/>
        <v/>
      </c>
      <c r="AC130" s="789">
        <f t="shared" si="15"/>
        <v>0</v>
      </c>
      <c r="AD130" s="789">
        <f t="shared" si="16"/>
        <v>0</v>
      </c>
      <c r="AE130" s="789">
        <f t="shared" si="17"/>
        <v>0</v>
      </c>
      <c r="AF130" s="790">
        <f t="shared" si="18"/>
        <v>0</v>
      </c>
      <c r="AG130" s="273"/>
      <c r="AH130" s="791"/>
      <c r="AI130" s="265"/>
      <c r="AJ130" s="792"/>
      <c r="AK130" s="793"/>
      <c r="AL130" s="787"/>
      <c r="AM130" s="788" t="str">
        <f t="shared" si="19"/>
        <v/>
      </c>
      <c r="AN130" s="789" t="str">
        <f t="shared" si="13"/>
        <v/>
      </c>
      <c r="AO130" s="789">
        <f t="shared" si="20"/>
        <v>0</v>
      </c>
      <c r="AP130" s="789">
        <f t="shared" si="21"/>
        <v>0</v>
      </c>
      <c r="AQ130" s="789">
        <f t="shared" si="22"/>
        <v>0</v>
      </c>
      <c r="AR130" s="790">
        <f t="shared" si="23"/>
        <v>0</v>
      </c>
      <c r="AS130" s="242"/>
      <c r="AT130" s="242"/>
      <c r="BU130" s="278"/>
      <c r="BV130" s="278"/>
      <c r="BW130" s="233"/>
      <c r="BX130" s="278"/>
      <c r="BY130" s="278"/>
      <c r="BZ130" s="278"/>
    </row>
    <row r="131" spans="22:78" x14ac:dyDescent="0.25">
      <c r="V131" s="791"/>
      <c r="W131" s="265"/>
      <c r="X131" s="792"/>
      <c r="Y131" s="793"/>
      <c r="Z131" s="787"/>
      <c r="AA131" s="788" t="str">
        <f t="shared" si="14"/>
        <v/>
      </c>
      <c r="AB131" s="789" t="str">
        <f t="shared" si="12"/>
        <v/>
      </c>
      <c r="AC131" s="789">
        <f t="shared" si="15"/>
        <v>0</v>
      </c>
      <c r="AD131" s="789">
        <f t="shared" si="16"/>
        <v>0</v>
      </c>
      <c r="AE131" s="789">
        <f t="shared" si="17"/>
        <v>0</v>
      </c>
      <c r="AF131" s="790">
        <f t="shared" si="18"/>
        <v>0</v>
      </c>
      <c r="AG131" s="273"/>
      <c r="AH131" s="791"/>
      <c r="AI131" s="265"/>
      <c r="AJ131" s="792"/>
      <c r="AK131" s="793"/>
      <c r="AL131" s="787"/>
      <c r="AM131" s="788" t="str">
        <f t="shared" si="19"/>
        <v/>
      </c>
      <c r="AN131" s="789" t="str">
        <f t="shared" si="13"/>
        <v/>
      </c>
      <c r="AO131" s="789">
        <f t="shared" si="20"/>
        <v>0</v>
      </c>
      <c r="AP131" s="789">
        <f t="shared" si="21"/>
        <v>0</v>
      </c>
      <c r="AQ131" s="789">
        <f t="shared" si="22"/>
        <v>0</v>
      </c>
      <c r="AR131" s="790">
        <f t="shared" si="23"/>
        <v>0</v>
      </c>
      <c r="AS131" s="242"/>
      <c r="AT131" s="242"/>
      <c r="BU131" s="278"/>
      <c r="BV131" s="278"/>
      <c r="BW131" s="233"/>
      <c r="BX131" s="278"/>
      <c r="BY131" s="278"/>
      <c r="BZ131" s="278"/>
    </row>
    <row r="132" spans="22:78" x14ac:dyDescent="0.25">
      <c r="V132" s="791"/>
      <c r="W132" s="265"/>
      <c r="X132" s="792"/>
      <c r="Y132" s="793"/>
      <c r="Z132" s="787"/>
      <c r="AA132" s="788" t="str">
        <f t="shared" si="14"/>
        <v/>
      </c>
      <c r="AB132" s="789" t="str">
        <f t="shared" si="12"/>
        <v/>
      </c>
      <c r="AC132" s="789">
        <f t="shared" si="15"/>
        <v>0</v>
      </c>
      <c r="AD132" s="789">
        <f t="shared" si="16"/>
        <v>0</v>
      </c>
      <c r="AE132" s="789">
        <f t="shared" si="17"/>
        <v>0</v>
      </c>
      <c r="AF132" s="790">
        <f t="shared" si="18"/>
        <v>0</v>
      </c>
      <c r="AG132" s="273"/>
      <c r="AH132" s="791"/>
      <c r="AI132" s="265"/>
      <c r="AJ132" s="792"/>
      <c r="AK132" s="793"/>
      <c r="AL132" s="787"/>
      <c r="AM132" s="788" t="str">
        <f t="shared" si="19"/>
        <v/>
      </c>
      <c r="AN132" s="789" t="str">
        <f t="shared" si="13"/>
        <v/>
      </c>
      <c r="AO132" s="789">
        <f t="shared" si="20"/>
        <v>0</v>
      </c>
      <c r="AP132" s="789">
        <f t="shared" si="21"/>
        <v>0</v>
      </c>
      <c r="AQ132" s="789">
        <f t="shared" si="22"/>
        <v>0</v>
      </c>
      <c r="AR132" s="790">
        <f t="shared" si="23"/>
        <v>0</v>
      </c>
      <c r="AS132" s="242"/>
      <c r="AT132" s="242"/>
      <c r="BU132" s="278"/>
      <c r="BV132" s="278"/>
      <c r="BW132" s="233"/>
      <c r="BX132" s="278"/>
      <c r="BY132" s="278"/>
      <c r="BZ132" s="278"/>
    </row>
    <row r="133" spans="22:78" x14ac:dyDescent="0.25">
      <c r="V133" s="791"/>
      <c r="W133" s="265"/>
      <c r="X133" s="792"/>
      <c r="Y133" s="793"/>
      <c r="Z133" s="787"/>
      <c r="AA133" s="788" t="str">
        <f t="shared" si="14"/>
        <v/>
      </c>
      <c r="AB133" s="789" t="str">
        <f t="shared" si="12"/>
        <v/>
      </c>
      <c r="AC133" s="789">
        <f t="shared" si="15"/>
        <v>0</v>
      </c>
      <c r="AD133" s="789">
        <f t="shared" si="16"/>
        <v>0</v>
      </c>
      <c r="AE133" s="789">
        <f t="shared" si="17"/>
        <v>0</v>
      </c>
      <c r="AF133" s="790">
        <f t="shared" si="18"/>
        <v>0</v>
      </c>
      <c r="AG133" s="273"/>
      <c r="AH133" s="791"/>
      <c r="AI133" s="265"/>
      <c r="AJ133" s="792"/>
      <c r="AK133" s="793"/>
      <c r="AL133" s="787"/>
      <c r="AM133" s="788" t="str">
        <f t="shared" si="19"/>
        <v/>
      </c>
      <c r="AN133" s="789" t="str">
        <f t="shared" si="13"/>
        <v/>
      </c>
      <c r="AO133" s="789">
        <f t="shared" si="20"/>
        <v>0</v>
      </c>
      <c r="AP133" s="789">
        <f t="shared" si="21"/>
        <v>0</v>
      </c>
      <c r="AQ133" s="789">
        <f t="shared" si="22"/>
        <v>0</v>
      </c>
      <c r="AR133" s="790">
        <f t="shared" si="23"/>
        <v>0</v>
      </c>
      <c r="AS133" s="242"/>
      <c r="AT133" s="242"/>
      <c r="BU133" s="278"/>
      <c r="BV133" s="278"/>
      <c r="BW133" s="233"/>
      <c r="BX133" s="278"/>
      <c r="BY133" s="278"/>
      <c r="BZ133" s="278"/>
    </row>
    <row r="134" spans="22:78" x14ac:dyDescent="0.25">
      <c r="V134" s="791"/>
      <c r="W134" s="265"/>
      <c r="X134" s="792"/>
      <c r="Y134" s="793"/>
      <c r="Z134" s="787"/>
      <c r="AA134" s="788" t="str">
        <f t="shared" si="14"/>
        <v/>
      </c>
      <c r="AB134" s="789" t="str">
        <f t="shared" si="12"/>
        <v/>
      </c>
      <c r="AC134" s="789">
        <f t="shared" si="15"/>
        <v>0</v>
      </c>
      <c r="AD134" s="789">
        <f t="shared" si="16"/>
        <v>0</v>
      </c>
      <c r="AE134" s="789">
        <f t="shared" si="17"/>
        <v>0</v>
      </c>
      <c r="AF134" s="790">
        <f t="shared" si="18"/>
        <v>0</v>
      </c>
      <c r="AG134" s="273"/>
      <c r="AH134" s="791"/>
      <c r="AI134" s="265"/>
      <c r="AJ134" s="792"/>
      <c r="AK134" s="793"/>
      <c r="AL134" s="787"/>
      <c r="AM134" s="788" t="str">
        <f t="shared" si="19"/>
        <v/>
      </c>
      <c r="AN134" s="789" t="str">
        <f t="shared" si="13"/>
        <v/>
      </c>
      <c r="AO134" s="789">
        <f t="shared" si="20"/>
        <v>0</v>
      </c>
      <c r="AP134" s="789">
        <f t="shared" si="21"/>
        <v>0</v>
      </c>
      <c r="AQ134" s="789">
        <f t="shared" si="22"/>
        <v>0</v>
      </c>
      <c r="AR134" s="790">
        <f t="shared" si="23"/>
        <v>0</v>
      </c>
      <c r="AS134" s="242"/>
      <c r="AT134" s="242"/>
      <c r="BU134" s="278"/>
      <c r="BV134" s="278"/>
      <c r="BW134" s="233"/>
      <c r="BX134" s="278"/>
      <c r="BY134" s="278"/>
      <c r="BZ134" s="278"/>
    </row>
    <row r="135" spans="22:78" x14ac:dyDescent="0.25">
      <c r="V135" s="791"/>
      <c r="W135" s="265"/>
      <c r="X135" s="792"/>
      <c r="Y135" s="793"/>
      <c r="Z135" s="787"/>
      <c r="AA135" s="788" t="str">
        <f t="shared" si="14"/>
        <v/>
      </c>
      <c r="AB135" s="789" t="str">
        <f t="shared" si="12"/>
        <v/>
      </c>
      <c r="AC135" s="789">
        <f t="shared" si="15"/>
        <v>0</v>
      </c>
      <c r="AD135" s="789">
        <f t="shared" si="16"/>
        <v>0</v>
      </c>
      <c r="AE135" s="789">
        <f t="shared" si="17"/>
        <v>0</v>
      </c>
      <c r="AF135" s="790">
        <f t="shared" si="18"/>
        <v>0</v>
      </c>
      <c r="AG135" s="273"/>
      <c r="AH135" s="791"/>
      <c r="AI135" s="265"/>
      <c r="AJ135" s="792"/>
      <c r="AK135" s="793"/>
      <c r="AL135" s="787"/>
      <c r="AM135" s="788" t="str">
        <f t="shared" si="19"/>
        <v/>
      </c>
      <c r="AN135" s="789" t="str">
        <f t="shared" si="13"/>
        <v/>
      </c>
      <c r="AO135" s="789">
        <f t="shared" si="20"/>
        <v>0</v>
      </c>
      <c r="AP135" s="789">
        <f t="shared" si="21"/>
        <v>0</v>
      </c>
      <c r="AQ135" s="789">
        <f t="shared" si="22"/>
        <v>0</v>
      </c>
      <c r="AR135" s="790">
        <f t="shared" si="23"/>
        <v>0</v>
      </c>
      <c r="AS135" s="242"/>
      <c r="AT135" s="242"/>
      <c r="BU135" s="278"/>
      <c r="BV135" s="278"/>
      <c r="BW135" s="233"/>
      <c r="BX135" s="278"/>
      <c r="BY135" s="278"/>
      <c r="BZ135" s="278"/>
    </row>
    <row r="136" spans="22:78" x14ac:dyDescent="0.25">
      <c r="V136" s="791"/>
      <c r="W136" s="265"/>
      <c r="X136" s="792"/>
      <c r="Y136" s="793"/>
      <c r="Z136" s="787"/>
      <c r="AA136" s="788" t="str">
        <f t="shared" si="14"/>
        <v/>
      </c>
      <c r="AB136" s="789" t="str">
        <f t="shared" ref="AB136:AB199" si="24">IF(Y136&gt;1,IF((TestEOY-X136)/365&gt;AA136,AA136,ROUNDUP(((TestEOY-X136)/365),0)),"")</f>
        <v/>
      </c>
      <c r="AC136" s="789">
        <f t="shared" si="15"/>
        <v>0</v>
      </c>
      <c r="AD136" s="789">
        <f t="shared" si="16"/>
        <v>0</v>
      </c>
      <c r="AE136" s="789">
        <f t="shared" si="17"/>
        <v>0</v>
      </c>
      <c r="AF136" s="790">
        <f t="shared" si="18"/>
        <v>0</v>
      </c>
      <c r="AG136" s="273"/>
      <c r="AH136" s="791"/>
      <c r="AI136" s="265"/>
      <c r="AJ136" s="792"/>
      <c r="AK136" s="793"/>
      <c r="AL136" s="787"/>
      <c r="AM136" s="788" t="str">
        <f t="shared" si="19"/>
        <v/>
      </c>
      <c r="AN136" s="789" t="str">
        <f t="shared" ref="AN136:AN199" si="25">IF(AK136&lt;&gt;"",IF((TestEOY-AJ136)/365&gt;AM136,AM136,ROUNDUP(((TestEOY-AJ136)/365),0)),"")</f>
        <v/>
      </c>
      <c r="AO136" s="789">
        <f t="shared" si="20"/>
        <v>0</v>
      </c>
      <c r="AP136" s="789">
        <f t="shared" si="21"/>
        <v>0</v>
      </c>
      <c r="AQ136" s="789">
        <f t="shared" si="22"/>
        <v>0</v>
      </c>
      <c r="AR136" s="790">
        <f t="shared" si="23"/>
        <v>0</v>
      </c>
      <c r="AS136" s="242"/>
      <c r="AT136" s="242"/>
      <c r="BU136" s="278"/>
      <c r="BV136" s="278"/>
      <c r="BW136" s="233"/>
      <c r="BX136" s="278"/>
      <c r="BY136" s="278"/>
      <c r="BZ136" s="278"/>
    </row>
    <row r="137" spans="22:78" x14ac:dyDescent="0.25">
      <c r="V137" s="791"/>
      <c r="W137" s="265"/>
      <c r="X137" s="792"/>
      <c r="Y137" s="793"/>
      <c r="Z137" s="787"/>
      <c r="AA137" s="788" t="str">
        <f t="shared" ref="AA137:AA200" si="26">IFERROR(INDEX($AU$8:$AU$23,MATCH(V137,$AT$8:$AT$23,0)),"")</f>
        <v/>
      </c>
      <c r="AB137" s="789" t="str">
        <f t="shared" si="24"/>
        <v/>
      </c>
      <c r="AC137" s="789">
        <f t="shared" ref="AC137:AC200" si="27">IFERROR(IF(AB137&gt;=AA137,0,IF(AA137&gt;AB137,SLN(Y137,Z137,AA137),0)),"")</f>
        <v>0</v>
      </c>
      <c r="AD137" s="789">
        <f t="shared" ref="AD137:AD200" si="28">AE137-AC137</f>
        <v>0</v>
      </c>
      <c r="AE137" s="789">
        <f t="shared" ref="AE137:AE200" si="29">IFERROR(IF(OR(AA137=0,AA137=""),
     0,
     IF(AB137&gt;=AA137,
          +Y137,
          (+AC137*AB137))),
"")</f>
        <v>0</v>
      </c>
      <c r="AF137" s="790">
        <f t="shared" ref="AF137:AF200" si="30">IFERROR(IF(AE137&gt;Y137,0,(+Y137-AE137))-Z137,"")</f>
        <v>0</v>
      </c>
      <c r="AG137" s="273"/>
      <c r="AH137" s="791"/>
      <c r="AI137" s="265"/>
      <c r="AJ137" s="792"/>
      <c r="AK137" s="793"/>
      <c r="AL137" s="787"/>
      <c r="AM137" s="788" t="str">
        <f t="shared" ref="AM137:AM200" si="31">IFERROR(INDEX($AU$8:$AU$23,MATCH(AH137,$AT$8:$AT$23,0)),"")</f>
        <v/>
      </c>
      <c r="AN137" s="789" t="str">
        <f t="shared" si="25"/>
        <v/>
      </c>
      <c r="AO137" s="789">
        <f t="shared" ref="AO137:AO200" si="32">IFERROR(IF(AN137&gt;=AM137,0,IF(AM137&gt;AN137,SLN(AK137,AL137,AM137),0)),"")</f>
        <v>0</v>
      </c>
      <c r="AP137" s="789">
        <f t="shared" ref="AP137:AP200" si="33">AQ137-AO137</f>
        <v>0</v>
      </c>
      <c r="AQ137" s="789">
        <f t="shared" ref="AQ137:AQ200" si="34">IFERROR(IF(OR(AM137=0,AM137=""),
     0,
     IF(AN137&gt;=AM137,
          +AK137,
          (+AO137*AN137))),
"")</f>
        <v>0</v>
      </c>
      <c r="AR137" s="790">
        <f t="shared" ref="AR137:AR200" si="35">IFERROR(IF(AQ137&gt;AK137,0,(+AK137-AQ137))-AL137,"")</f>
        <v>0</v>
      </c>
      <c r="AS137" s="242"/>
      <c r="AT137" s="242"/>
      <c r="BU137" s="278"/>
      <c r="BV137" s="278"/>
      <c r="BW137" s="233"/>
      <c r="BX137" s="278"/>
      <c r="BY137" s="278"/>
      <c r="BZ137" s="278"/>
    </row>
    <row r="138" spans="22:78" x14ac:dyDescent="0.25">
      <c r="V138" s="791"/>
      <c r="W138" s="265"/>
      <c r="X138" s="792"/>
      <c r="Y138" s="793"/>
      <c r="Z138" s="787"/>
      <c r="AA138" s="788" t="str">
        <f t="shared" si="26"/>
        <v/>
      </c>
      <c r="AB138" s="789" t="str">
        <f t="shared" si="24"/>
        <v/>
      </c>
      <c r="AC138" s="789">
        <f t="shared" si="27"/>
        <v>0</v>
      </c>
      <c r="AD138" s="789">
        <f t="shared" si="28"/>
        <v>0</v>
      </c>
      <c r="AE138" s="789">
        <f t="shared" si="29"/>
        <v>0</v>
      </c>
      <c r="AF138" s="790">
        <f t="shared" si="30"/>
        <v>0</v>
      </c>
      <c r="AG138" s="273"/>
      <c r="AH138" s="791"/>
      <c r="AI138" s="265"/>
      <c r="AJ138" s="792"/>
      <c r="AK138" s="793"/>
      <c r="AL138" s="787"/>
      <c r="AM138" s="788" t="str">
        <f t="shared" si="31"/>
        <v/>
      </c>
      <c r="AN138" s="789" t="str">
        <f t="shared" si="25"/>
        <v/>
      </c>
      <c r="AO138" s="789">
        <f t="shared" si="32"/>
        <v>0</v>
      </c>
      <c r="AP138" s="789">
        <f t="shared" si="33"/>
        <v>0</v>
      </c>
      <c r="AQ138" s="789">
        <f t="shared" si="34"/>
        <v>0</v>
      </c>
      <c r="AR138" s="790">
        <f t="shared" si="35"/>
        <v>0</v>
      </c>
      <c r="AS138" s="242"/>
      <c r="AT138" s="242"/>
      <c r="BU138" s="278"/>
      <c r="BV138" s="278"/>
      <c r="BW138" s="233"/>
      <c r="BX138" s="278"/>
      <c r="BY138" s="278"/>
      <c r="BZ138" s="278"/>
    </row>
    <row r="139" spans="22:78" x14ac:dyDescent="0.25">
      <c r="V139" s="791"/>
      <c r="W139" s="265"/>
      <c r="X139" s="792"/>
      <c r="Y139" s="793"/>
      <c r="Z139" s="787"/>
      <c r="AA139" s="788" t="str">
        <f t="shared" si="26"/>
        <v/>
      </c>
      <c r="AB139" s="789" t="str">
        <f t="shared" si="24"/>
        <v/>
      </c>
      <c r="AC139" s="789">
        <f t="shared" si="27"/>
        <v>0</v>
      </c>
      <c r="AD139" s="789">
        <f t="shared" si="28"/>
        <v>0</v>
      </c>
      <c r="AE139" s="789">
        <f t="shared" si="29"/>
        <v>0</v>
      </c>
      <c r="AF139" s="790">
        <f t="shared" si="30"/>
        <v>0</v>
      </c>
      <c r="AG139" s="273"/>
      <c r="AH139" s="791"/>
      <c r="AI139" s="265"/>
      <c r="AJ139" s="792"/>
      <c r="AK139" s="793"/>
      <c r="AL139" s="787"/>
      <c r="AM139" s="788" t="str">
        <f t="shared" si="31"/>
        <v/>
      </c>
      <c r="AN139" s="789" t="str">
        <f t="shared" si="25"/>
        <v/>
      </c>
      <c r="AO139" s="789">
        <f t="shared" si="32"/>
        <v>0</v>
      </c>
      <c r="AP139" s="789">
        <f t="shared" si="33"/>
        <v>0</v>
      </c>
      <c r="AQ139" s="789">
        <f t="shared" si="34"/>
        <v>0</v>
      </c>
      <c r="AR139" s="790">
        <f t="shared" si="35"/>
        <v>0</v>
      </c>
      <c r="AS139" s="242"/>
      <c r="AT139" s="242"/>
      <c r="BU139" s="278"/>
      <c r="BV139" s="278"/>
      <c r="BW139" s="233"/>
      <c r="BX139" s="278"/>
      <c r="BY139" s="278"/>
      <c r="BZ139" s="278"/>
    </row>
    <row r="140" spans="22:78" x14ac:dyDescent="0.25">
      <c r="V140" s="791"/>
      <c r="W140" s="265"/>
      <c r="X140" s="792"/>
      <c r="Y140" s="793"/>
      <c r="Z140" s="787"/>
      <c r="AA140" s="788" t="str">
        <f t="shared" si="26"/>
        <v/>
      </c>
      <c r="AB140" s="789" t="str">
        <f t="shared" si="24"/>
        <v/>
      </c>
      <c r="AC140" s="789">
        <f t="shared" si="27"/>
        <v>0</v>
      </c>
      <c r="AD140" s="789">
        <f t="shared" si="28"/>
        <v>0</v>
      </c>
      <c r="AE140" s="789">
        <f t="shared" si="29"/>
        <v>0</v>
      </c>
      <c r="AF140" s="790">
        <f t="shared" si="30"/>
        <v>0</v>
      </c>
      <c r="AG140" s="273"/>
      <c r="AH140" s="791"/>
      <c r="AI140" s="265"/>
      <c r="AJ140" s="792"/>
      <c r="AK140" s="793"/>
      <c r="AL140" s="787"/>
      <c r="AM140" s="788" t="str">
        <f t="shared" si="31"/>
        <v/>
      </c>
      <c r="AN140" s="789" t="str">
        <f t="shared" si="25"/>
        <v/>
      </c>
      <c r="AO140" s="789">
        <f t="shared" si="32"/>
        <v>0</v>
      </c>
      <c r="AP140" s="789">
        <f t="shared" si="33"/>
        <v>0</v>
      </c>
      <c r="AQ140" s="789">
        <f t="shared" si="34"/>
        <v>0</v>
      </c>
      <c r="AR140" s="790">
        <f t="shared" si="35"/>
        <v>0</v>
      </c>
      <c r="AS140" s="242"/>
      <c r="AT140" s="242"/>
      <c r="BU140" s="278"/>
      <c r="BV140" s="278"/>
      <c r="BW140" s="233"/>
      <c r="BX140" s="278"/>
      <c r="BY140" s="278"/>
      <c r="BZ140" s="278"/>
    </row>
    <row r="141" spans="22:78" x14ac:dyDescent="0.25">
      <c r="V141" s="791"/>
      <c r="W141" s="265"/>
      <c r="X141" s="792"/>
      <c r="Y141" s="793"/>
      <c r="Z141" s="787"/>
      <c r="AA141" s="788" t="str">
        <f t="shared" si="26"/>
        <v/>
      </c>
      <c r="AB141" s="789" t="str">
        <f t="shared" si="24"/>
        <v/>
      </c>
      <c r="AC141" s="789">
        <f t="shared" si="27"/>
        <v>0</v>
      </c>
      <c r="AD141" s="789">
        <f t="shared" si="28"/>
        <v>0</v>
      </c>
      <c r="AE141" s="789">
        <f t="shared" si="29"/>
        <v>0</v>
      </c>
      <c r="AF141" s="790">
        <f t="shared" si="30"/>
        <v>0</v>
      </c>
      <c r="AG141" s="273"/>
      <c r="AH141" s="791"/>
      <c r="AI141" s="265"/>
      <c r="AJ141" s="792"/>
      <c r="AK141" s="793"/>
      <c r="AL141" s="787"/>
      <c r="AM141" s="788" t="str">
        <f t="shared" si="31"/>
        <v/>
      </c>
      <c r="AN141" s="789" t="str">
        <f t="shared" si="25"/>
        <v/>
      </c>
      <c r="AO141" s="789">
        <f t="shared" si="32"/>
        <v>0</v>
      </c>
      <c r="AP141" s="789">
        <f t="shared" si="33"/>
        <v>0</v>
      </c>
      <c r="AQ141" s="789">
        <f t="shared" si="34"/>
        <v>0</v>
      </c>
      <c r="AR141" s="790">
        <f t="shared" si="35"/>
        <v>0</v>
      </c>
      <c r="AS141" s="242"/>
      <c r="AT141" s="242"/>
      <c r="BU141" s="278"/>
      <c r="BV141" s="278"/>
      <c r="BW141" s="233"/>
      <c r="BX141" s="278"/>
      <c r="BY141" s="278"/>
      <c r="BZ141" s="278"/>
    </row>
    <row r="142" spans="22:78" x14ac:dyDescent="0.25">
      <c r="V142" s="791"/>
      <c r="W142" s="265"/>
      <c r="X142" s="792"/>
      <c r="Y142" s="793"/>
      <c r="Z142" s="787"/>
      <c r="AA142" s="788" t="str">
        <f t="shared" si="26"/>
        <v/>
      </c>
      <c r="AB142" s="789" t="str">
        <f t="shared" si="24"/>
        <v/>
      </c>
      <c r="AC142" s="789">
        <f t="shared" si="27"/>
        <v>0</v>
      </c>
      <c r="AD142" s="789">
        <f t="shared" si="28"/>
        <v>0</v>
      </c>
      <c r="AE142" s="789">
        <f t="shared" si="29"/>
        <v>0</v>
      </c>
      <c r="AF142" s="790">
        <f t="shared" si="30"/>
        <v>0</v>
      </c>
      <c r="AG142" s="273"/>
      <c r="AH142" s="791"/>
      <c r="AI142" s="265"/>
      <c r="AJ142" s="792"/>
      <c r="AK142" s="793"/>
      <c r="AL142" s="787"/>
      <c r="AM142" s="788" t="str">
        <f t="shared" si="31"/>
        <v/>
      </c>
      <c r="AN142" s="789" t="str">
        <f t="shared" si="25"/>
        <v/>
      </c>
      <c r="AO142" s="789">
        <f t="shared" si="32"/>
        <v>0</v>
      </c>
      <c r="AP142" s="789">
        <f t="shared" si="33"/>
        <v>0</v>
      </c>
      <c r="AQ142" s="789">
        <f t="shared" si="34"/>
        <v>0</v>
      </c>
      <c r="AR142" s="790">
        <f t="shared" si="35"/>
        <v>0</v>
      </c>
      <c r="AS142" s="242"/>
      <c r="AT142" s="242"/>
      <c r="BU142" s="278"/>
      <c r="BV142" s="278"/>
      <c r="BW142" s="233"/>
      <c r="BX142" s="278"/>
      <c r="BY142" s="278"/>
      <c r="BZ142" s="278"/>
    </row>
    <row r="143" spans="22:78" x14ac:dyDescent="0.25">
      <c r="V143" s="791"/>
      <c r="W143" s="265"/>
      <c r="X143" s="792"/>
      <c r="Y143" s="793"/>
      <c r="Z143" s="787"/>
      <c r="AA143" s="788" t="str">
        <f t="shared" si="26"/>
        <v/>
      </c>
      <c r="AB143" s="789" t="str">
        <f t="shared" si="24"/>
        <v/>
      </c>
      <c r="AC143" s="789">
        <f t="shared" si="27"/>
        <v>0</v>
      </c>
      <c r="AD143" s="789">
        <f t="shared" si="28"/>
        <v>0</v>
      </c>
      <c r="AE143" s="789">
        <f t="shared" si="29"/>
        <v>0</v>
      </c>
      <c r="AF143" s="790">
        <f t="shared" si="30"/>
        <v>0</v>
      </c>
      <c r="AG143" s="273"/>
      <c r="AH143" s="791"/>
      <c r="AI143" s="265"/>
      <c r="AJ143" s="792"/>
      <c r="AK143" s="793"/>
      <c r="AL143" s="787"/>
      <c r="AM143" s="788" t="str">
        <f t="shared" si="31"/>
        <v/>
      </c>
      <c r="AN143" s="789" t="str">
        <f t="shared" si="25"/>
        <v/>
      </c>
      <c r="AO143" s="789">
        <f t="shared" si="32"/>
        <v>0</v>
      </c>
      <c r="AP143" s="789">
        <f t="shared" si="33"/>
        <v>0</v>
      </c>
      <c r="AQ143" s="789">
        <f t="shared" si="34"/>
        <v>0</v>
      </c>
      <c r="AR143" s="790">
        <f t="shared" si="35"/>
        <v>0</v>
      </c>
      <c r="AS143" s="242"/>
      <c r="AT143" s="242"/>
      <c r="BU143" s="278"/>
      <c r="BV143" s="278"/>
      <c r="BW143" s="233"/>
      <c r="BX143" s="278"/>
      <c r="BY143" s="278"/>
      <c r="BZ143" s="278"/>
    </row>
    <row r="144" spans="22:78" x14ac:dyDescent="0.25">
      <c r="V144" s="791"/>
      <c r="W144" s="265"/>
      <c r="X144" s="792"/>
      <c r="Y144" s="793"/>
      <c r="Z144" s="787"/>
      <c r="AA144" s="788" t="str">
        <f t="shared" si="26"/>
        <v/>
      </c>
      <c r="AB144" s="789" t="str">
        <f t="shared" si="24"/>
        <v/>
      </c>
      <c r="AC144" s="789">
        <f t="shared" si="27"/>
        <v>0</v>
      </c>
      <c r="AD144" s="789">
        <f t="shared" si="28"/>
        <v>0</v>
      </c>
      <c r="AE144" s="789">
        <f t="shared" si="29"/>
        <v>0</v>
      </c>
      <c r="AF144" s="790">
        <f t="shared" si="30"/>
        <v>0</v>
      </c>
      <c r="AG144" s="273"/>
      <c r="AH144" s="791"/>
      <c r="AI144" s="265"/>
      <c r="AJ144" s="792"/>
      <c r="AK144" s="793"/>
      <c r="AL144" s="787"/>
      <c r="AM144" s="788" t="str">
        <f t="shared" si="31"/>
        <v/>
      </c>
      <c r="AN144" s="789" t="str">
        <f t="shared" si="25"/>
        <v/>
      </c>
      <c r="AO144" s="789">
        <f t="shared" si="32"/>
        <v>0</v>
      </c>
      <c r="AP144" s="789">
        <f t="shared" si="33"/>
        <v>0</v>
      </c>
      <c r="AQ144" s="789">
        <f t="shared" si="34"/>
        <v>0</v>
      </c>
      <c r="AR144" s="790">
        <f t="shared" si="35"/>
        <v>0</v>
      </c>
      <c r="AS144" s="242"/>
      <c r="AT144" s="242"/>
      <c r="BU144" s="278"/>
      <c r="BV144" s="278"/>
      <c r="BW144" s="233"/>
      <c r="BX144" s="278"/>
      <c r="BY144" s="278"/>
      <c r="BZ144" s="278"/>
    </row>
    <row r="145" spans="22:78" x14ac:dyDescent="0.25">
      <c r="V145" s="791"/>
      <c r="W145" s="265"/>
      <c r="X145" s="792"/>
      <c r="Y145" s="793"/>
      <c r="Z145" s="787"/>
      <c r="AA145" s="788" t="str">
        <f t="shared" si="26"/>
        <v/>
      </c>
      <c r="AB145" s="789" t="str">
        <f t="shared" si="24"/>
        <v/>
      </c>
      <c r="AC145" s="789">
        <f t="shared" si="27"/>
        <v>0</v>
      </c>
      <c r="AD145" s="789">
        <f t="shared" si="28"/>
        <v>0</v>
      </c>
      <c r="AE145" s="789">
        <f t="shared" si="29"/>
        <v>0</v>
      </c>
      <c r="AF145" s="790">
        <f t="shared" si="30"/>
        <v>0</v>
      </c>
      <c r="AG145" s="273"/>
      <c r="AH145" s="791"/>
      <c r="AI145" s="265"/>
      <c r="AJ145" s="792"/>
      <c r="AK145" s="793"/>
      <c r="AL145" s="787"/>
      <c r="AM145" s="788" t="str">
        <f t="shared" si="31"/>
        <v/>
      </c>
      <c r="AN145" s="789" t="str">
        <f t="shared" si="25"/>
        <v/>
      </c>
      <c r="AO145" s="789">
        <f t="shared" si="32"/>
        <v>0</v>
      </c>
      <c r="AP145" s="789">
        <f t="shared" si="33"/>
        <v>0</v>
      </c>
      <c r="AQ145" s="789">
        <f t="shared" si="34"/>
        <v>0</v>
      </c>
      <c r="AR145" s="790">
        <f t="shared" si="35"/>
        <v>0</v>
      </c>
      <c r="AS145" s="242"/>
      <c r="AT145" s="242"/>
      <c r="BU145" s="278"/>
      <c r="BV145" s="278"/>
      <c r="BW145" s="233"/>
      <c r="BX145" s="278"/>
      <c r="BY145" s="278"/>
      <c r="BZ145" s="278"/>
    </row>
    <row r="146" spans="22:78" x14ac:dyDescent="0.25">
      <c r="V146" s="791"/>
      <c r="W146" s="265"/>
      <c r="X146" s="792"/>
      <c r="Y146" s="793"/>
      <c r="Z146" s="787"/>
      <c r="AA146" s="788" t="str">
        <f t="shared" si="26"/>
        <v/>
      </c>
      <c r="AB146" s="789" t="str">
        <f t="shared" si="24"/>
        <v/>
      </c>
      <c r="AC146" s="789">
        <f t="shared" si="27"/>
        <v>0</v>
      </c>
      <c r="AD146" s="789">
        <f t="shared" si="28"/>
        <v>0</v>
      </c>
      <c r="AE146" s="789">
        <f t="shared" si="29"/>
        <v>0</v>
      </c>
      <c r="AF146" s="790">
        <f t="shared" si="30"/>
        <v>0</v>
      </c>
      <c r="AG146" s="273"/>
      <c r="AH146" s="791"/>
      <c r="AI146" s="265"/>
      <c r="AJ146" s="792"/>
      <c r="AK146" s="793"/>
      <c r="AL146" s="787"/>
      <c r="AM146" s="788" t="str">
        <f t="shared" si="31"/>
        <v/>
      </c>
      <c r="AN146" s="789" t="str">
        <f t="shared" si="25"/>
        <v/>
      </c>
      <c r="AO146" s="789">
        <f t="shared" si="32"/>
        <v>0</v>
      </c>
      <c r="AP146" s="789">
        <f t="shared" si="33"/>
        <v>0</v>
      </c>
      <c r="AQ146" s="789">
        <f t="shared" si="34"/>
        <v>0</v>
      </c>
      <c r="AR146" s="790">
        <f t="shared" si="35"/>
        <v>0</v>
      </c>
      <c r="AS146" s="242"/>
      <c r="AT146" s="242"/>
      <c r="BU146" s="278"/>
      <c r="BV146" s="278"/>
      <c r="BW146" s="233"/>
      <c r="BX146" s="278"/>
      <c r="BY146" s="278"/>
      <c r="BZ146" s="278"/>
    </row>
    <row r="147" spans="22:78" x14ac:dyDescent="0.25">
      <c r="V147" s="791"/>
      <c r="W147" s="265"/>
      <c r="X147" s="792"/>
      <c r="Y147" s="793"/>
      <c r="Z147" s="787"/>
      <c r="AA147" s="788" t="str">
        <f t="shared" si="26"/>
        <v/>
      </c>
      <c r="AB147" s="789" t="str">
        <f t="shared" si="24"/>
        <v/>
      </c>
      <c r="AC147" s="789">
        <f t="shared" si="27"/>
        <v>0</v>
      </c>
      <c r="AD147" s="789">
        <f t="shared" si="28"/>
        <v>0</v>
      </c>
      <c r="AE147" s="789">
        <f t="shared" si="29"/>
        <v>0</v>
      </c>
      <c r="AF147" s="790">
        <f t="shared" si="30"/>
        <v>0</v>
      </c>
      <c r="AG147" s="273"/>
      <c r="AH147" s="791"/>
      <c r="AI147" s="265"/>
      <c r="AJ147" s="792"/>
      <c r="AK147" s="793"/>
      <c r="AL147" s="787"/>
      <c r="AM147" s="788" t="str">
        <f t="shared" si="31"/>
        <v/>
      </c>
      <c r="AN147" s="789" t="str">
        <f t="shared" si="25"/>
        <v/>
      </c>
      <c r="AO147" s="789">
        <f t="shared" si="32"/>
        <v>0</v>
      </c>
      <c r="AP147" s="789">
        <f t="shared" si="33"/>
        <v>0</v>
      </c>
      <c r="AQ147" s="789">
        <f t="shared" si="34"/>
        <v>0</v>
      </c>
      <c r="AR147" s="790">
        <f t="shared" si="35"/>
        <v>0</v>
      </c>
      <c r="AS147" s="242"/>
      <c r="AT147" s="242"/>
      <c r="BU147" s="278"/>
      <c r="BV147" s="278"/>
      <c r="BW147" s="233"/>
      <c r="BX147" s="278"/>
      <c r="BY147" s="278"/>
      <c r="BZ147" s="278"/>
    </row>
    <row r="148" spans="22:78" x14ac:dyDescent="0.25">
      <c r="V148" s="791"/>
      <c r="W148" s="265"/>
      <c r="X148" s="792"/>
      <c r="Y148" s="793"/>
      <c r="Z148" s="787"/>
      <c r="AA148" s="788" t="str">
        <f t="shared" si="26"/>
        <v/>
      </c>
      <c r="AB148" s="789" t="str">
        <f t="shared" si="24"/>
        <v/>
      </c>
      <c r="AC148" s="789">
        <f t="shared" si="27"/>
        <v>0</v>
      </c>
      <c r="AD148" s="789">
        <f t="shared" si="28"/>
        <v>0</v>
      </c>
      <c r="AE148" s="789">
        <f t="shared" si="29"/>
        <v>0</v>
      </c>
      <c r="AF148" s="790">
        <f t="shared" si="30"/>
        <v>0</v>
      </c>
      <c r="AG148" s="273"/>
      <c r="AH148" s="791"/>
      <c r="AI148" s="265"/>
      <c r="AJ148" s="792"/>
      <c r="AK148" s="793"/>
      <c r="AL148" s="787"/>
      <c r="AM148" s="788" t="str">
        <f t="shared" si="31"/>
        <v/>
      </c>
      <c r="AN148" s="789" t="str">
        <f t="shared" si="25"/>
        <v/>
      </c>
      <c r="AO148" s="789">
        <f t="shared" si="32"/>
        <v>0</v>
      </c>
      <c r="AP148" s="789">
        <f t="shared" si="33"/>
        <v>0</v>
      </c>
      <c r="AQ148" s="789">
        <f t="shared" si="34"/>
        <v>0</v>
      </c>
      <c r="AR148" s="790">
        <f t="shared" si="35"/>
        <v>0</v>
      </c>
      <c r="AS148" s="242"/>
      <c r="AT148" s="242"/>
      <c r="BU148" s="278"/>
      <c r="BV148" s="278"/>
      <c r="BW148" s="233"/>
      <c r="BX148" s="278"/>
      <c r="BY148" s="278"/>
      <c r="BZ148" s="278"/>
    </row>
    <row r="149" spans="22:78" x14ac:dyDescent="0.25">
      <c r="V149" s="791"/>
      <c r="W149" s="265"/>
      <c r="X149" s="792"/>
      <c r="Y149" s="793"/>
      <c r="Z149" s="787"/>
      <c r="AA149" s="788" t="str">
        <f t="shared" si="26"/>
        <v/>
      </c>
      <c r="AB149" s="789" t="str">
        <f t="shared" si="24"/>
        <v/>
      </c>
      <c r="AC149" s="789">
        <f t="shared" si="27"/>
        <v>0</v>
      </c>
      <c r="AD149" s="789">
        <f t="shared" si="28"/>
        <v>0</v>
      </c>
      <c r="AE149" s="789">
        <f t="shared" si="29"/>
        <v>0</v>
      </c>
      <c r="AF149" s="790">
        <f t="shared" si="30"/>
        <v>0</v>
      </c>
      <c r="AG149" s="273"/>
      <c r="AH149" s="791"/>
      <c r="AI149" s="265"/>
      <c r="AJ149" s="792"/>
      <c r="AK149" s="793"/>
      <c r="AL149" s="787"/>
      <c r="AM149" s="788" t="str">
        <f t="shared" si="31"/>
        <v/>
      </c>
      <c r="AN149" s="789" t="str">
        <f t="shared" si="25"/>
        <v/>
      </c>
      <c r="AO149" s="789">
        <f t="shared" si="32"/>
        <v>0</v>
      </c>
      <c r="AP149" s="789">
        <f t="shared" si="33"/>
        <v>0</v>
      </c>
      <c r="AQ149" s="789">
        <f t="shared" si="34"/>
        <v>0</v>
      </c>
      <c r="AR149" s="790">
        <f t="shared" si="35"/>
        <v>0</v>
      </c>
      <c r="AS149" s="242"/>
      <c r="AT149" s="242"/>
      <c r="BU149" s="278"/>
      <c r="BV149" s="278"/>
      <c r="BW149" s="233"/>
      <c r="BX149" s="278"/>
      <c r="BY149" s="278"/>
      <c r="BZ149" s="278"/>
    </row>
    <row r="150" spans="22:78" x14ac:dyDescent="0.25">
      <c r="V150" s="791"/>
      <c r="W150" s="265"/>
      <c r="X150" s="792"/>
      <c r="Y150" s="793"/>
      <c r="Z150" s="787"/>
      <c r="AA150" s="788" t="str">
        <f t="shared" si="26"/>
        <v/>
      </c>
      <c r="AB150" s="789" t="str">
        <f t="shared" si="24"/>
        <v/>
      </c>
      <c r="AC150" s="789">
        <f t="shared" si="27"/>
        <v>0</v>
      </c>
      <c r="AD150" s="789">
        <f t="shared" si="28"/>
        <v>0</v>
      </c>
      <c r="AE150" s="789">
        <f t="shared" si="29"/>
        <v>0</v>
      </c>
      <c r="AF150" s="790">
        <f t="shared" si="30"/>
        <v>0</v>
      </c>
      <c r="AG150" s="273"/>
      <c r="AH150" s="791"/>
      <c r="AI150" s="265"/>
      <c r="AJ150" s="792"/>
      <c r="AK150" s="793"/>
      <c r="AL150" s="787"/>
      <c r="AM150" s="788" t="str">
        <f t="shared" si="31"/>
        <v/>
      </c>
      <c r="AN150" s="789" t="str">
        <f t="shared" si="25"/>
        <v/>
      </c>
      <c r="AO150" s="789">
        <f t="shared" si="32"/>
        <v>0</v>
      </c>
      <c r="AP150" s="789">
        <f t="shared" si="33"/>
        <v>0</v>
      </c>
      <c r="AQ150" s="789">
        <f t="shared" si="34"/>
        <v>0</v>
      </c>
      <c r="AR150" s="790">
        <f t="shared" si="35"/>
        <v>0</v>
      </c>
      <c r="AS150" s="242"/>
      <c r="AT150" s="242"/>
      <c r="BU150" s="278"/>
      <c r="BV150" s="278"/>
      <c r="BW150" s="233"/>
      <c r="BX150" s="278"/>
      <c r="BY150" s="278"/>
      <c r="BZ150" s="278"/>
    </row>
    <row r="151" spans="22:78" x14ac:dyDescent="0.25">
      <c r="V151" s="791"/>
      <c r="W151" s="265"/>
      <c r="X151" s="792"/>
      <c r="Y151" s="793"/>
      <c r="Z151" s="787"/>
      <c r="AA151" s="788" t="str">
        <f t="shared" si="26"/>
        <v/>
      </c>
      <c r="AB151" s="789" t="str">
        <f t="shared" si="24"/>
        <v/>
      </c>
      <c r="AC151" s="789">
        <f t="shared" si="27"/>
        <v>0</v>
      </c>
      <c r="AD151" s="789">
        <f t="shared" si="28"/>
        <v>0</v>
      </c>
      <c r="AE151" s="789">
        <f t="shared" si="29"/>
        <v>0</v>
      </c>
      <c r="AF151" s="790">
        <f t="shared" si="30"/>
        <v>0</v>
      </c>
      <c r="AG151" s="273"/>
      <c r="AH151" s="791"/>
      <c r="AI151" s="265"/>
      <c r="AJ151" s="792"/>
      <c r="AK151" s="793"/>
      <c r="AL151" s="787"/>
      <c r="AM151" s="788" t="str">
        <f t="shared" si="31"/>
        <v/>
      </c>
      <c r="AN151" s="789" t="str">
        <f t="shared" si="25"/>
        <v/>
      </c>
      <c r="AO151" s="789">
        <f t="shared" si="32"/>
        <v>0</v>
      </c>
      <c r="AP151" s="789">
        <f t="shared" si="33"/>
        <v>0</v>
      </c>
      <c r="AQ151" s="789">
        <f t="shared" si="34"/>
        <v>0</v>
      </c>
      <c r="AR151" s="790">
        <f t="shared" si="35"/>
        <v>0</v>
      </c>
      <c r="AS151" s="242"/>
      <c r="AT151" s="242"/>
      <c r="BU151" s="278"/>
      <c r="BV151" s="278"/>
      <c r="BW151" s="233"/>
      <c r="BX151" s="278"/>
      <c r="BY151" s="278"/>
      <c r="BZ151" s="278"/>
    </row>
    <row r="152" spans="22:78" x14ac:dyDescent="0.25">
      <c r="V152" s="791"/>
      <c r="W152" s="265"/>
      <c r="X152" s="792"/>
      <c r="Y152" s="793"/>
      <c r="Z152" s="787"/>
      <c r="AA152" s="788" t="str">
        <f t="shared" si="26"/>
        <v/>
      </c>
      <c r="AB152" s="789" t="str">
        <f t="shared" si="24"/>
        <v/>
      </c>
      <c r="AC152" s="789">
        <f t="shared" si="27"/>
        <v>0</v>
      </c>
      <c r="AD152" s="789">
        <f t="shared" si="28"/>
        <v>0</v>
      </c>
      <c r="AE152" s="789">
        <f t="shared" si="29"/>
        <v>0</v>
      </c>
      <c r="AF152" s="790">
        <f t="shared" si="30"/>
        <v>0</v>
      </c>
      <c r="AG152" s="273"/>
      <c r="AH152" s="791"/>
      <c r="AI152" s="265"/>
      <c r="AJ152" s="792"/>
      <c r="AK152" s="793"/>
      <c r="AL152" s="787"/>
      <c r="AM152" s="788" t="str">
        <f t="shared" si="31"/>
        <v/>
      </c>
      <c r="AN152" s="789" t="str">
        <f t="shared" si="25"/>
        <v/>
      </c>
      <c r="AO152" s="789">
        <f t="shared" si="32"/>
        <v>0</v>
      </c>
      <c r="AP152" s="789">
        <f t="shared" si="33"/>
        <v>0</v>
      </c>
      <c r="AQ152" s="789">
        <f t="shared" si="34"/>
        <v>0</v>
      </c>
      <c r="AR152" s="790">
        <f t="shared" si="35"/>
        <v>0</v>
      </c>
      <c r="AS152" s="242"/>
      <c r="AT152" s="242"/>
      <c r="BU152" s="278"/>
      <c r="BV152" s="278"/>
      <c r="BW152" s="233"/>
      <c r="BX152" s="278"/>
      <c r="BY152" s="278"/>
      <c r="BZ152" s="278"/>
    </row>
    <row r="153" spans="22:78" x14ac:dyDescent="0.25">
      <c r="V153" s="791"/>
      <c r="W153" s="265"/>
      <c r="X153" s="792"/>
      <c r="Y153" s="793"/>
      <c r="Z153" s="787"/>
      <c r="AA153" s="788" t="str">
        <f t="shared" si="26"/>
        <v/>
      </c>
      <c r="AB153" s="789" t="str">
        <f t="shared" si="24"/>
        <v/>
      </c>
      <c r="AC153" s="789">
        <f t="shared" si="27"/>
        <v>0</v>
      </c>
      <c r="AD153" s="789">
        <f t="shared" si="28"/>
        <v>0</v>
      </c>
      <c r="AE153" s="789">
        <f t="shared" si="29"/>
        <v>0</v>
      </c>
      <c r="AF153" s="790">
        <f t="shared" si="30"/>
        <v>0</v>
      </c>
      <c r="AG153" s="273"/>
      <c r="AH153" s="791"/>
      <c r="AI153" s="265"/>
      <c r="AJ153" s="792"/>
      <c r="AK153" s="793"/>
      <c r="AL153" s="787"/>
      <c r="AM153" s="788" t="str">
        <f t="shared" si="31"/>
        <v/>
      </c>
      <c r="AN153" s="789" t="str">
        <f t="shared" si="25"/>
        <v/>
      </c>
      <c r="AO153" s="789">
        <f t="shared" si="32"/>
        <v>0</v>
      </c>
      <c r="AP153" s="789">
        <f t="shared" si="33"/>
        <v>0</v>
      </c>
      <c r="AQ153" s="789">
        <f t="shared" si="34"/>
        <v>0</v>
      </c>
      <c r="AR153" s="790">
        <f t="shared" si="35"/>
        <v>0</v>
      </c>
      <c r="AS153" s="242"/>
      <c r="AT153" s="242"/>
      <c r="BU153" s="278"/>
      <c r="BV153" s="278"/>
      <c r="BW153" s="233"/>
      <c r="BX153" s="278"/>
      <c r="BY153" s="278"/>
      <c r="BZ153" s="278"/>
    </row>
    <row r="154" spans="22:78" x14ac:dyDescent="0.25">
      <c r="V154" s="791"/>
      <c r="W154" s="265"/>
      <c r="X154" s="792"/>
      <c r="Y154" s="793"/>
      <c r="Z154" s="787"/>
      <c r="AA154" s="788" t="str">
        <f t="shared" si="26"/>
        <v/>
      </c>
      <c r="AB154" s="789" t="str">
        <f t="shared" si="24"/>
        <v/>
      </c>
      <c r="AC154" s="789">
        <f t="shared" si="27"/>
        <v>0</v>
      </c>
      <c r="AD154" s="789">
        <f t="shared" si="28"/>
        <v>0</v>
      </c>
      <c r="AE154" s="789">
        <f t="shared" si="29"/>
        <v>0</v>
      </c>
      <c r="AF154" s="790">
        <f t="shared" si="30"/>
        <v>0</v>
      </c>
      <c r="AG154" s="273"/>
      <c r="AH154" s="791"/>
      <c r="AI154" s="265"/>
      <c r="AJ154" s="792"/>
      <c r="AK154" s="793"/>
      <c r="AL154" s="787"/>
      <c r="AM154" s="788" t="str">
        <f t="shared" si="31"/>
        <v/>
      </c>
      <c r="AN154" s="789" t="str">
        <f t="shared" si="25"/>
        <v/>
      </c>
      <c r="AO154" s="789">
        <f t="shared" si="32"/>
        <v>0</v>
      </c>
      <c r="AP154" s="789">
        <f t="shared" si="33"/>
        <v>0</v>
      </c>
      <c r="AQ154" s="789">
        <f t="shared" si="34"/>
        <v>0</v>
      </c>
      <c r="AR154" s="790">
        <f t="shared" si="35"/>
        <v>0</v>
      </c>
      <c r="AS154" s="242"/>
      <c r="AT154" s="242"/>
      <c r="BU154" s="278"/>
      <c r="BV154" s="278"/>
      <c r="BW154" s="233"/>
      <c r="BX154" s="278"/>
      <c r="BY154" s="278"/>
      <c r="BZ154" s="278"/>
    </row>
    <row r="155" spans="22:78" x14ac:dyDescent="0.25">
      <c r="V155" s="791"/>
      <c r="W155" s="265"/>
      <c r="X155" s="792"/>
      <c r="Y155" s="793"/>
      <c r="Z155" s="787"/>
      <c r="AA155" s="788" t="str">
        <f t="shared" si="26"/>
        <v/>
      </c>
      <c r="AB155" s="789" t="str">
        <f t="shared" si="24"/>
        <v/>
      </c>
      <c r="AC155" s="789">
        <f t="shared" si="27"/>
        <v>0</v>
      </c>
      <c r="AD155" s="789">
        <f t="shared" si="28"/>
        <v>0</v>
      </c>
      <c r="AE155" s="789">
        <f t="shared" si="29"/>
        <v>0</v>
      </c>
      <c r="AF155" s="790">
        <f t="shared" si="30"/>
        <v>0</v>
      </c>
      <c r="AG155" s="273"/>
      <c r="AH155" s="791"/>
      <c r="AI155" s="265"/>
      <c r="AJ155" s="792"/>
      <c r="AK155" s="793"/>
      <c r="AL155" s="787"/>
      <c r="AM155" s="788" t="str">
        <f t="shared" si="31"/>
        <v/>
      </c>
      <c r="AN155" s="789" t="str">
        <f t="shared" si="25"/>
        <v/>
      </c>
      <c r="AO155" s="789">
        <f t="shared" si="32"/>
        <v>0</v>
      </c>
      <c r="AP155" s="789">
        <f t="shared" si="33"/>
        <v>0</v>
      </c>
      <c r="AQ155" s="789">
        <f t="shared" si="34"/>
        <v>0</v>
      </c>
      <c r="AR155" s="790">
        <f t="shared" si="35"/>
        <v>0</v>
      </c>
      <c r="AS155" s="242"/>
      <c r="AT155" s="242"/>
      <c r="BU155" s="278"/>
      <c r="BV155" s="278"/>
      <c r="BW155" s="233"/>
      <c r="BX155" s="278"/>
      <c r="BY155" s="278"/>
      <c r="BZ155" s="278"/>
    </row>
    <row r="156" spans="22:78" x14ac:dyDescent="0.25">
      <c r="V156" s="791"/>
      <c r="W156" s="265"/>
      <c r="X156" s="792"/>
      <c r="Y156" s="793"/>
      <c r="Z156" s="787"/>
      <c r="AA156" s="788" t="str">
        <f t="shared" si="26"/>
        <v/>
      </c>
      <c r="AB156" s="789" t="str">
        <f t="shared" si="24"/>
        <v/>
      </c>
      <c r="AC156" s="789">
        <f t="shared" si="27"/>
        <v>0</v>
      </c>
      <c r="AD156" s="789">
        <f t="shared" si="28"/>
        <v>0</v>
      </c>
      <c r="AE156" s="789">
        <f t="shared" si="29"/>
        <v>0</v>
      </c>
      <c r="AF156" s="790">
        <f t="shared" si="30"/>
        <v>0</v>
      </c>
      <c r="AG156" s="273"/>
      <c r="AH156" s="791"/>
      <c r="AI156" s="265"/>
      <c r="AJ156" s="792"/>
      <c r="AK156" s="793"/>
      <c r="AL156" s="787"/>
      <c r="AM156" s="788" t="str">
        <f t="shared" si="31"/>
        <v/>
      </c>
      <c r="AN156" s="789" t="str">
        <f t="shared" si="25"/>
        <v/>
      </c>
      <c r="AO156" s="789">
        <f t="shared" si="32"/>
        <v>0</v>
      </c>
      <c r="AP156" s="789">
        <f t="shared" si="33"/>
        <v>0</v>
      </c>
      <c r="AQ156" s="789">
        <f t="shared" si="34"/>
        <v>0</v>
      </c>
      <c r="AR156" s="790">
        <f t="shared" si="35"/>
        <v>0</v>
      </c>
      <c r="AS156" s="242"/>
      <c r="AT156" s="242"/>
      <c r="BU156" s="278"/>
      <c r="BV156" s="278"/>
      <c r="BW156" s="233"/>
      <c r="BX156" s="278"/>
      <c r="BY156" s="278"/>
      <c r="BZ156" s="278"/>
    </row>
    <row r="157" spans="22:78" x14ac:dyDescent="0.25">
      <c r="V157" s="791"/>
      <c r="W157" s="265"/>
      <c r="X157" s="792"/>
      <c r="Y157" s="793"/>
      <c r="Z157" s="787"/>
      <c r="AA157" s="788" t="str">
        <f t="shared" si="26"/>
        <v/>
      </c>
      <c r="AB157" s="789" t="str">
        <f t="shared" si="24"/>
        <v/>
      </c>
      <c r="AC157" s="789">
        <f t="shared" si="27"/>
        <v>0</v>
      </c>
      <c r="AD157" s="789">
        <f t="shared" si="28"/>
        <v>0</v>
      </c>
      <c r="AE157" s="789">
        <f t="shared" si="29"/>
        <v>0</v>
      </c>
      <c r="AF157" s="790">
        <f t="shared" si="30"/>
        <v>0</v>
      </c>
      <c r="AG157" s="273"/>
      <c r="AH157" s="791"/>
      <c r="AI157" s="265"/>
      <c r="AJ157" s="792"/>
      <c r="AK157" s="793"/>
      <c r="AL157" s="787"/>
      <c r="AM157" s="788" t="str">
        <f t="shared" si="31"/>
        <v/>
      </c>
      <c r="AN157" s="789" t="str">
        <f t="shared" si="25"/>
        <v/>
      </c>
      <c r="AO157" s="789">
        <f t="shared" si="32"/>
        <v>0</v>
      </c>
      <c r="AP157" s="789">
        <f t="shared" si="33"/>
        <v>0</v>
      </c>
      <c r="AQ157" s="789">
        <f t="shared" si="34"/>
        <v>0</v>
      </c>
      <c r="AR157" s="790">
        <f t="shared" si="35"/>
        <v>0</v>
      </c>
      <c r="AS157" s="242"/>
      <c r="AT157" s="242"/>
      <c r="BU157" s="278"/>
      <c r="BV157" s="278"/>
      <c r="BW157" s="233"/>
      <c r="BX157" s="278"/>
      <c r="BY157" s="278"/>
      <c r="BZ157" s="278"/>
    </row>
    <row r="158" spans="22:78" x14ac:dyDescent="0.25">
      <c r="V158" s="791"/>
      <c r="W158" s="265"/>
      <c r="X158" s="792"/>
      <c r="Y158" s="793"/>
      <c r="Z158" s="787"/>
      <c r="AA158" s="788" t="str">
        <f t="shared" si="26"/>
        <v/>
      </c>
      <c r="AB158" s="789" t="str">
        <f t="shared" si="24"/>
        <v/>
      </c>
      <c r="AC158" s="789">
        <f t="shared" si="27"/>
        <v>0</v>
      </c>
      <c r="AD158" s="789">
        <f t="shared" si="28"/>
        <v>0</v>
      </c>
      <c r="AE158" s="789">
        <f t="shared" si="29"/>
        <v>0</v>
      </c>
      <c r="AF158" s="790">
        <f t="shared" si="30"/>
        <v>0</v>
      </c>
      <c r="AG158" s="273"/>
      <c r="AH158" s="791"/>
      <c r="AI158" s="265"/>
      <c r="AJ158" s="792"/>
      <c r="AK158" s="793"/>
      <c r="AL158" s="787"/>
      <c r="AM158" s="788" t="str">
        <f t="shared" si="31"/>
        <v/>
      </c>
      <c r="AN158" s="789" t="str">
        <f t="shared" si="25"/>
        <v/>
      </c>
      <c r="AO158" s="789">
        <f t="shared" si="32"/>
        <v>0</v>
      </c>
      <c r="AP158" s="789">
        <f t="shared" si="33"/>
        <v>0</v>
      </c>
      <c r="AQ158" s="789">
        <f t="shared" si="34"/>
        <v>0</v>
      </c>
      <c r="AR158" s="790">
        <f t="shared" si="35"/>
        <v>0</v>
      </c>
      <c r="AS158" s="242"/>
      <c r="AT158" s="242"/>
      <c r="BU158" s="278"/>
      <c r="BV158" s="278"/>
      <c r="BW158" s="233"/>
      <c r="BX158" s="278"/>
      <c r="BY158" s="278"/>
      <c r="BZ158" s="278"/>
    </row>
    <row r="159" spans="22:78" x14ac:dyDescent="0.25">
      <c r="V159" s="791"/>
      <c r="W159" s="265"/>
      <c r="X159" s="792"/>
      <c r="Y159" s="793"/>
      <c r="Z159" s="787"/>
      <c r="AA159" s="788" t="str">
        <f t="shared" si="26"/>
        <v/>
      </c>
      <c r="AB159" s="789" t="str">
        <f t="shared" si="24"/>
        <v/>
      </c>
      <c r="AC159" s="789">
        <f t="shared" si="27"/>
        <v>0</v>
      </c>
      <c r="AD159" s="789">
        <f t="shared" si="28"/>
        <v>0</v>
      </c>
      <c r="AE159" s="789">
        <f t="shared" si="29"/>
        <v>0</v>
      </c>
      <c r="AF159" s="790">
        <f t="shared" si="30"/>
        <v>0</v>
      </c>
      <c r="AG159" s="273"/>
      <c r="AH159" s="791"/>
      <c r="AI159" s="265"/>
      <c r="AJ159" s="792"/>
      <c r="AK159" s="793"/>
      <c r="AL159" s="787"/>
      <c r="AM159" s="788" t="str">
        <f t="shared" si="31"/>
        <v/>
      </c>
      <c r="AN159" s="789" t="str">
        <f t="shared" si="25"/>
        <v/>
      </c>
      <c r="AO159" s="789">
        <f t="shared" si="32"/>
        <v>0</v>
      </c>
      <c r="AP159" s="789">
        <f t="shared" si="33"/>
        <v>0</v>
      </c>
      <c r="AQ159" s="789">
        <f t="shared" si="34"/>
        <v>0</v>
      </c>
      <c r="AR159" s="790">
        <f t="shared" si="35"/>
        <v>0</v>
      </c>
      <c r="AS159" s="242"/>
      <c r="AT159" s="242"/>
      <c r="BU159" s="278"/>
      <c r="BV159" s="278"/>
      <c r="BW159" s="233"/>
      <c r="BX159" s="278"/>
      <c r="BY159" s="278"/>
      <c r="BZ159" s="278"/>
    </row>
    <row r="160" spans="22:78" x14ac:dyDescent="0.25">
      <c r="V160" s="791"/>
      <c r="W160" s="265"/>
      <c r="X160" s="792"/>
      <c r="Y160" s="793"/>
      <c r="Z160" s="787"/>
      <c r="AA160" s="788" t="str">
        <f t="shared" si="26"/>
        <v/>
      </c>
      <c r="AB160" s="789" t="str">
        <f t="shared" si="24"/>
        <v/>
      </c>
      <c r="AC160" s="789">
        <f t="shared" si="27"/>
        <v>0</v>
      </c>
      <c r="AD160" s="789">
        <f t="shared" si="28"/>
        <v>0</v>
      </c>
      <c r="AE160" s="789">
        <f t="shared" si="29"/>
        <v>0</v>
      </c>
      <c r="AF160" s="790">
        <f t="shared" si="30"/>
        <v>0</v>
      </c>
      <c r="AG160" s="273"/>
      <c r="AH160" s="791"/>
      <c r="AI160" s="265"/>
      <c r="AJ160" s="792"/>
      <c r="AK160" s="793"/>
      <c r="AL160" s="787"/>
      <c r="AM160" s="788" t="str">
        <f t="shared" si="31"/>
        <v/>
      </c>
      <c r="AN160" s="789" t="str">
        <f t="shared" si="25"/>
        <v/>
      </c>
      <c r="AO160" s="789">
        <f t="shared" si="32"/>
        <v>0</v>
      </c>
      <c r="AP160" s="789">
        <f t="shared" si="33"/>
        <v>0</v>
      </c>
      <c r="AQ160" s="789">
        <f t="shared" si="34"/>
        <v>0</v>
      </c>
      <c r="AR160" s="790">
        <f t="shared" si="35"/>
        <v>0</v>
      </c>
      <c r="AS160" s="242"/>
      <c r="AT160" s="242"/>
      <c r="BU160" s="278"/>
      <c r="BV160" s="278"/>
      <c r="BW160" s="233"/>
      <c r="BX160" s="278"/>
      <c r="BY160" s="278"/>
      <c r="BZ160" s="278"/>
    </row>
    <row r="161" spans="22:78" x14ac:dyDescent="0.25">
      <c r="V161" s="791"/>
      <c r="W161" s="265"/>
      <c r="X161" s="792"/>
      <c r="Y161" s="793"/>
      <c r="Z161" s="787"/>
      <c r="AA161" s="788" t="str">
        <f t="shared" si="26"/>
        <v/>
      </c>
      <c r="AB161" s="789" t="str">
        <f t="shared" si="24"/>
        <v/>
      </c>
      <c r="AC161" s="789">
        <f t="shared" si="27"/>
        <v>0</v>
      </c>
      <c r="AD161" s="789">
        <f t="shared" si="28"/>
        <v>0</v>
      </c>
      <c r="AE161" s="789">
        <f t="shared" si="29"/>
        <v>0</v>
      </c>
      <c r="AF161" s="790">
        <f t="shared" si="30"/>
        <v>0</v>
      </c>
      <c r="AG161" s="273"/>
      <c r="AH161" s="791"/>
      <c r="AI161" s="265"/>
      <c r="AJ161" s="792"/>
      <c r="AK161" s="793"/>
      <c r="AL161" s="787"/>
      <c r="AM161" s="788" t="str">
        <f t="shared" si="31"/>
        <v/>
      </c>
      <c r="AN161" s="789" t="str">
        <f t="shared" si="25"/>
        <v/>
      </c>
      <c r="AO161" s="789">
        <f t="shared" si="32"/>
        <v>0</v>
      </c>
      <c r="AP161" s="789">
        <f t="shared" si="33"/>
        <v>0</v>
      </c>
      <c r="AQ161" s="789">
        <f t="shared" si="34"/>
        <v>0</v>
      </c>
      <c r="AR161" s="790">
        <f t="shared" si="35"/>
        <v>0</v>
      </c>
      <c r="AS161" s="242"/>
      <c r="AT161" s="242"/>
      <c r="BU161" s="278"/>
      <c r="BV161" s="278"/>
      <c r="BW161" s="233"/>
      <c r="BX161" s="278"/>
      <c r="BY161" s="278"/>
      <c r="BZ161" s="278"/>
    </row>
    <row r="162" spans="22:78" x14ac:dyDescent="0.25">
      <c r="V162" s="791"/>
      <c r="W162" s="265"/>
      <c r="X162" s="792"/>
      <c r="Y162" s="793"/>
      <c r="Z162" s="787"/>
      <c r="AA162" s="788" t="str">
        <f t="shared" si="26"/>
        <v/>
      </c>
      <c r="AB162" s="789" t="str">
        <f t="shared" si="24"/>
        <v/>
      </c>
      <c r="AC162" s="789">
        <f t="shared" si="27"/>
        <v>0</v>
      </c>
      <c r="AD162" s="789">
        <f t="shared" si="28"/>
        <v>0</v>
      </c>
      <c r="AE162" s="789">
        <f t="shared" si="29"/>
        <v>0</v>
      </c>
      <c r="AF162" s="790">
        <f t="shared" si="30"/>
        <v>0</v>
      </c>
      <c r="AG162" s="273"/>
      <c r="AH162" s="791"/>
      <c r="AI162" s="265"/>
      <c r="AJ162" s="792"/>
      <c r="AK162" s="793"/>
      <c r="AL162" s="787"/>
      <c r="AM162" s="788" t="str">
        <f t="shared" si="31"/>
        <v/>
      </c>
      <c r="AN162" s="789" t="str">
        <f t="shared" si="25"/>
        <v/>
      </c>
      <c r="AO162" s="789">
        <f t="shared" si="32"/>
        <v>0</v>
      </c>
      <c r="AP162" s="789">
        <f t="shared" si="33"/>
        <v>0</v>
      </c>
      <c r="AQ162" s="789">
        <f t="shared" si="34"/>
        <v>0</v>
      </c>
      <c r="AR162" s="790">
        <f t="shared" si="35"/>
        <v>0</v>
      </c>
      <c r="AS162" s="242"/>
      <c r="AT162" s="242"/>
      <c r="BU162" s="278"/>
      <c r="BV162" s="278"/>
      <c r="BW162" s="233"/>
      <c r="BX162" s="278"/>
      <c r="BY162" s="278"/>
      <c r="BZ162" s="278"/>
    </row>
    <row r="163" spans="22:78" x14ac:dyDescent="0.25">
      <c r="V163" s="791"/>
      <c r="W163" s="265"/>
      <c r="X163" s="792"/>
      <c r="Y163" s="793"/>
      <c r="Z163" s="787"/>
      <c r="AA163" s="788" t="str">
        <f t="shared" si="26"/>
        <v/>
      </c>
      <c r="AB163" s="789" t="str">
        <f t="shared" si="24"/>
        <v/>
      </c>
      <c r="AC163" s="789">
        <f t="shared" si="27"/>
        <v>0</v>
      </c>
      <c r="AD163" s="789">
        <f t="shared" si="28"/>
        <v>0</v>
      </c>
      <c r="AE163" s="789">
        <f t="shared" si="29"/>
        <v>0</v>
      </c>
      <c r="AF163" s="790">
        <f t="shared" si="30"/>
        <v>0</v>
      </c>
      <c r="AG163" s="273"/>
      <c r="AH163" s="791"/>
      <c r="AI163" s="265"/>
      <c r="AJ163" s="792"/>
      <c r="AK163" s="793"/>
      <c r="AL163" s="787"/>
      <c r="AM163" s="788" t="str">
        <f t="shared" si="31"/>
        <v/>
      </c>
      <c r="AN163" s="789" t="str">
        <f t="shared" si="25"/>
        <v/>
      </c>
      <c r="AO163" s="789">
        <f t="shared" si="32"/>
        <v>0</v>
      </c>
      <c r="AP163" s="789">
        <f t="shared" si="33"/>
        <v>0</v>
      </c>
      <c r="AQ163" s="789">
        <f t="shared" si="34"/>
        <v>0</v>
      </c>
      <c r="AR163" s="790">
        <f t="shared" si="35"/>
        <v>0</v>
      </c>
      <c r="AS163" s="242"/>
      <c r="AT163" s="242"/>
      <c r="BU163" s="278"/>
      <c r="BV163" s="278"/>
      <c r="BW163" s="233"/>
      <c r="BX163" s="278"/>
      <c r="BY163" s="278"/>
      <c r="BZ163" s="278"/>
    </row>
    <row r="164" spans="22:78" x14ac:dyDescent="0.25">
      <c r="V164" s="791"/>
      <c r="W164" s="265"/>
      <c r="X164" s="792"/>
      <c r="Y164" s="793"/>
      <c r="Z164" s="787"/>
      <c r="AA164" s="788" t="str">
        <f t="shared" si="26"/>
        <v/>
      </c>
      <c r="AB164" s="789" t="str">
        <f t="shared" si="24"/>
        <v/>
      </c>
      <c r="AC164" s="789">
        <f t="shared" si="27"/>
        <v>0</v>
      </c>
      <c r="AD164" s="789">
        <f t="shared" si="28"/>
        <v>0</v>
      </c>
      <c r="AE164" s="789">
        <f t="shared" si="29"/>
        <v>0</v>
      </c>
      <c r="AF164" s="790">
        <f t="shared" si="30"/>
        <v>0</v>
      </c>
      <c r="AG164" s="273"/>
      <c r="AH164" s="791"/>
      <c r="AI164" s="265"/>
      <c r="AJ164" s="792"/>
      <c r="AK164" s="793"/>
      <c r="AL164" s="787"/>
      <c r="AM164" s="788" t="str">
        <f t="shared" si="31"/>
        <v/>
      </c>
      <c r="AN164" s="789" t="str">
        <f t="shared" si="25"/>
        <v/>
      </c>
      <c r="AO164" s="789">
        <f t="shared" si="32"/>
        <v>0</v>
      </c>
      <c r="AP164" s="789">
        <f t="shared" si="33"/>
        <v>0</v>
      </c>
      <c r="AQ164" s="789">
        <f t="shared" si="34"/>
        <v>0</v>
      </c>
      <c r="AR164" s="790">
        <f t="shared" si="35"/>
        <v>0</v>
      </c>
      <c r="AS164" s="242"/>
      <c r="AT164" s="242"/>
      <c r="BU164" s="278"/>
      <c r="BV164" s="278"/>
      <c r="BW164" s="233"/>
      <c r="BX164" s="278"/>
      <c r="BY164" s="278"/>
      <c r="BZ164" s="278"/>
    </row>
    <row r="165" spans="22:78" x14ac:dyDescent="0.25">
      <c r="V165" s="791"/>
      <c r="W165" s="265"/>
      <c r="X165" s="792"/>
      <c r="Y165" s="793"/>
      <c r="Z165" s="787"/>
      <c r="AA165" s="788" t="str">
        <f t="shared" si="26"/>
        <v/>
      </c>
      <c r="AB165" s="789" t="str">
        <f t="shared" si="24"/>
        <v/>
      </c>
      <c r="AC165" s="789">
        <f t="shared" si="27"/>
        <v>0</v>
      </c>
      <c r="AD165" s="789">
        <f t="shared" si="28"/>
        <v>0</v>
      </c>
      <c r="AE165" s="789">
        <f t="shared" si="29"/>
        <v>0</v>
      </c>
      <c r="AF165" s="790">
        <f t="shared" si="30"/>
        <v>0</v>
      </c>
      <c r="AG165" s="273"/>
      <c r="AH165" s="791"/>
      <c r="AI165" s="265"/>
      <c r="AJ165" s="792"/>
      <c r="AK165" s="793"/>
      <c r="AL165" s="787"/>
      <c r="AM165" s="788" t="str">
        <f t="shared" si="31"/>
        <v/>
      </c>
      <c r="AN165" s="789" t="str">
        <f t="shared" si="25"/>
        <v/>
      </c>
      <c r="AO165" s="789">
        <f t="shared" si="32"/>
        <v>0</v>
      </c>
      <c r="AP165" s="789">
        <f t="shared" si="33"/>
        <v>0</v>
      </c>
      <c r="AQ165" s="789">
        <f t="shared" si="34"/>
        <v>0</v>
      </c>
      <c r="AR165" s="790">
        <f t="shared" si="35"/>
        <v>0</v>
      </c>
      <c r="AS165" s="242"/>
      <c r="AT165" s="242"/>
      <c r="BU165" s="278"/>
      <c r="BV165" s="278"/>
      <c r="BW165" s="233"/>
      <c r="BX165" s="278"/>
      <c r="BY165" s="278"/>
      <c r="BZ165" s="278"/>
    </row>
    <row r="166" spans="22:78" x14ac:dyDescent="0.25">
      <c r="V166" s="791"/>
      <c r="W166" s="265"/>
      <c r="X166" s="792"/>
      <c r="Y166" s="793"/>
      <c r="Z166" s="787"/>
      <c r="AA166" s="788" t="str">
        <f t="shared" si="26"/>
        <v/>
      </c>
      <c r="AB166" s="789" t="str">
        <f t="shared" si="24"/>
        <v/>
      </c>
      <c r="AC166" s="789">
        <f t="shared" si="27"/>
        <v>0</v>
      </c>
      <c r="AD166" s="789">
        <f t="shared" si="28"/>
        <v>0</v>
      </c>
      <c r="AE166" s="789">
        <f t="shared" si="29"/>
        <v>0</v>
      </c>
      <c r="AF166" s="790">
        <f t="shared" si="30"/>
        <v>0</v>
      </c>
      <c r="AG166" s="273"/>
      <c r="AH166" s="791"/>
      <c r="AI166" s="265"/>
      <c r="AJ166" s="792"/>
      <c r="AK166" s="793"/>
      <c r="AL166" s="787"/>
      <c r="AM166" s="788" t="str">
        <f t="shared" si="31"/>
        <v/>
      </c>
      <c r="AN166" s="789" t="str">
        <f t="shared" si="25"/>
        <v/>
      </c>
      <c r="AO166" s="789">
        <f t="shared" si="32"/>
        <v>0</v>
      </c>
      <c r="AP166" s="789">
        <f t="shared" si="33"/>
        <v>0</v>
      </c>
      <c r="AQ166" s="789">
        <f t="shared" si="34"/>
        <v>0</v>
      </c>
      <c r="AR166" s="790">
        <f t="shared" si="35"/>
        <v>0</v>
      </c>
      <c r="AS166" s="242"/>
      <c r="AT166" s="242"/>
      <c r="BU166" s="278"/>
      <c r="BV166" s="278"/>
      <c r="BW166" s="233"/>
      <c r="BX166" s="278"/>
      <c r="BY166" s="278"/>
      <c r="BZ166" s="278"/>
    </row>
    <row r="167" spans="22:78" x14ac:dyDescent="0.25">
      <c r="V167" s="791"/>
      <c r="W167" s="265"/>
      <c r="X167" s="792"/>
      <c r="Y167" s="793"/>
      <c r="Z167" s="787"/>
      <c r="AA167" s="788" t="str">
        <f t="shared" si="26"/>
        <v/>
      </c>
      <c r="AB167" s="789" t="str">
        <f t="shared" si="24"/>
        <v/>
      </c>
      <c r="AC167" s="789">
        <f t="shared" si="27"/>
        <v>0</v>
      </c>
      <c r="AD167" s="789">
        <f t="shared" si="28"/>
        <v>0</v>
      </c>
      <c r="AE167" s="789">
        <f t="shared" si="29"/>
        <v>0</v>
      </c>
      <c r="AF167" s="790">
        <f t="shared" si="30"/>
        <v>0</v>
      </c>
      <c r="AG167" s="273"/>
      <c r="AH167" s="791"/>
      <c r="AI167" s="265"/>
      <c r="AJ167" s="792"/>
      <c r="AK167" s="793"/>
      <c r="AL167" s="787"/>
      <c r="AM167" s="788" t="str">
        <f t="shared" si="31"/>
        <v/>
      </c>
      <c r="AN167" s="789" t="str">
        <f t="shared" si="25"/>
        <v/>
      </c>
      <c r="AO167" s="789">
        <f t="shared" si="32"/>
        <v>0</v>
      </c>
      <c r="AP167" s="789">
        <f t="shared" si="33"/>
        <v>0</v>
      </c>
      <c r="AQ167" s="789">
        <f t="shared" si="34"/>
        <v>0</v>
      </c>
      <c r="AR167" s="790">
        <f t="shared" si="35"/>
        <v>0</v>
      </c>
      <c r="AS167" s="242"/>
      <c r="AT167" s="242"/>
      <c r="BU167" s="278"/>
      <c r="BV167" s="278"/>
      <c r="BW167" s="233"/>
      <c r="BX167" s="278"/>
      <c r="BY167" s="278"/>
      <c r="BZ167" s="278"/>
    </row>
    <row r="168" spans="22:78" x14ac:dyDescent="0.25">
      <c r="V168" s="791"/>
      <c r="W168" s="265"/>
      <c r="X168" s="792"/>
      <c r="Y168" s="793"/>
      <c r="Z168" s="787"/>
      <c r="AA168" s="788" t="str">
        <f t="shared" si="26"/>
        <v/>
      </c>
      <c r="AB168" s="789" t="str">
        <f t="shared" si="24"/>
        <v/>
      </c>
      <c r="AC168" s="789">
        <f t="shared" si="27"/>
        <v>0</v>
      </c>
      <c r="AD168" s="789">
        <f t="shared" si="28"/>
        <v>0</v>
      </c>
      <c r="AE168" s="789">
        <f t="shared" si="29"/>
        <v>0</v>
      </c>
      <c r="AF168" s="790">
        <f t="shared" si="30"/>
        <v>0</v>
      </c>
      <c r="AG168" s="273"/>
      <c r="AH168" s="791"/>
      <c r="AI168" s="265"/>
      <c r="AJ168" s="792"/>
      <c r="AK168" s="793"/>
      <c r="AL168" s="787"/>
      <c r="AM168" s="788" t="str">
        <f t="shared" si="31"/>
        <v/>
      </c>
      <c r="AN168" s="789" t="str">
        <f t="shared" si="25"/>
        <v/>
      </c>
      <c r="AO168" s="789">
        <f t="shared" si="32"/>
        <v>0</v>
      </c>
      <c r="AP168" s="789">
        <f t="shared" si="33"/>
        <v>0</v>
      </c>
      <c r="AQ168" s="789">
        <f t="shared" si="34"/>
        <v>0</v>
      </c>
      <c r="AR168" s="790">
        <f t="shared" si="35"/>
        <v>0</v>
      </c>
      <c r="AS168" s="242"/>
      <c r="AT168" s="242"/>
      <c r="BU168" s="278"/>
      <c r="BV168" s="278"/>
      <c r="BW168" s="233"/>
      <c r="BX168" s="278"/>
      <c r="BY168" s="278"/>
      <c r="BZ168" s="278"/>
    </row>
    <row r="169" spans="22:78" x14ac:dyDescent="0.25">
      <c r="V169" s="791"/>
      <c r="W169" s="265"/>
      <c r="X169" s="792"/>
      <c r="Y169" s="793"/>
      <c r="Z169" s="787"/>
      <c r="AA169" s="788" t="str">
        <f t="shared" si="26"/>
        <v/>
      </c>
      <c r="AB169" s="789" t="str">
        <f t="shared" si="24"/>
        <v/>
      </c>
      <c r="AC169" s="789">
        <f t="shared" si="27"/>
        <v>0</v>
      </c>
      <c r="AD169" s="789">
        <f t="shared" si="28"/>
        <v>0</v>
      </c>
      <c r="AE169" s="789">
        <f t="shared" si="29"/>
        <v>0</v>
      </c>
      <c r="AF169" s="790">
        <f t="shared" si="30"/>
        <v>0</v>
      </c>
      <c r="AG169" s="273"/>
      <c r="AH169" s="791"/>
      <c r="AI169" s="265"/>
      <c r="AJ169" s="792"/>
      <c r="AK169" s="793"/>
      <c r="AL169" s="787"/>
      <c r="AM169" s="788" t="str">
        <f t="shared" si="31"/>
        <v/>
      </c>
      <c r="AN169" s="789" t="str">
        <f t="shared" si="25"/>
        <v/>
      </c>
      <c r="AO169" s="789">
        <f t="shared" si="32"/>
        <v>0</v>
      </c>
      <c r="AP169" s="789">
        <f t="shared" si="33"/>
        <v>0</v>
      </c>
      <c r="AQ169" s="789">
        <f t="shared" si="34"/>
        <v>0</v>
      </c>
      <c r="AR169" s="790">
        <f t="shared" si="35"/>
        <v>0</v>
      </c>
      <c r="AS169" s="242"/>
      <c r="AT169" s="242"/>
      <c r="BU169" s="278"/>
      <c r="BV169" s="278"/>
      <c r="BW169" s="233"/>
      <c r="BX169" s="278"/>
      <c r="BY169" s="278"/>
      <c r="BZ169" s="278"/>
    </row>
    <row r="170" spans="22:78" x14ac:dyDescent="0.25">
      <c r="V170" s="791"/>
      <c r="W170" s="265"/>
      <c r="X170" s="792"/>
      <c r="Y170" s="793"/>
      <c r="Z170" s="787"/>
      <c r="AA170" s="788" t="str">
        <f t="shared" si="26"/>
        <v/>
      </c>
      <c r="AB170" s="789" t="str">
        <f t="shared" si="24"/>
        <v/>
      </c>
      <c r="AC170" s="789">
        <f t="shared" si="27"/>
        <v>0</v>
      </c>
      <c r="AD170" s="789">
        <f t="shared" si="28"/>
        <v>0</v>
      </c>
      <c r="AE170" s="789">
        <f t="shared" si="29"/>
        <v>0</v>
      </c>
      <c r="AF170" s="790">
        <f t="shared" si="30"/>
        <v>0</v>
      </c>
      <c r="AG170" s="273"/>
      <c r="AH170" s="791"/>
      <c r="AI170" s="265"/>
      <c r="AJ170" s="792"/>
      <c r="AK170" s="793"/>
      <c r="AL170" s="787"/>
      <c r="AM170" s="788" t="str">
        <f t="shared" si="31"/>
        <v/>
      </c>
      <c r="AN170" s="789" t="str">
        <f t="shared" si="25"/>
        <v/>
      </c>
      <c r="AO170" s="789">
        <f t="shared" si="32"/>
        <v>0</v>
      </c>
      <c r="AP170" s="789">
        <f t="shared" si="33"/>
        <v>0</v>
      </c>
      <c r="AQ170" s="789">
        <f t="shared" si="34"/>
        <v>0</v>
      </c>
      <c r="AR170" s="790">
        <f t="shared" si="35"/>
        <v>0</v>
      </c>
      <c r="AS170" s="242"/>
      <c r="AT170" s="242"/>
      <c r="BU170" s="278"/>
      <c r="BV170" s="278"/>
      <c r="BW170" s="233"/>
      <c r="BX170" s="278"/>
      <c r="BY170" s="278"/>
      <c r="BZ170" s="278"/>
    </row>
    <row r="171" spans="22:78" x14ac:dyDescent="0.25">
      <c r="V171" s="791"/>
      <c r="W171" s="265"/>
      <c r="X171" s="792"/>
      <c r="Y171" s="793"/>
      <c r="Z171" s="787"/>
      <c r="AA171" s="788" t="str">
        <f t="shared" si="26"/>
        <v/>
      </c>
      <c r="AB171" s="789" t="str">
        <f t="shared" si="24"/>
        <v/>
      </c>
      <c r="AC171" s="789">
        <f t="shared" si="27"/>
        <v>0</v>
      </c>
      <c r="AD171" s="789">
        <f t="shared" si="28"/>
        <v>0</v>
      </c>
      <c r="AE171" s="789">
        <f t="shared" si="29"/>
        <v>0</v>
      </c>
      <c r="AF171" s="790">
        <f t="shared" si="30"/>
        <v>0</v>
      </c>
      <c r="AG171" s="273"/>
      <c r="AH171" s="791"/>
      <c r="AI171" s="265"/>
      <c r="AJ171" s="792"/>
      <c r="AK171" s="793"/>
      <c r="AL171" s="787"/>
      <c r="AM171" s="788" t="str">
        <f t="shared" si="31"/>
        <v/>
      </c>
      <c r="AN171" s="789" t="str">
        <f t="shared" si="25"/>
        <v/>
      </c>
      <c r="AO171" s="789">
        <f t="shared" si="32"/>
        <v>0</v>
      </c>
      <c r="AP171" s="789">
        <f t="shared" si="33"/>
        <v>0</v>
      </c>
      <c r="AQ171" s="789">
        <f t="shared" si="34"/>
        <v>0</v>
      </c>
      <c r="AR171" s="790">
        <f t="shared" si="35"/>
        <v>0</v>
      </c>
      <c r="AS171" s="242"/>
      <c r="AT171" s="242"/>
      <c r="BU171" s="278"/>
      <c r="BV171" s="278"/>
      <c r="BW171" s="233"/>
      <c r="BX171" s="278"/>
      <c r="BY171" s="278"/>
      <c r="BZ171" s="278"/>
    </row>
    <row r="172" spans="22:78" x14ac:dyDescent="0.25">
      <c r="V172" s="791"/>
      <c r="W172" s="265"/>
      <c r="X172" s="792"/>
      <c r="Y172" s="793"/>
      <c r="Z172" s="787"/>
      <c r="AA172" s="788" t="str">
        <f t="shared" si="26"/>
        <v/>
      </c>
      <c r="AB172" s="789" t="str">
        <f t="shared" si="24"/>
        <v/>
      </c>
      <c r="AC172" s="789">
        <f t="shared" si="27"/>
        <v>0</v>
      </c>
      <c r="AD172" s="789">
        <f t="shared" si="28"/>
        <v>0</v>
      </c>
      <c r="AE172" s="789">
        <f t="shared" si="29"/>
        <v>0</v>
      </c>
      <c r="AF172" s="790">
        <f t="shared" si="30"/>
        <v>0</v>
      </c>
      <c r="AG172" s="273"/>
      <c r="AH172" s="791"/>
      <c r="AI172" s="265"/>
      <c r="AJ172" s="792"/>
      <c r="AK172" s="793"/>
      <c r="AL172" s="787"/>
      <c r="AM172" s="788" t="str">
        <f t="shared" si="31"/>
        <v/>
      </c>
      <c r="AN172" s="789" t="str">
        <f t="shared" si="25"/>
        <v/>
      </c>
      <c r="AO172" s="789">
        <f t="shared" si="32"/>
        <v>0</v>
      </c>
      <c r="AP172" s="789">
        <f t="shared" si="33"/>
        <v>0</v>
      </c>
      <c r="AQ172" s="789">
        <f t="shared" si="34"/>
        <v>0</v>
      </c>
      <c r="AR172" s="790">
        <f t="shared" si="35"/>
        <v>0</v>
      </c>
      <c r="AS172" s="242"/>
      <c r="AT172" s="242"/>
      <c r="BU172" s="278"/>
      <c r="BV172" s="278"/>
      <c r="BW172" s="233"/>
      <c r="BX172" s="278"/>
      <c r="BY172" s="278"/>
      <c r="BZ172" s="278"/>
    </row>
    <row r="173" spans="22:78" x14ac:dyDescent="0.25">
      <c r="V173" s="791"/>
      <c r="W173" s="265"/>
      <c r="X173" s="792"/>
      <c r="Y173" s="793"/>
      <c r="Z173" s="787"/>
      <c r="AA173" s="788" t="str">
        <f t="shared" si="26"/>
        <v/>
      </c>
      <c r="AB173" s="789" t="str">
        <f t="shared" si="24"/>
        <v/>
      </c>
      <c r="AC173" s="789">
        <f t="shared" si="27"/>
        <v>0</v>
      </c>
      <c r="AD173" s="789">
        <f t="shared" si="28"/>
        <v>0</v>
      </c>
      <c r="AE173" s="789">
        <f t="shared" si="29"/>
        <v>0</v>
      </c>
      <c r="AF173" s="790">
        <f t="shared" si="30"/>
        <v>0</v>
      </c>
      <c r="AG173" s="273"/>
      <c r="AH173" s="791"/>
      <c r="AI173" s="265"/>
      <c r="AJ173" s="792"/>
      <c r="AK173" s="793"/>
      <c r="AL173" s="787"/>
      <c r="AM173" s="788" t="str">
        <f t="shared" si="31"/>
        <v/>
      </c>
      <c r="AN173" s="789" t="str">
        <f t="shared" si="25"/>
        <v/>
      </c>
      <c r="AO173" s="789">
        <f t="shared" si="32"/>
        <v>0</v>
      </c>
      <c r="AP173" s="789">
        <f t="shared" si="33"/>
        <v>0</v>
      </c>
      <c r="AQ173" s="789">
        <f t="shared" si="34"/>
        <v>0</v>
      </c>
      <c r="AR173" s="790">
        <f t="shared" si="35"/>
        <v>0</v>
      </c>
      <c r="AS173" s="242"/>
      <c r="AT173" s="242"/>
      <c r="BU173" s="278"/>
      <c r="BV173" s="278"/>
      <c r="BW173" s="233"/>
      <c r="BX173" s="278"/>
      <c r="BY173" s="278"/>
      <c r="BZ173" s="278"/>
    </row>
    <row r="174" spans="22:78" x14ac:dyDescent="0.25">
      <c r="V174" s="791"/>
      <c r="W174" s="265"/>
      <c r="X174" s="792"/>
      <c r="Y174" s="793"/>
      <c r="Z174" s="787"/>
      <c r="AA174" s="788" t="str">
        <f t="shared" si="26"/>
        <v/>
      </c>
      <c r="AB174" s="789" t="str">
        <f t="shared" si="24"/>
        <v/>
      </c>
      <c r="AC174" s="789">
        <f t="shared" si="27"/>
        <v>0</v>
      </c>
      <c r="AD174" s="789">
        <f t="shared" si="28"/>
        <v>0</v>
      </c>
      <c r="AE174" s="789">
        <f t="shared" si="29"/>
        <v>0</v>
      </c>
      <c r="AF174" s="790">
        <f t="shared" si="30"/>
        <v>0</v>
      </c>
      <c r="AG174" s="273"/>
      <c r="AH174" s="791"/>
      <c r="AI174" s="265"/>
      <c r="AJ174" s="792"/>
      <c r="AK174" s="793"/>
      <c r="AL174" s="787"/>
      <c r="AM174" s="788" t="str">
        <f t="shared" si="31"/>
        <v/>
      </c>
      <c r="AN174" s="789" t="str">
        <f t="shared" si="25"/>
        <v/>
      </c>
      <c r="AO174" s="789">
        <f t="shared" si="32"/>
        <v>0</v>
      </c>
      <c r="AP174" s="789">
        <f t="shared" si="33"/>
        <v>0</v>
      </c>
      <c r="AQ174" s="789">
        <f t="shared" si="34"/>
        <v>0</v>
      </c>
      <c r="AR174" s="790">
        <f t="shared" si="35"/>
        <v>0</v>
      </c>
      <c r="AS174" s="242"/>
      <c r="AT174" s="242"/>
      <c r="BU174" s="278"/>
      <c r="BV174" s="278"/>
      <c r="BW174" s="233"/>
      <c r="BX174" s="278"/>
      <c r="BY174" s="278"/>
      <c r="BZ174" s="278"/>
    </row>
    <row r="175" spans="22:78" x14ac:dyDescent="0.25">
      <c r="V175" s="791"/>
      <c r="W175" s="265"/>
      <c r="X175" s="792"/>
      <c r="Y175" s="793"/>
      <c r="Z175" s="787"/>
      <c r="AA175" s="788" t="str">
        <f t="shared" si="26"/>
        <v/>
      </c>
      <c r="AB175" s="789" t="str">
        <f t="shared" si="24"/>
        <v/>
      </c>
      <c r="AC175" s="789">
        <f t="shared" si="27"/>
        <v>0</v>
      </c>
      <c r="AD175" s="789">
        <f t="shared" si="28"/>
        <v>0</v>
      </c>
      <c r="AE175" s="789">
        <f t="shared" si="29"/>
        <v>0</v>
      </c>
      <c r="AF175" s="790">
        <f t="shared" si="30"/>
        <v>0</v>
      </c>
      <c r="AG175" s="273"/>
      <c r="AH175" s="791"/>
      <c r="AI175" s="265"/>
      <c r="AJ175" s="792"/>
      <c r="AK175" s="793"/>
      <c r="AL175" s="787"/>
      <c r="AM175" s="788" t="str">
        <f t="shared" si="31"/>
        <v/>
      </c>
      <c r="AN175" s="789" t="str">
        <f t="shared" si="25"/>
        <v/>
      </c>
      <c r="AO175" s="789">
        <f t="shared" si="32"/>
        <v>0</v>
      </c>
      <c r="AP175" s="789">
        <f t="shared" si="33"/>
        <v>0</v>
      </c>
      <c r="AQ175" s="789">
        <f t="shared" si="34"/>
        <v>0</v>
      </c>
      <c r="AR175" s="790">
        <f t="shared" si="35"/>
        <v>0</v>
      </c>
      <c r="AS175" s="242"/>
      <c r="AT175" s="242"/>
      <c r="BU175" s="278"/>
      <c r="BV175" s="278"/>
      <c r="BW175" s="233"/>
      <c r="BX175" s="278"/>
      <c r="BY175" s="278"/>
      <c r="BZ175" s="278"/>
    </row>
    <row r="176" spans="22:78" x14ac:dyDescent="0.25">
      <c r="V176" s="791"/>
      <c r="W176" s="265"/>
      <c r="X176" s="792"/>
      <c r="Y176" s="793"/>
      <c r="Z176" s="787"/>
      <c r="AA176" s="788" t="str">
        <f t="shared" si="26"/>
        <v/>
      </c>
      <c r="AB176" s="789" t="str">
        <f t="shared" si="24"/>
        <v/>
      </c>
      <c r="AC176" s="789">
        <f t="shared" si="27"/>
        <v>0</v>
      </c>
      <c r="AD176" s="789">
        <f t="shared" si="28"/>
        <v>0</v>
      </c>
      <c r="AE176" s="789">
        <f t="shared" si="29"/>
        <v>0</v>
      </c>
      <c r="AF176" s="790">
        <f t="shared" si="30"/>
        <v>0</v>
      </c>
      <c r="AG176" s="273"/>
      <c r="AH176" s="791"/>
      <c r="AI176" s="265"/>
      <c r="AJ176" s="792"/>
      <c r="AK176" s="793"/>
      <c r="AL176" s="787"/>
      <c r="AM176" s="788" t="str">
        <f t="shared" si="31"/>
        <v/>
      </c>
      <c r="AN176" s="789" t="str">
        <f t="shared" si="25"/>
        <v/>
      </c>
      <c r="AO176" s="789">
        <f t="shared" si="32"/>
        <v>0</v>
      </c>
      <c r="AP176" s="789">
        <f t="shared" si="33"/>
        <v>0</v>
      </c>
      <c r="AQ176" s="789">
        <f t="shared" si="34"/>
        <v>0</v>
      </c>
      <c r="AR176" s="790">
        <f t="shared" si="35"/>
        <v>0</v>
      </c>
      <c r="AS176" s="242"/>
      <c r="AT176" s="242"/>
      <c r="BU176" s="278"/>
      <c r="BV176" s="278"/>
      <c r="BW176" s="233"/>
      <c r="BX176" s="278"/>
      <c r="BY176" s="278"/>
      <c r="BZ176" s="278"/>
    </row>
    <row r="177" spans="22:78" x14ac:dyDescent="0.25">
      <c r="V177" s="791"/>
      <c r="W177" s="265"/>
      <c r="X177" s="792"/>
      <c r="Y177" s="793"/>
      <c r="Z177" s="787"/>
      <c r="AA177" s="788" t="str">
        <f t="shared" si="26"/>
        <v/>
      </c>
      <c r="AB177" s="789" t="str">
        <f t="shared" si="24"/>
        <v/>
      </c>
      <c r="AC177" s="789">
        <f t="shared" si="27"/>
        <v>0</v>
      </c>
      <c r="AD177" s="789">
        <f t="shared" si="28"/>
        <v>0</v>
      </c>
      <c r="AE177" s="789">
        <f t="shared" si="29"/>
        <v>0</v>
      </c>
      <c r="AF177" s="790">
        <f t="shared" si="30"/>
        <v>0</v>
      </c>
      <c r="AG177" s="273"/>
      <c r="AH177" s="791"/>
      <c r="AI177" s="265"/>
      <c r="AJ177" s="792"/>
      <c r="AK177" s="793"/>
      <c r="AL177" s="787"/>
      <c r="AM177" s="788" t="str">
        <f t="shared" si="31"/>
        <v/>
      </c>
      <c r="AN177" s="789" t="str">
        <f t="shared" si="25"/>
        <v/>
      </c>
      <c r="AO177" s="789">
        <f t="shared" si="32"/>
        <v>0</v>
      </c>
      <c r="AP177" s="789">
        <f t="shared" si="33"/>
        <v>0</v>
      </c>
      <c r="AQ177" s="789">
        <f t="shared" si="34"/>
        <v>0</v>
      </c>
      <c r="AR177" s="790">
        <f t="shared" si="35"/>
        <v>0</v>
      </c>
      <c r="AS177" s="242"/>
      <c r="AT177" s="242"/>
      <c r="BU177" s="278"/>
      <c r="BV177" s="278"/>
      <c r="BW177" s="233"/>
      <c r="BX177" s="278"/>
      <c r="BY177" s="278"/>
      <c r="BZ177" s="278"/>
    </row>
    <row r="178" spans="22:78" x14ac:dyDescent="0.25">
      <c r="V178" s="791"/>
      <c r="W178" s="265"/>
      <c r="X178" s="792"/>
      <c r="Y178" s="793"/>
      <c r="Z178" s="787"/>
      <c r="AA178" s="788" t="str">
        <f t="shared" si="26"/>
        <v/>
      </c>
      <c r="AB178" s="789" t="str">
        <f t="shared" si="24"/>
        <v/>
      </c>
      <c r="AC178" s="789">
        <f t="shared" si="27"/>
        <v>0</v>
      </c>
      <c r="AD178" s="789">
        <f t="shared" si="28"/>
        <v>0</v>
      </c>
      <c r="AE178" s="789">
        <f t="shared" si="29"/>
        <v>0</v>
      </c>
      <c r="AF178" s="790">
        <f t="shared" si="30"/>
        <v>0</v>
      </c>
      <c r="AG178" s="273"/>
      <c r="AH178" s="791"/>
      <c r="AI178" s="265"/>
      <c r="AJ178" s="792"/>
      <c r="AK178" s="793"/>
      <c r="AL178" s="787"/>
      <c r="AM178" s="788" t="str">
        <f t="shared" si="31"/>
        <v/>
      </c>
      <c r="AN178" s="789" t="str">
        <f t="shared" si="25"/>
        <v/>
      </c>
      <c r="AO178" s="789">
        <f t="shared" si="32"/>
        <v>0</v>
      </c>
      <c r="AP178" s="789">
        <f t="shared" si="33"/>
        <v>0</v>
      </c>
      <c r="AQ178" s="789">
        <f t="shared" si="34"/>
        <v>0</v>
      </c>
      <c r="AR178" s="790">
        <f t="shared" si="35"/>
        <v>0</v>
      </c>
      <c r="AS178" s="242"/>
      <c r="AT178" s="242"/>
      <c r="BU178" s="278"/>
      <c r="BV178" s="278"/>
      <c r="BW178" s="233"/>
      <c r="BX178" s="278"/>
      <c r="BY178" s="278"/>
      <c r="BZ178" s="278"/>
    </row>
    <row r="179" spans="22:78" x14ac:dyDescent="0.25">
      <c r="V179" s="791"/>
      <c r="W179" s="265"/>
      <c r="X179" s="792"/>
      <c r="Y179" s="793"/>
      <c r="Z179" s="787"/>
      <c r="AA179" s="788" t="str">
        <f t="shared" si="26"/>
        <v/>
      </c>
      <c r="AB179" s="789" t="str">
        <f t="shared" si="24"/>
        <v/>
      </c>
      <c r="AC179" s="789">
        <f t="shared" si="27"/>
        <v>0</v>
      </c>
      <c r="AD179" s="789">
        <f t="shared" si="28"/>
        <v>0</v>
      </c>
      <c r="AE179" s="789">
        <f t="shared" si="29"/>
        <v>0</v>
      </c>
      <c r="AF179" s="790">
        <f t="shared" si="30"/>
        <v>0</v>
      </c>
      <c r="AG179" s="273"/>
      <c r="AH179" s="791"/>
      <c r="AI179" s="265"/>
      <c r="AJ179" s="792"/>
      <c r="AK179" s="793"/>
      <c r="AL179" s="787"/>
      <c r="AM179" s="788" t="str">
        <f t="shared" si="31"/>
        <v/>
      </c>
      <c r="AN179" s="789" t="str">
        <f t="shared" si="25"/>
        <v/>
      </c>
      <c r="AO179" s="789">
        <f t="shared" si="32"/>
        <v>0</v>
      </c>
      <c r="AP179" s="789">
        <f t="shared" si="33"/>
        <v>0</v>
      </c>
      <c r="AQ179" s="789">
        <f t="shared" si="34"/>
        <v>0</v>
      </c>
      <c r="AR179" s="790">
        <f t="shared" si="35"/>
        <v>0</v>
      </c>
      <c r="AS179" s="242"/>
      <c r="AT179" s="242"/>
      <c r="BU179" s="278"/>
      <c r="BV179" s="278"/>
      <c r="BW179" s="233"/>
      <c r="BX179" s="278"/>
      <c r="BY179" s="278"/>
      <c r="BZ179" s="278"/>
    </row>
    <row r="180" spans="22:78" x14ac:dyDescent="0.25">
      <c r="V180" s="791"/>
      <c r="W180" s="265"/>
      <c r="X180" s="792"/>
      <c r="Y180" s="793"/>
      <c r="Z180" s="787"/>
      <c r="AA180" s="788" t="str">
        <f t="shared" si="26"/>
        <v/>
      </c>
      <c r="AB180" s="789" t="str">
        <f t="shared" si="24"/>
        <v/>
      </c>
      <c r="AC180" s="789">
        <f t="shared" si="27"/>
        <v>0</v>
      </c>
      <c r="AD180" s="789">
        <f t="shared" si="28"/>
        <v>0</v>
      </c>
      <c r="AE180" s="789">
        <f t="shared" si="29"/>
        <v>0</v>
      </c>
      <c r="AF180" s="790">
        <f t="shared" si="30"/>
        <v>0</v>
      </c>
      <c r="AG180" s="273"/>
      <c r="AH180" s="791"/>
      <c r="AI180" s="265"/>
      <c r="AJ180" s="792"/>
      <c r="AK180" s="793"/>
      <c r="AL180" s="787"/>
      <c r="AM180" s="788" t="str">
        <f t="shared" si="31"/>
        <v/>
      </c>
      <c r="AN180" s="789" t="str">
        <f t="shared" si="25"/>
        <v/>
      </c>
      <c r="AO180" s="789">
        <f t="shared" si="32"/>
        <v>0</v>
      </c>
      <c r="AP180" s="789">
        <f t="shared" si="33"/>
        <v>0</v>
      </c>
      <c r="AQ180" s="789">
        <f t="shared" si="34"/>
        <v>0</v>
      </c>
      <c r="AR180" s="790">
        <f t="shared" si="35"/>
        <v>0</v>
      </c>
      <c r="AS180" s="242"/>
      <c r="AT180" s="242"/>
      <c r="BU180" s="278"/>
      <c r="BV180" s="278"/>
      <c r="BW180" s="233"/>
      <c r="BX180" s="278"/>
      <c r="BY180" s="278"/>
      <c r="BZ180" s="278"/>
    </row>
    <row r="181" spans="22:78" x14ac:dyDescent="0.25">
      <c r="V181" s="791"/>
      <c r="W181" s="265"/>
      <c r="X181" s="792"/>
      <c r="Y181" s="793"/>
      <c r="Z181" s="787"/>
      <c r="AA181" s="788" t="str">
        <f t="shared" si="26"/>
        <v/>
      </c>
      <c r="AB181" s="789" t="str">
        <f t="shared" si="24"/>
        <v/>
      </c>
      <c r="AC181" s="789">
        <f t="shared" si="27"/>
        <v>0</v>
      </c>
      <c r="AD181" s="789">
        <f t="shared" si="28"/>
        <v>0</v>
      </c>
      <c r="AE181" s="789">
        <f t="shared" si="29"/>
        <v>0</v>
      </c>
      <c r="AF181" s="790">
        <f t="shared" si="30"/>
        <v>0</v>
      </c>
      <c r="AG181" s="273"/>
      <c r="AH181" s="791"/>
      <c r="AI181" s="265"/>
      <c r="AJ181" s="792"/>
      <c r="AK181" s="793"/>
      <c r="AL181" s="787"/>
      <c r="AM181" s="788" t="str">
        <f t="shared" si="31"/>
        <v/>
      </c>
      <c r="AN181" s="789" t="str">
        <f t="shared" si="25"/>
        <v/>
      </c>
      <c r="AO181" s="789">
        <f t="shared" si="32"/>
        <v>0</v>
      </c>
      <c r="AP181" s="789">
        <f t="shared" si="33"/>
        <v>0</v>
      </c>
      <c r="AQ181" s="789">
        <f t="shared" si="34"/>
        <v>0</v>
      </c>
      <c r="AR181" s="790">
        <f t="shared" si="35"/>
        <v>0</v>
      </c>
      <c r="AS181" s="242"/>
      <c r="AT181" s="242"/>
      <c r="BU181" s="278"/>
      <c r="BV181" s="278"/>
      <c r="BW181" s="233"/>
      <c r="BX181" s="278"/>
      <c r="BY181" s="278"/>
      <c r="BZ181" s="278"/>
    </row>
    <row r="182" spans="22:78" x14ac:dyDescent="0.25">
      <c r="V182" s="791"/>
      <c r="W182" s="265"/>
      <c r="X182" s="792"/>
      <c r="Y182" s="793"/>
      <c r="Z182" s="787"/>
      <c r="AA182" s="788" t="str">
        <f t="shared" si="26"/>
        <v/>
      </c>
      <c r="AB182" s="789" t="str">
        <f t="shared" si="24"/>
        <v/>
      </c>
      <c r="AC182" s="789">
        <f t="shared" si="27"/>
        <v>0</v>
      </c>
      <c r="AD182" s="789">
        <f t="shared" si="28"/>
        <v>0</v>
      </c>
      <c r="AE182" s="789">
        <f t="shared" si="29"/>
        <v>0</v>
      </c>
      <c r="AF182" s="790">
        <f t="shared" si="30"/>
        <v>0</v>
      </c>
      <c r="AG182" s="273"/>
      <c r="AH182" s="791"/>
      <c r="AI182" s="265"/>
      <c r="AJ182" s="792"/>
      <c r="AK182" s="793"/>
      <c r="AL182" s="787"/>
      <c r="AM182" s="788" t="str">
        <f t="shared" si="31"/>
        <v/>
      </c>
      <c r="AN182" s="789" t="str">
        <f t="shared" si="25"/>
        <v/>
      </c>
      <c r="AO182" s="789">
        <f t="shared" si="32"/>
        <v>0</v>
      </c>
      <c r="AP182" s="789">
        <f t="shared" si="33"/>
        <v>0</v>
      </c>
      <c r="AQ182" s="789">
        <f t="shared" si="34"/>
        <v>0</v>
      </c>
      <c r="AR182" s="790">
        <f t="shared" si="35"/>
        <v>0</v>
      </c>
      <c r="AS182" s="242"/>
      <c r="AT182" s="242"/>
      <c r="BU182" s="278"/>
      <c r="BV182" s="278"/>
      <c r="BW182" s="233"/>
      <c r="BX182" s="278"/>
      <c r="BY182" s="278"/>
      <c r="BZ182" s="278"/>
    </row>
    <row r="183" spans="22:78" x14ac:dyDescent="0.25">
      <c r="V183" s="791"/>
      <c r="W183" s="265"/>
      <c r="X183" s="792"/>
      <c r="Y183" s="793"/>
      <c r="Z183" s="787"/>
      <c r="AA183" s="788" t="str">
        <f t="shared" si="26"/>
        <v/>
      </c>
      <c r="AB183" s="789" t="str">
        <f t="shared" si="24"/>
        <v/>
      </c>
      <c r="AC183" s="789">
        <f t="shared" si="27"/>
        <v>0</v>
      </c>
      <c r="AD183" s="789">
        <f t="shared" si="28"/>
        <v>0</v>
      </c>
      <c r="AE183" s="789">
        <f t="shared" si="29"/>
        <v>0</v>
      </c>
      <c r="AF183" s="790">
        <f t="shared" si="30"/>
        <v>0</v>
      </c>
      <c r="AG183" s="273"/>
      <c r="AH183" s="791"/>
      <c r="AI183" s="265"/>
      <c r="AJ183" s="792"/>
      <c r="AK183" s="793"/>
      <c r="AL183" s="787"/>
      <c r="AM183" s="788" t="str">
        <f t="shared" si="31"/>
        <v/>
      </c>
      <c r="AN183" s="789" t="str">
        <f t="shared" si="25"/>
        <v/>
      </c>
      <c r="AO183" s="789">
        <f t="shared" si="32"/>
        <v>0</v>
      </c>
      <c r="AP183" s="789">
        <f t="shared" si="33"/>
        <v>0</v>
      </c>
      <c r="AQ183" s="789">
        <f t="shared" si="34"/>
        <v>0</v>
      </c>
      <c r="AR183" s="790">
        <f t="shared" si="35"/>
        <v>0</v>
      </c>
      <c r="AS183" s="242"/>
      <c r="AT183" s="242"/>
      <c r="BU183" s="278"/>
      <c r="BV183" s="278"/>
      <c r="BW183" s="233"/>
      <c r="BX183" s="278"/>
      <c r="BY183" s="278"/>
      <c r="BZ183" s="278"/>
    </row>
    <row r="184" spans="22:78" x14ac:dyDescent="0.25">
      <c r="V184" s="791"/>
      <c r="W184" s="265"/>
      <c r="X184" s="792"/>
      <c r="Y184" s="793"/>
      <c r="Z184" s="787"/>
      <c r="AA184" s="788" t="str">
        <f t="shared" si="26"/>
        <v/>
      </c>
      <c r="AB184" s="789" t="str">
        <f t="shared" si="24"/>
        <v/>
      </c>
      <c r="AC184" s="789">
        <f t="shared" si="27"/>
        <v>0</v>
      </c>
      <c r="AD184" s="789">
        <f t="shared" si="28"/>
        <v>0</v>
      </c>
      <c r="AE184" s="789">
        <f t="shared" si="29"/>
        <v>0</v>
      </c>
      <c r="AF184" s="790">
        <f t="shared" si="30"/>
        <v>0</v>
      </c>
      <c r="AG184" s="273"/>
      <c r="AH184" s="791"/>
      <c r="AI184" s="265"/>
      <c r="AJ184" s="792"/>
      <c r="AK184" s="793"/>
      <c r="AL184" s="787"/>
      <c r="AM184" s="788" t="str">
        <f t="shared" si="31"/>
        <v/>
      </c>
      <c r="AN184" s="789" t="str">
        <f t="shared" si="25"/>
        <v/>
      </c>
      <c r="AO184" s="789">
        <f t="shared" si="32"/>
        <v>0</v>
      </c>
      <c r="AP184" s="789">
        <f t="shared" si="33"/>
        <v>0</v>
      </c>
      <c r="AQ184" s="789">
        <f t="shared" si="34"/>
        <v>0</v>
      </c>
      <c r="AR184" s="790">
        <f t="shared" si="35"/>
        <v>0</v>
      </c>
      <c r="AS184" s="242"/>
      <c r="AT184" s="242"/>
      <c r="BU184" s="278"/>
      <c r="BV184" s="278"/>
      <c r="BW184" s="233"/>
      <c r="BX184" s="278"/>
      <c r="BY184" s="278"/>
      <c r="BZ184" s="278"/>
    </row>
    <row r="185" spans="22:78" x14ac:dyDescent="0.25">
      <c r="V185" s="791"/>
      <c r="W185" s="265"/>
      <c r="X185" s="792"/>
      <c r="Y185" s="793"/>
      <c r="Z185" s="787"/>
      <c r="AA185" s="788" t="str">
        <f t="shared" si="26"/>
        <v/>
      </c>
      <c r="AB185" s="789" t="str">
        <f t="shared" si="24"/>
        <v/>
      </c>
      <c r="AC185" s="789">
        <f t="shared" si="27"/>
        <v>0</v>
      </c>
      <c r="AD185" s="789">
        <f t="shared" si="28"/>
        <v>0</v>
      </c>
      <c r="AE185" s="789">
        <f t="shared" si="29"/>
        <v>0</v>
      </c>
      <c r="AF185" s="790">
        <f t="shared" si="30"/>
        <v>0</v>
      </c>
      <c r="AG185" s="273"/>
      <c r="AH185" s="791"/>
      <c r="AI185" s="265"/>
      <c r="AJ185" s="792"/>
      <c r="AK185" s="793"/>
      <c r="AL185" s="787"/>
      <c r="AM185" s="788" t="str">
        <f t="shared" si="31"/>
        <v/>
      </c>
      <c r="AN185" s="789" t="str">
        <f t="shared" si="25"/>
        <v/>
      </c>
      <c r="AO185" s="789">
        <f t="shared" si="32"/>
        <v>0</v>
      </c>
      <c r="AP185" s="789">
        <f t="shared" si="33"/>
        <v>0</v>
      </c>
      <c r="AQ185" s="789">
        <f t="shared" si="34"/>
        <v>0</v>
      </c>
      <c r="AR185" s="790">
        <f t="shared" si="35"/>
        <v>0</v>
      </c>
      <c r="AS185" s="242"/>
      <c r="AT185" s="242"/>
      <c r="BU185" s="278"/>
      <c r="BV185" s="278"/>
      <c r="BW185" s="233"/>
      <c r="BX185" s="278"/>
      <c r="BY185" s="278"/>
      <c r="BZ185" s="278"/>
    </row>
    <row r="186" spans="22:78" x14ac:dyDescent="0.25">
      <c r="V186" s="791"/>
      <c r="W186" s="265"/>
      <c r="X186" s="792"/>
      <c r="Y186" s="793"/>
      <c r="Z186" s="787"/>
      <c r="AA186" s="788" t="str">
        <f t="shared" si="26"/>
        <v/>
      </c>
      <c r="AB186" s="789" t="str">
        <f t="shared" si="24"/>
        <v/>
      </c>
      <c r="AC186" s="789">
        <f t="shared" si="27"/>
        <v>0</v>
      </c>
      <c r="AD186" s="789">
        <f t="shared" si="28"/>
        <v>0</v>
      </c>
      <c r="AE186" s="789">
        <f t="shared" si="29"/>
        <v>0</v>
      </c>
      <c r="AF186" s="790">
        <f t="shared" si="30"/>
        <v>0</v>
      </c>
      <c r="AG186" s="273"/>
      <c r="AH186" s="791"/>
      <c r="AI186" s="265"/>
      <c r="AJ186" s="792"/>
      <c r="AK186" s="793"/>
      <c r="AL186" s="787"/>
      <c r="AM186" s="788" t="str">
        <f t="shared" si="31"/>
        <v/>
      </c>
      <c r="AN186" s="789" t="str">
        <f t="shared" si="25"/>
        <v/>
      </c>
      <c r="AO186" s="789">
        <f t="shared" si="32"/>
        <v>0</v>
      </c>
      <c r="AP186" s="789">
        <f t="shared" si="33"/>
        <v>0</v>
      </c>
      <c r="AQ186" s="789">
        <f t="shared" si="34"/>
        <v>0</v>
      </c>
      <c r="AR186" s="790">
        <f t="shared" si="35"/>
        <v>0</v>
      </c>
      <c r="AS186" s="242"/>
      <c r="AT186" s="242"/>
      <c r="BU186" s="278"/>
      <c r="BV186" s="278"/>
      <c r="BW186" s="233"/>
      <c r="BX186" s="278"/>
      <c r="BY186" s="278"/>
      <c r="BZ186" s="278"/>
    </row>
    <row r="187" spans="22:78" x14ac:dyDescent="0.25">
      <c r="V187" s="791"/>
      <c r="W187" s="265"/>
      <c r="X187" s="792"/>
      <c r="Y187" s="793"/>
      <c r="Z187" s="787"/>
      <c r="AA187" s="788" t="str">
        <f t="shared" si="26"/>
        <v/>
      </c>
      <c r="AB187" s="789" t="str">
        <f t="shared" si="24"/>
        <v/>
      </c>
      <c r="AC187" s="789">
        <f t="shared" si="27"/>
        <v>0</v>
      </c>
      <c r="AD187" s="789">
        <f t="shared" si="28"/>
        <v>0</v>
      </c>
      <c r="AE187" s="789">
        <f t="shared" si="29"/>
        <v>0</v>
      </c>
      <c r="AF187" s="790">
        <f t="shared" si="30"/>
        <v>0</v>
      </c>
      <c r="AG187" s="273"/>
      <c r="AH187" s="791"/>
      <c r="AI187" s="265"/>
      <c r="AJ187" s="792"/>
      <c r="AK187" s="793"/>
      <c r="AL187" s="787"/>
      <c r="AM187" s="788" t="str">
        <f t="shared" si="31"/>
        <v/>
      </c>
      <c r="AN187" s="789" t="str">
        <f t="shared" si="25"/>
        <v/>
      </c>
      <c r="AO187" s="789">
        <f t="shared" si="32"/>
        <v>0</v>
      </c>
      <c r="AP187" s="789">
        <f t="shared" si="33"/>
        <v>0</v>
      </c>
      <c r="AQ187" s="789">
        <f t="shared" si="34"/>
        <v>0</v>
      </c>
      <c r="AR187" s="790">
        <f t="shared" si="35"/>
        <v>0</v>
      </c>
      <c r="AS187" s="242"/>
      <c r="AT187" s="242"/>
      <c r="BU187" s="278"/>
      <c r="BV187" s="278"/>
      <c r="BW187" s="233"/>
      <c r="BX187" s="278"/>
      <c r="BY187" s="278"/>
      <c r="BZ187" s="278"/>
    </row>
    <row r="188" spans="22:78" x14ac:dyDescent="0.25">
      <c r="V188" s="791"/>
      <c r="W188" s="265"/>
      <c r="X188" s="792"/>
      <c r="Y188" s="793"/>
      <c r="Z188" s="787"/>
      <c r="AA188" s="788" t="str">
        <f t="shared" si="26"/>
        <v/>
      </c>
      <c r="AB188" s="789" t="str">
        <f t="shared" si="24"/>
        <v/>
      </c>
      <c r="AC188" s="789">
        <f t="shared" si="27"/>
        <v>0</v>
      </c>
      <c r="AD188" s="789">
        <f t="shared" si="28"/>
        <v>0</v>
      </c>
      <c r="AE188" s="789">
        <f t="shared" si="29"/>
        <v>0</v>
      </c>
      <c r="AF188" s="790">
        <f t="shared" si="30"/>
        <v>0</v>
      </c>
      <c r="AG188" s="273"/>
      <c r="AH188" s="791"/>
      <c r="AI188" s="265"/>
      <c r="AJ188" s="792"/>
      <c r="AK188" s="793"/>
      <c r="AL188" s="787"/>
      <c r="AM188" s="788" t="str">
        <f t="shared" si="31"/>
        <v/>
      </c>
      <c r="AN188" s="789" t="str">
        <f t="shared" si="25"/>
        <v/>
      </c>
      <c r="AO188" s="789">
        <f t="shared" si="32"/>
        <v>0</v>
      </c>
      <c r="AP188" s="789">
        <f t="shared" si="33"/>
        <v>0</v>
      </c>
      <c r="AQ188" s="789">
        <f t="shared" si="34"/>
        <v>0</v>
      </c>
      <c r="AR188" s="790">
        <f t="shared" si="35"/>
        <v>0</v>
      </c>
      <c r="AS188" s="242"/>
      <c r="AT188" s="242"/>
      <c r="BU188" s="278"/>
      <c r="BV188" s="278"/>
      <c r="BW188" s="233"/>
      <c r="BX188" s="278"/>
      <c r="BY188" s="278"/>
      <c r="BZ188" s="278"/>
    </row>
    <row r="189" spans="22:78" x14ac:dyDescent="0.25">
      <c r="V189" s="791"/>
      <c r="W189" s="265"/>
      <c r="X189" s="792"/>
      <c r="Y189" s="793"/>
      <c r="Z189" s="787"/>
      <c r="AA189" s="788" t="str">
        <f t="shared" si="26"/>
        <v/>
      </c>
      <c r="AB189" s="789" t="str">
        <f t="shared" si="24"/>
        <v/>
      </c>
      <c r="AC189" s="789">
        <f t="shared" si="27"/>
        <v>0</v>
      </c>
      <c r="AD189" s="789">
        <f t="shared" si="28"/>
        <v>0</v>
      </c>
      <c r="AE189" s="789">
        <f t="shared" si="29"/>
        <v>0</v>
      </c>
      <c r="AF189" s="790">
        <f t="shared" si="30"/>
        <v>0</v>
      </c>
      <c r="AG189" s="273"/>
      <c r="AH189" s="791"/>
      <c r="AI189" s="265"/>
      <c r="AJ189" s="792"/>
      <c r="AK189" s="793"/>
      <c r="AL189" s="787"/>
      <c r="AM189" s="788" t="str">
        <f t="shared" si="31"/>
        <v/>
      </c>
      <c r="AN189" s="789" t="str">
        <f t="shared" si="25"/>
        <v/>
      </c>
      <c r="AO189" s="789">
        <f t="shared" si="32"/>
        <v>0</v>
      </c>
      <c r="AP189" s="789">
        <f t="shared" si="33"/>
        <v>0</v>
      </c>
      <c r="AQ189" s="789">
        <f t="shared" si="34"/>
        <v>0</v>
      </c>
      <c r="AR189" s="790">
        <f t="shared" si="35"/>
        <v>0</v>
      </c>
      <c r="AS189" s="242"/>
      <c r="AT189" s="242"/>
      <c r="BU189" s="278"/>
      <c r="BV189" s="278"/>
      <c r="BW189" s="233"/>
      <c r="BX189" s="278"/>
      <c r="BY189" s="278"/>
      <c r="BZ189" s="278"/>
    </row>
    <row r="190" spans="22:78" x14ac:dyDescent="0.25">
      <c r="V190" s="791"/>
      <c r="W190" s="265"/>
      <c r="X190" s="792"/>
      <c r="Y190" s="793"/>
      <c r="Z190" s="787"/>
      <c r="AA190" s="788" t="str">
        <f t="shared" si="26"/>
        <v/>
      </c>
      <c r="AB190" s="789" t="str">
        <f t="shared" si="24"/>
        <v/>
      </c>
      <c r="AC190" s="789">
        <f t="shared" si="27"/>
        <v>0</v>
      </c>
      <c r="AD190" s="789">
        <f t="shared" si="28"/>
        <v>0</v>
      </c>
      <c r="AE190" s="789">
        <f t="shared" si="29"/>
        <v>0</v>
      </c>
      <c r="AF190" s="790">
        <f t="shared" si="30"/>
        <v>0</v>
      </c>
      <c r="AG190" s="273"/>
      <c r="AH190" s="791"/>
      <c r="AI190" s="265"/>
      <c r="AJ190" s="792"/>
      <c r="AK190" s="793"/>
      <c r="AL190" s="787"/>
      <c r="AM190" s="788" t="str">
        <f t="shared" si="31"/>
        <v/>
      </c>
      <c r="AN190" s="789" t="str">
        <f t="shared" si="25"/>
        <v/>
      </c>
      <c r="AO190" s="789">
        <f t="shared" si="32"/>
        <v>0</v>
      </c>
      <c r="AP190" s="789">
        <f t="shared" si="33"/>
        <v>0</v>
      </c>
      <c r="AQ190" s="789">
        <f t="shared" si="34"/>
        <v>0</v>
      </c>
      <c r="AR190" s="790">
        <f t="shared" si="35"/>
        <v>0</v>
      </c>
      <c r="AS190" s="242"/>
      <c r="AT190" s="242"/>
      <c r="BU190" s="278"/>
      <c r="BV190" s="278"/>
      <c r="BW190" s="233"/>
      <c r="BX190" s="278"/>
      <c r="BY190" s="278"/>
      <c r="BZ190" s="278"/>
    </row>
    <row r="191" spans="22:78" x14ac:dyDescent="0.25">
      <c r="V191" s="791"/>
      <c r="W191" s="265"/>
      <c r="X191" s="792"/>
      <c r="Y191" s="793"/>
      <c r="Z191" s="787"/>
      <c r="AA191" s="788" t="str">
        <f t="shared" si="26"/>
        <v/>
      </c>
      <c r="AB191" s="789" t="str">
        <f t="shared" si="24"/>
        <v/>
      </c>
      <c r="AC191" s="789">
        <f t="shared" si="27"/>
        <v>0</v>
      </c>
      <c r="AD191" s="789">
        <f t="shared" si="28"/>
        <v>0</v>
      </c>
      <c r="AE191" s="789">
        <f t="shared" si="29"/>
        <v>0</v>
      </c>
      <c r="AF191" s="790">
        <f t="shared" si="30"/>
        <v>0</v>
      </c>
      <c r="AG191" s="273"/>
      <c r="AH191" s="791"/>
      <c r="AI191" s="265"/>
      <c r="AJ191" s="792"/>
      <c r="AK191" s="793"/>
      <c r="AL191" s="787"/>
      <c r="AM191" s="788" t="str">
        <f t="shared" si="31"/>
        <v/>
      </c>
      <c r="AN191" s="789" t="str">
        <f t="shared" si="25"/>
        <v/>
      </c>
      <c r="AO191" s="789">
        <f t="shared" si="32"/>
        <v>0</v>
      </c>
      <c r="AP191" s="789">
        <f t="shared" si="33"/>
        <v>0</v>
      </c>
      <c r="AQ191" s="789">
        <f t="shared" si="34"/>
        <v>0</v>
      </c>
      <c r="AR191" s="790">
        <f t="shared" si="35"/>
        <v>0</v>
      </c>
      <c r="AS191" s="242"/>
      <c r="AT191" s="242"/>
      <c r="BU191" s="278"/>
      <c r="BV191" s="278"/>
      <c r="BW191" s="233"/>
      <c r="BX191" s="278"/>
      <c r="BY191" s="278"/>
      <c r="BZ191" s="278"/>
    </row>
    <row r="192" spans="22:78" x14ac:dyDescent="0.25">
      <c r="V192" s="791"/>
      <c r="W192" s="265"/>
      <c r="X192" s="792"/>
      <c r="Y192" s="793"/>
      <c r="Z192" s="787"/>
      <c r="AA192" s="788" t="str">
        <f t="shared" si="26"/>
        <v/>
      </c>
      <c r="AB192" s="789" t="str">
        <f t="shared" si="24"/>
        <v/>
      </c>
      <c r="AC192" s="789">
        <f t="shared" si="27"/>
        <v>0</v>
      </c>
      <c r="AD192" s="789">
        <f t="shared" si="28"/>
        <v>0</v>
      </c>
      <c r="AE192" s="789">
        <f t="shared" si="29"/>
        <v>0</v>
      </c>
      <c r="AF192" s="790">
        <f t="shared" si="30"/>
        <v>0</v>
      </c>
      <c r="AG192" s="273"/>
      <c r="AH192" s="791"/>
      <c r="AI192" s="265"/>
      <c r="AJ192" s="792"/>
      <c r="AK192" s="793"/>
      <c r="AL192" s="787"/>
      <c r="AM192" s="788" t="str">
        <f t="shared" si="31"/>
        <v/>
      </c>
      <c r="AN192" s="789" t="str">
        <f t="shared" si="25"/>
        <v/>
      </c>
      <c r="AO192" s="789">
        <f t="shared" si="32"/>
        <v>0</v>
      </c>
      <c r="AP192" s="789">
        <f t="shared" si="33"/>
        <v>0</v>
      </c>
      <c r="AQ192" s="789">
        <f t="shared" si="34"/>
        <v>0</v>
      </c>
      <c r="AR192" s="790">
        <f t="shared" si="35"/>
        <v>0</v>
      </c>
      <c r="AS192" s="242"/>
      <c r="AT192" s="242"/>
      <c r="BU192" s="278"/>
      <c r="BV192" s="278"/>
      <c r="BW192" s="233"/>
      <c r="BX192" s="278"/>
      <c r="BY192" s="278"/>
      <c r="BZ192" s="278"/>
    </row>
    <row r="193" spans="22:78" x14ac:dyDescent="0.25">
      <c r="V193" s="791"/>
      <c r="W193" s="265"/>
      <c r="X193" s="792"/>
      <c r="Y193" s="793"/>
      <c r="Z193" s="787"/>
      <c r="AA193" s="788" t="str">
        <f t="shared" si="26"/>
        <v/>
      </c>
      <c r="AB193" s="789" t="str">
        <f t="shared" si="24"/>
        <v/>
      </c>
      <c r="AC193" s="789">
        <f t="shared" si="27"/>
        <v>0</v>
      </c>
      <c r="AD193" s="789">
        <f t="shared" si="28"/>
        <v>0</v>
      </c>
      <c r="AE193" s="789">
        <f t="shared" si="29"/>
        <v>0</v>
      </c>
      <c r="AF193" s="790">
        <f t="shared" si="30"/>
        <v>0</v>
      </c>
      <c r="AG193" s="273"/>
      <c r="AH193" s="791"/>
      <c r="AI193" s="265"/>
      <c r="AJ193" s="792"/>
      <c r="AK193" s="793"/>
      <c r="AL193" s="787"/>
      <c r="AM193" s="788" t="str">
        <f t="shared" si="31"/>
        <v/>
      </c>
      <c r="AN193" s="789" t="str">
        <f t="shared" si="25"/>
        <v/>
      </c>
      <c r="AO193" s="789">
        <f t="shared" si="32"/>
        <v>0</v>
      </c>
      <c r="AP193" s="789">
        <f t="shared" si="33"/>
        <v>0</v>
      </c>
      <c r="AQ193" s="789">
        <f t="shared" si="34"/>
        <v>0</v>
      </c>
      <c r="AR193" s="790">
        <f t="shared" si="35"/>
        <v>0</v>
      </c>
      <c r="AS193" s="242"/>
      <c r="AT193" s="242"/>
      <c r="BU193" s="278"/>
      <c r="BV193" s="278"/>
      <c r="BW193" s="233"/>
      <c r="BX193" s="278"/>
      <c r="BY193" s="278"/>
      <c r="BZ193" s="278"/>
    </row>
    <row r="194" spans="22:78" x14ac:dyDescent="0.25">
      <c r="V194" s="791"/>
      <c r="W194" s="265"/>
      <c r="X194" s="792"/>
      <c r="Y194" s="793"/>
      <c r="Z194" s="787"/>
      <c r="AA194" s="788" t="str">
        <f t="shared" si="26"/>
        <v/>
      </c>
      <c r="AB194" s="789" t="str">
        <f t="shared" si="24"/>
        <v/>
      </c>
      <c r="AC194" s="789">
        <f t="shared" si="27"/>
        <v>0</v>
      </c>
      <c r="AD194" s="789">
        <f t="shared" si="28"/>
        <v>0</v>
      </c>
      <c r="AE194" s="789">
        <f t="shared" si="29"/>
        <v>0</v>
      </c>
      <c r="AF194" s="790">
        <f t="shared" si="30"/>
        <v>0</v>
      </c>
      <c r="AG194" s="273"/>
      <c r="AH194" s="791"/>
      <c r="AI194" s="265"/>
      <c r="AJ194" s="792"/>
      <c r="AK194" s="793"/>
      <c r="AL194" s="787"/>
      <c r="AM194" s="788" t="str">
        <f t="shared" si="31"/>
        <v/>
      </c>
      <c r="AN194" s="789" t="str">
        <f t="shared" si="25"/>
        <v/>
      </c>
      <c r="AO194" s="789">
        <f t="shared" si="32"/>
        <v>0</v>
      </c>
      <c r="AP194" s="789">
        <f t="shared" si="33"/>
        <v>0</v>
      </c>
      <c r="AQ194" s="789">
        <f t="shared" si="34"/>
        <v>0</v>
      </c>
      <c r="AR194" s="790">
        <f t="shared" si="35"/>
        <v>0</v>
      </c>
      <c r="AS194" s="242"/>
      <c r="AT194" s="242"/>
      <c r="BU194" s="278"/>
      <c r="BV194" s="278"/>
      <c r="BW194" s="233"/>
      <c r="BX194" s="278"/>
      <c r="BY194" s="278"/>
      <c r="BZ194" s="278"/>
    </row>
    <row r="195" spans="22:78" x14ac:dyDescent="0.25">
      <c r="V195" s="791"/>
      <c r="W195" s="265"/>
      <c r="X195" s="792"/>
      <c r="Y195" s="793"/>
      <c r="Z195" s="787"/>
      <c r="AA195" s="788" t="str">
        <f t="shared" si="26"/>
        <v/>
      </c>
      <c r="AB195" s="789" t="str">
        <f t="shared" si="24"/>
        <v/>
      </c>
      <c r="AC195" s="789">
        <f t="shared" si="27"/>
        <v>0</v>
      </c>
      <c r="AD195" s="789">
        <f t="shared" si="28"/>
        <v>0</v>
      </c>
      <c r="AE195" s="789">
        <f t="shared" si="29"/>
        <v>0</v>
      </c>
      <c r="AF195" s="790">
        <f t="shared" si="30"/>
        <v>0</v>
      </c>
      <c r="AG195" s="273"/>
      <c r="AH195" s="791"/>
      <c r="AI195" s="265"/>
      <c r="AJ195" s="792"/>
      <c r="AK195" s="793"/>
      <c r="AL195" s="787"/>
      <c r="AM195" s="788" t="str">
        <f t="shared" si="31"/>
        <v/>
      </c>
      <c r="AN195" s="789" t="str">
        <f t="shared" si="25"/>
        <v/>
      </c>
      <c r="AO195" s="789">
        <f t="shared" si="32"/>
        <v>0</v>
      </c>
      <c r="AP195" s="789">
        <f t="shared" si="33"/>
        <v>0</v>
      </c>
      <c r="AQ195" s="789">
        <f t="shared" si="34"/>
        <v>0</v>
      </c>
      <c r="AR195" s="790">
        <f t="shared" si="35"/>
        <v>0</v>
      </c>
      <c r="AS195" s="242"/>
      <c r="AT195" s="242"/>
      <c r="BU195" s="278"/>
      <c r="BV195" s="278"/>
      <c r="BW195" s="233"/>
      <c r="BX195" s="278"/>
      <c r="BY195" s="278"/>
      <c r="BZ195" s="278"/>
    </row>
    <row r="196" spans="22:78" x14ac:dyDescent="0.25">
      <c r="V196" s="791"/>
      <c r="W196" s="265"/>
      <c r="X196" s="792"/>
      <c r="Y196" s="793"/>
      <c r="Z196" s="787"/>
      <c r="AA196" s="788" t="str">
        <f t="shared" si="26"/>
        <v/>
      </c>
      <c r="AB196" s="789" t="str">
        <f t="shared" si="24"/>
        <v/>
      </c>
      <c r="AC196" s="789">
        <f t="shared" si="27"/>
        <v>0</v>
      </c>
      <c r="AD196" s="789">
        <f t="shared" si="28"/>
        <v>0</v>
      </c>
      <c r="AE196" s="789">
        <f t="shared" si="29"/>
        <v>0</v>
      </c>
      <c r="AF196" s="790">
        <f t="shared" si="30"/>
        <v>0</v>
      </c>
      <c r="AG196" s="273"/>
      <c r="AH196" s="791"/>
      <c r="AI196" s="265"/>
      <c r="AJ196" s="792"/>
      <c r="AK196" s="793"/>
      <c r="AL196" s="787"/>
      <c r="AM196" s="788" t="str">
        <f t="shared" si="31"/>
        <v/>
      </c>
      <c r="AN196" s="789" t="str">
        <f t="shared" si="25"/>
        <v/>
      </c>
      <c r="AO196" s="789">
        <f t="shared" si="32"/>
        <v>0</v>
      </c>
      <c r="AP196" s="789">
        <f t="shared" si="33"/>
        <v>0</v>
      </c>
      <c r="AQ196" s="789">
        <f t="shared" si="34"/>
        <v>0</v>
      </c>
      <c r="AR196" s="790">
        <f t="shared" si="35"/>
        <v>0</v>
      </c>
      <c r="AS196" s="242"/>
      <c r="AT196" s="242"/>
      <c r="BU196" s="278"/>
      <c r="BV196" s="278"/>
      <c r="BW196" s="233"/>
      <c r="BX196" s="278"/>
      <c r="BY196" s="278"/>
      <c r="BZ196" s="278"/>
    </row>
    <row r="197" spans="22:78" x14ac:dyDescent="0.25">
      <c r="V197" s="791"/>
      <c r="W197" s="265"/>
      <c r="X197" s="792"/>
      <c r="Y197" s="793"/>
      <c r="Z197" s="787"/>
      <c r="AA197" s="788" t="str">
        <f t="shared" si="26"/>
        <v/>
      </c>
      <c r="AB197" s="789" t="str">
        <f t="shared" si="24"/>
        <v/>
      </c>
      <c r="AC197" s="789">
        <f t="shared" si="27"/>
        <v>0</v>
      </c>
      <c r="AD197" s="789">
        <f t="shared" si="28"/>
        <v>0</v>
      </c>
      <c r="AE197" s="789">
        <f t="shared" si="29"/>
        <v>0</v>
      </c>
      <c r="AF197" s="790">
        <f t="shared" si="30"/>
        <v>0</v>
      </c>
      <c r="AG197" s="273"/>
      <c r="AH197" s="791"/>
      <c r="AI197" s="265"/>
      <c r="AJ197" s="792"/>
      <c r="AK197" s="793"/>
      <c r="AL197" s="787"/>
      <c r="AM197" s="788" t="str">
        <f t="shared" si="31"/>
        <v/>
      </c>
      <c r="AN197" s="789" t="str">
        <f t="shared" si="25"/>
        <v/>
      </c>
      <c r="AO197" s="789">
        <f t="shared" si="32"/>
        <v>0</v>
      </c>
      <c r="AP197" s="789">
        <f t="shared" si="33"/>
        <v>0</v>
      </c>
      <c r="AQ197" s="789">
        <f t="shared" si="34"/>
        <v>0</v>
      </c>
      <c r="AR197" s="790">
        <f t="shared" si="35"/>
        <v>0</v>
      </c>
      <c r="AS197" s="242"/>
      <c r="AT197" s="242"/>
      <c r="BU197" s="278"/>
      <c r="BV197" s="278"/>
      <c r="BW197" s="233"/>
      <c r="BX197" s="278"/>
      <c r="BY197" s="278"/>
      <c r="BZ197" s="278"/>
    </row>
    <row r="198" spans="22:78" x14ac:dyDescent="0.25">
      <c r="V198" s="791"/>
      <c r="W198" s="265"/>
      <c r="X198" s="792"/>
      <c r="Y198" s="793"/>
      <c r="Z198" s="787"/>
      <c r="AA198" s="788" t="str">
        <f t="shared" si="26"/>
        <v/>
      </c>
      <c r="AB198" s="789" t="str">
        <f t="shared" si="24"/>
        <v/>
      </c>
      <c r="AC198" s="789">
        <f t="shared" si="27"/>
        <v>0</v>
      </c>
      <c r="AD198" s="789">
        <f t="shared" si="28"/>
        <v>0</v>
      </c>
      <c r="AE198" s="789">
        <f t="shared" si="29"/>
        <v>0</v>
      </c>
      <c r="AF198" s="790">
        <f t="shared" si="30"/>
        <v>0</v>
      </c>
      <c r="AG198" s="273"/>
      <c r="AH198" s="791"/>
      <c r="AI198" s="265"/>
      <c r="AJ198" s="792"/>
      <c r="AK198" s="793"/>
      <c r="AL198" s="787"/>
      <c r="AM198" s="788" t="str">
        <f t="shared" si="31"/>
        <v/>
      </c>
      <c r="AN198" s="789" t="str">
        <f t="shared" si="25"/>
        <v/>
      </c>
      <c r="AO198" s="789">
        <f t="shared" si="32"/>
        <v>0</v>
      </c>
      <c r="AP198" s="789">
        <f t="shared" si="33"/>
        <v>0</v>
      </c>
      <c r="AQ198" s="789">
        <f t="shared" si="34"/>
        <v>0</v>
      </c>
      <c r="AR198" s="790">
        <f t="shared" si="35"/>
        <v>0</v>
      </c>
      <c r="AS198" s="242"/>
      <c r="AT198" s="242"/>
      <c r="BU198" s="278"/>
      <c r="BV198" s="278"/>
      <c r="BW198" s="233"/>
      <c r="BX198" s="278"/>
      <c r="BY198" s="278"/>
      <c r="BZ198" s="278"/>
    </row>
    <row r="199" spans="22:78" x14ac:dyDescent="0.25">
      <c r="V199" s="791"/>
      <c r="W199" s="265"/>
      <c r="X199" s="792"/>
      <c r="Y199" s="793"/>
      <c r="Z199" s="787"/>
      <c r="AA199" s="788" t="str">
        <f t="shared" si="26"/>
        <v/>
      </c>
      <c r="AB199" s="789" t="str">
        <f t="shared" si="24"/>
        <v/>
      </c>
      <c r="AC199" s="789">
        <f t="shared" si="27"/>
        <v>0</v>
      </c>
      <c r="AD199" s="789">
        <f t="shared" si="28"/>
        <v>0</v>
      </c>
      <c r="AE199" s="789">
        <f t="shared" si="29"/>
        <v>0</v>
      </c>
      <c r="AF199" s="790">
        <f t="shared" si="30"/>
        <v>0</v>
      </c>
      <c r="AG199" s="273"/>
      <c r="AH199" s="791"/>
      <c r="AI199" s="265"/>
      <c r="AJ199" s="792"/>
      <c r="AK199" s="793"/>
      <c r="AL199" s="787"/>
      <c r="AM199" s="788" t="str">
        <f t="shared" si="31"/>
        <v/>
      </c>
      <c r="AN199" s="789" t="str">
        <f t="shared" si="25"/>
        <v/>
      </c>
      <c r="AO199" s="789">
        <f t="shared" si="32"/>
        <v>0</v>
      </c>
      <c r="AP199" s="789">
        <f t="shared" si="33"/>
        <v>0</v>
      </c>
      <c r="AQ199" s="789">
        <f t="shared" si="34"/>
        <v>0</v>
      </c>
      <c r="AR199" s="790">
        <f t="shared" si="35"/>
        <v>0</v>
      </c>
      <c r="AS199" s="242"/>
      <c r="AT199" s="242"/>
      <c r="BU199" s="278"/>
      <c r="BV199" s="278"/>
      <c r="BW199" s="233"/>
      <c r="BX199" s="278"/>
      <c r="BY199" s="278"/>
      <c r="BZ199" s="278"/>
    </row>
    <row r="200" spans="22:78" x14ac:dyDescent="0.25">
      <c r="V200" s="791"/>
      <c r="W200" s="265"/>
      <c r="X200" s="792"/>
      <c r="Y200" s="793"/>
      <c r="Z200" s="787"/>
      <c r="AA200" s="788" t="str">
        <f t="shared" si="26"/>
        <v/>
      </c>
      <c r="AB200" s="789" t="str">
        <f t="shared" ref="AB200:AB263" si="36">IF(Y200&gt;1,IF((TestEOY-X200)/365&gt;AA200,AA200,ROUNDUP(((TestEOY-X200)/365),0)),"")</f>
        <v/>
      </c>
      <c r="AC200" s="789">
        <f t="shared" si="27"/>
        <v>0</v>
      </c>
      <c r="AD200" s="789">
        <f t="shared" si="28"/>
        <v>0</v>
      </c>
      <c r="AE200" s="789">
        <f t="shared" si="29"/>
        <v>0</v>
      </c>
      <c r="AF200" s="790">
        <f t="shared" si="30"/>
        <v>0</v>
      </c>
      <c r="AG200" s="273"/>
      <c r="AH200" s="791"/>
      <c r="AI200" s="265"/>
      <c r="AJ200" s="792"/>
      <c r="AK200" s="793"/>
      <c r="AL200" s="787"/>
      <c r="AM200" s="788" t="str">
        <f t="shared" si="31"/>
        <v/>
      </c>
      <c r="AN200" s="789" t="str">
        <f t="shared" ref="AN200:AN263" si="37">IF(AK200&lt;&gt;"",IF((TestEOY-AJ200)/365&gt;AM200,AM200,ROUNDUP(((TestEOY-AJ200)/365),0)),"")</f>
        <v/>
      </c>
      <c r="AO200" s="789">
        <f t="shared" si="32"/>
        <v>0</v>
      </c>
      <c r="AP200" s="789">
        <f t="shared" si="33"/>
        <v>0</v>
      </c>
      <c r="AQ200" s="789">
        <f t="shared" si="34"/>
        <v>0</v>
      </c>
      <c r="AR200" s="790">
        <f t="shared" si="35"/>
        <v>0</v>
      </c>
      <c r="AS200" s="242"/>
      <c r="AT200" s="242"/>
      <c r="BU200" s="278"/>
      <c r="BV200" s="278"/>
      <c r="BW200" s="233"/>
      <c r="BX200" s="278"/>
      <c r="BY200" s="278"/>
      <c r="BZ200" s="278"/>
    </row>
    <row r="201" spans="22:78" x14ac:dyDescent="0.25">
      <c r="V201" s="791"/>
      <c r="W201" s="265"/>
      <c r="X201" s="792"/>
      <c r="Y201" s="793"/>
      <c r="Z201" s="787"/>
      <c r="AA201" s="788" t="str">
        <f t="shared" ref="AA201:AA264" si="38">IFERROR(INDEX($AU$8:$AU$23,MATCH(V201,$AT$8:$AT$23,0)),"")</f>
        <v/>
      </c>
      <c r="AB201" s="789" t="str">
        <f t="shared" si="36"/>
        <v/>
      </c>
      <c r="AC201" s="789">
        <f t="shared" ref="AC201:AC264" si="39">IFERROR(IF(AB201&gt;=AA201,0,IF(AA201&gt;AB201,SLN(Y201,Z201,AA201),0)),"")</f>
        <v>0</v>
      </c>
      <c r="AD201" s="789">
        <f t="shared" ref="AD201:AD264" si="40">AE201-AC201</f>
        <v>0</v>
      </c>
      <c r="AE201" s="789">
        <f t="shared" ref="AE201:AE264" si="41">IFERROR(IF(OR(AA201=0,AA201=""),
     0,
     IF(AB201&gt;=AA201,
          +Y201,
          (+AC201*AB201))),
"")</f>
        <v>0</v>
      </c>
      <c r="AF201" s="790">
        <f t="shared" ref="AF201:AF264" si="42">IFERROR(IF(AE201&gt;Y201,0,(+Y201-AE201))-Z201,"")</f>
        <v>0</v>
      </c>
      <c r="AG201" s="273"/>
      <c r="AH201" s="791"/>
      <c r="AI201" s="265"/>
      <c r="AJ201" s="792"/>
      <c r="AK201" s="793"/>
      <c r="AL201" s="787"/>
      <c r="AM201" s="788" t="str">
        <f t="shared" ref="AM201:AM264" si="43">IFERROR(INDEX($AU$8:$AU$23,MATCH(AH201,$AT$8:$AT$23,0)),"")</f>
        <v/>
      </c>
      <c r="AN201" s="789" t="str">
        <f t="shared" si="37"/>
        <v/>
      </c>
      <c r="AO201" s="789">
        <f t="shared" ref="AO201:AO264" si="44">IFERROR(IF(AN201&gt;=AM201,0,IF(AM201&gt;AN201,SLN(AK201,AL201,AM201),0)),"")</f>
        <v>0</v>
      </c>
      <c r="AP201" s="789">
        <f t="shared" ref="AP201:AP264" si="45">AQ201-AO201</f>
        <v>0</v>
      </c>
      <c r="AQ201" s="789">
        <f t="shared" ref="AQ201:AQ264" si="46">IFERROR(IF(OR(AM201=0,AM201=""),
     0,
     IF(AN201&gt;=AM201,
          +AK201,
          (+AO201*AN201))),
"")</f>
        <v>0</v>
      </c>
      <c r="AR201" s="790">
        <f t="shared" ref="AR201:AR264" si="47">IFERROR(IF(AQ201&gt;AK201,0,(+AK201-AQ201))-AL201,"")</f>
        <v>0</v>
      </c>
      <c r="AS201" s="242"/>
      <c r="AT201" s="242"/>
      <c r="BU201" s="278"/>
      <c r="BV201" s="278"/>
      <c r="BW201" s="233"/>
      <c r="BX201" s="278"/>
      <c r="BY201" s="278"/>
      <c r="BZ201" s="278"/>
    </row>
    <row r="202" spans="22:78" x14ac:dyDescent="0.25">
      <c r="V202" s="791"/>
      <c r="W202" s="265"/>
      <c r="X202" s="792"/>
      <c r="Y202" s="793"/>
      <c r="Z202" s="787"/>
      <c r="AA202" s="788" t="str">
        <f t="shared" si="38"/>
        <v/>
      </c>
      <c r="AB202" s="789" t="str">
        <f t="shared" si="36"/>
        <v/>
      </c>
      <c r="AC202" s="789">
        <f t="shared" si="39"/>
        <v>0</v>
      </c>
      <c r="AD202" s="789">
        <f t="shared" si="40"/>
        <v>0</v>
      </c>
      <c r="AE202" s="789">
        <f t="shared" si="41"/>
        <v>0</v>
      </c>
      <c r="AF202" s="790">
        <f t="shared" si="42"/>
        <v>0</v>
      </c>
      <c r="AG202" s="273"/>
      <c r="AH202" s="791"/>
      <c r="AI202" s="265"/>
      <c r="AJ202" s="792"/>
      <c r="AK202" s="793"/>
      <c r="AL202" s="787"/>
      <c r="AM202" s="788" t="str">
        <f t="shared" si="43"/>
        <v/>
      </c>
      <c r="AN202" s="789" t="str">
        <f t="shared" si="37"/>
        <v/>
      </c>
      <c r="AO202" s="789">
        <f t="shared" si="44"/>
        <v>0</v>
      </c>
      <c r="AP202" s="789">
        <f t="shared" si="45"/>
        <v>0</v>
      </c>
      <c r="AQ202" s="789">
        <f t="shared" si="46"/>
        <v>0</v>
      </c>
      <c r="AR202" s="790">
        <f t="shared" si="47"/>
        <v>0</v>
      </c>
      <c r="AS202" s="242"/>
      <c r="AT202" s="242"/>
      <c r="BU202" s="278"/>
      <c r="BV202" s="278"/>
      <c r="BW202" s="233"/>
      <c r="BX202" s="278"/>
      <c r="BY202" s="278"/>
      <c r="BZ202" s="278"/>
    </row>
    <row r="203" spans="22:78" x14ac:dyDescent="0.25">
      <c r="V203" s="791"/>
      <c r="W203" s="265"/>
      <c r="X203" s="792"/>
      <c r="Y203" s="793"/>
      <c r="Z203" s="787"/>
      <c r="AA203" s="788" t="str">
        <f t="shared" si="38"/>
        <v/>
      </c>
      <c r="AB203" s="789" t="str">
        <f t="shared" si="36"/>
        <v/>
      </c>
      <c r="AC203" s="789">
        <f t="shared" si="39"/>
        <v>0</v>
      </c>
      <c r="AD203" s="789">
        <f t="shared" si="40"/>
        <v>0</v>
      </c>
      <c r="AE203" s="789">
        <f t="shared" si="41"/>
        <v>0</v>
      </c>
      <c r="AF203" s="790">
        <f t="shared" si="42"/>
        <v>0</v>
      </c>
      <c r="AG203" s="273"/>
      <c r="AH203" s="791"/>
      <c r="AI203" s="265"/>
      <c r="AJ203" s="792"/>
      <c r="AK203" s="793"/>
      <c r="AL203" s="787"/>
      <c r="AM203" s="788" t="str">
        <f t="shared" si="43"/>
        <v/>
      </c>
      <c r="AN203" s="789" t="str">
        <f t="shared" si="37"/>
        <v/>
      </c>
      <c r="AO203" s="789">
        <f t="shared" si="44"/>
        <v>0</v>
      </c>
      <c r="AP203" s="789">
        <f t="shared" si="45"/>
        <v>0</v>
      </c>
      <c r="AQ203" s="789">
        <f t="shared" si="46"/>
        <v>0</v>
      </c>
      <c r="AR203" s="790">
        <f t="shared" si="47"/>
        <v>0</v>
      </c>
      <c r="AS203" s="242"/>
      <c r="AT203" s="242"/>
      <c r="BU203" s="278"/>
      <c r="BV203" s="278"/>
      <c r="BW203" s="233"/>
      <c r="BX203" s="278"/>
      <c r="BY203" s="278"/>
      <c r="BZ203" s="278"/>
    </row>
    <row r="204" spans="22:78" x14ac:dyDescent="0.25">
      <c r="V204" s="791"/>
      <c r="W204" s="265"/>
      <c r="X204" s="792"/>
      <c r="Y204" s="793"/>
      <c r="Z204" s="787"/>
      <c r="AA204" s="788" t="str">
        <f t="shared" si="38"/>
        <v/>
      </c>
      <c r="AB204" s="789" t="str">
        <f t="shared" si="36"/>
        <v/>
      </c>
      <c r="AC204" s="789">
        <f t="shared" si="39"/>
        <v>0</v>
      </c>
      <c r="AD204" s="789">
        <f t="shared" si="40"/>
        <v>0</v>
      </c>
      <c r="AE204" s="789">
        <f t="shared" si="41"/>
        <v>0</v>
      </c>
      <c r="AF204" s="790">
        <f t="shared" si="42"/>
        <v>0</v>
      </c>
      <c r="AG204" s="273"/>
      <c r="AH204" s="791"/>
      <c r="AI204" s="265"/>
      <c r="AJ204" s="792"/>
      <c r="AK204" s="793"/>
      <c r="AL204" s="787"/>
      <c r="AM204" s="788" t="str">
        <f t="shared" si="43"/>
        <v/>
      </c>
      <c r="AN204" s="789" t="str">
        <f t="shared" si="37"/>
        <v/>
      </c>
      <c r="AO204" s="789">
        <f t="shared" si="44"/>
        <v>0</v>
      </c>
      <c r="AP204" s="789">
        <f t="shared" si="45"/>
        <v>0</v>
      </c>
      <c r="AQ204" s="789">
        <f t="shared" si="46"/>
        <v>0</v>
      </c>
      <c r="AR204" s="790">
        <f t="shared" si="47"/>
        <v>0</v>
      </c>
      <c r="AS204" s="242"/>
      <c r="AT204" s="242"/>
      <c r="BU204" s="278"/>
      <c r="BV204" s="278"/>
      <c r="BW204" s="233"/>
      <c r="BX204" s="278"/>
      <c r="BY204" s="278"/>
      <c r="BZ204" s="278"/>
    </row>
    <row r="205" spans="22:78" x14ac:dyDescent="0.25">
      <c r="V205" s="791"/>
      <c r="W205" s="265"/>
      <c r="X205" s="792"/>
      <c r="Y205" s="793"/>
      <c r="Z205" s="787"/>
      <c r="AA205" s="788" t="str">
        <f t="shared" si="38"/>
        <v/>
      </c>
      <c r="AB205" s="789" t="str">
        <f t="shared" si="36"/>
        <v/>
      </c>
      <c r="AC205" s="789">
        <f t="shared" si="39"/>
        <v>0</v>
      </c>
      <c r="AD205" s="789">
        <f t="shared" si="40"/>
        <v>0</v>
      </c>
      <c r="AE205" s="789">
        <f t="shared" si="41"/>
        <v>0</v>
      </c>
      <c r="AF205" s="790">
        <f t="shared" si="42"/>
        <v>0</v>
      </c>
      <c r="AG205" s="273"/>
      <c r="AH205" s="791"/>
      <c r="AI205" s="265"/>
      <c r="AJ205" s="792"/>
      <c r="AK205" s="793"/>
      <c r="AL205" s="787"/>
      <c r="AM205" s="788" t="str">
        <f t="shared" si="43"/>
        <v/>
      </c>
      <c r="AN205" s="789" t="str">
        <f t="shared" si="37"/>
        <v/>
      </c>
      <c r="AO205" s="789">
        <f t="shared" si="44"/>
        <v>0</v>
      </c>
      <c r="AP205" s="789">
        <f t="shared" si="45"/>
        <v>0</v>
      </c>
      <c r="AQ205" s="789">
        <f t="shared" si="46"/>
        <v>0</v>
      </c>
      <c r="AR205" s="790">
        <f t="shared" si="47"/>
        <v>0</v>
      </c>
      <c r="AS205" s="242"/>
      <c r="AT205" s="242"/>
      <c r="BU205" s="278"/>
      <c r="BV205" s="278"/>
      <c r="BW205" s="233"/>
      <c r="BX205" s="278"/>
      <c r="BY205" s="278"/>
      <c r="BZ205" s="278"/>
    </row>
    <row r="206" spans="22:78" x14ac:dyDescent="0.25">
      <c r="V206" s="791"/>
      <c r="W206" s="265"/>
      <c r="X206" s="792"/>
      <c r="Y206" s="793"/>
      <c r="Z206" s="787"/>
      <c r="AA206" s="788" t="str">
        <f t="shared" si="38"/>
        <v/>
      </c>
      <c r="AB206" s="789" t="str">
        <f t="shared" si="36"/>
        <v/>
      </c>
      <c r="AC206" s="789">
        <f t="shared" si="39"/>
        <v>0</v>
      </c>
      <c r="AD206" s="789">
        <f t="shared" si="40"/>
        <v>0</v>
      </c>
      <c r="AE206" s="789">
        <f t="shared" si="41"/>
        <v>0</v>
      </c>
      <c r="AF206" s="790">
        <f t="shared" si="42"/>
        <v>0</v>
      </c>
      <c r="AG206" s="273"/>
      <c r="AH206" s="791"/>
      <c r="AI206" s="265"/>
      <c r="AJ206" s="792"/>
      <c r="AK206" s="793"/>
      <c r="AL206" s="787"/>
      <c r="AM206" s="788" t="str">
        <f t="shared" si="43"/>
        <v/>
      </c>
      <c r="AN206" s="789" t="str">
        <f t="shared" si="37"/>
        <v/>
      </c>
      <c r="AO206" s="789">
        <f t="shared" si="44"/>
        <v>0</v>
      </c>
      <c r="AP206" s="789">
        <f t="shared" si="45"/>
        <v>0</v>
      </c>
      <c r="AQ206" s="789">
        <f t="shared" si="46"/>
        <v>0</v>
      </c>
      <c r="AR206" s="790">
        <f t="shared" si="47"/>
        <v>0</v>
      </c>
      <c r="AS206" s="242"/>
      <c r="AT206" s="242"/>
      <c r="BU206" s="278"/>
      <c r="BV206" s="278"/>
      <c r="BW206" s="233"/>
      <c r="BX206" s="278"/>
      <c r="BY206" s="278"/>
      <c r="BZ206" s="278"/>
    </row>
    <row r="207" spans="22:78" x14ac:dyDescent="0.25">
      <c r="V207" s="791"/>
      <c r="W207" s="265"/>
      <c r="X207" s="792"/>
      <c r="Y207" s="793"/>
      <c r="Z207" s="787"/>
      <c r="AA207" s="788" t="str">
        <f t="shared" si="38"/>
        <v/>
      </c>
      <c r="AB207" s="789" t="str">
        <f t="shared" si="36"/>
        <v/>
      </c>
      <c r="AC207" s="789">
        <f t="shared" si="39"/>
        <v>0</v>
      </c>
      <c r="AD207" s="789">
        <f t="shared" si="40"/>
        <v>0</v>
      </c>
      <c r="AE207" s="789">
        <f t="shared" si="41"/>
        <v>0</v>
      </c>
      <c r="AF207" s="790">
        <f t="shared" si="42"/>
        <v>0</v>
      </c>
      <c r="AG207" s="273"/>
      <c r="AH207" s="791"/>
      <c r="AI207" s="265"/>
      <c r="AJ207" s="792"/>
      <c r="AK207" s="793"/>
      <c r="AL207" s="787"/>
      <c r="AM207" s="788" t="str">
        <f t="shared" si="43"/>
        <v/>
      </c>
      <c r="AN207" s="789" t="str">
        <f t="shared" si="37"/>
        <v/>
      </c>
      <c r="AO207" s="789">
        <f t="shared" si="44"/>
        <v>0</v>
      </c>
      <c r="AP207" s="789">
        <f t="shared" si="45"/>
        <v>0</v>
      </c>
      <c r="AQ207" s="789">
        <f t="shared" si="46"/>
        <v>0</v>
      </c>
      <c r="AR207" s="790">
        <f t="shared" si="47"/>
        <v>0</v>
      </c>
      <c r="AS207" s="242"/>
      <c r="AT207" s="242"/>
      <c r="BU207" s="278"/>
      <c r="BV207" s="278"/>
      <c r="BW207" s="233"/>
      <c r="BX207" s="278"/>
      <c r="BY207" s="278"/>
      <c r="BZ207" s="278"/>
    </row>
    <row r="208" spans="22:78" x14ac:dyDescent="0.25">
      <c r="V208" s="791"/>
      <c r="W208" s="265"/>
      <c r="X208" s="792"/>
      <c r="Y208" s="793"/>
      <c r="Z208" s="787"/>
      <c r="AA208" s="788" t="str">
        <f t="shared" si="38"/>
        <v/>
      </c>
      <c r="AB208" s="789" t="str">
        <f t="shared" si="36"/>
        <v/>
      </c>
      <c r="AC208" s="789">
        <f t="shared" si="39"/>
        <v>0</v>
      </c>
      <c r="AD208" s="789">
        <f t="shared" si="40"/>
        <v>0</v>
      </c>
      <c r="AE208" s="789">
        <f t="shared" si="41"/>
        <v>0</v>
      </c>
      <c r="AF208" s="790">
        <f t="shared" si="42"/>
        <v>0</v>
      </c>
      <c r="AG208" s="273"/>
      <c r="AH208" s="791"/>
      <c r="AI208" s="265"/>
      <c r="AJ208" s="792"/>
      <c r="AK208" s="793"/>
      <c r="AL208" s="787"/>
      <c r="AM208" s="788" t="str">
        <f t="shared" si="43"/>
        <v/>
      </c>
      <c r="AN208" s="789" t="str">
        <f t="shared" si="37"/>
        <v/>
      </c>
      <c r="AO208" s="789">
        <f t="shared" si="44"/>
        <v>0</v>
      </c>
      <c r="AP208" s="789">
        <f t="shared" si="45"/>
        <v>0</v>
      </c>
      <c r="AQ208" s="789">
        <f t="shared" si="46"/>
        <v>0</v>
      </c>
      <c r="AR208" s="790">
        <f t="shared" si="47"/>
        <v>0</v>
      </c>
      <c r="AS208" s="242"/>
      <c r="AT208" s="242"/>
      <c r="BU208" s="278"/>
      <c r="BV208" s="278"/>
      <c r="BW208" s="233"/>
      <c r="BX208" s="278"/>
      <c r="BY208" s="278"/>
      <c r="BZ208" s="278"/>
    </row>
    <row r="209" spans="22:78" x14ac:dyDescent="0.25">
      <c r="V209" s="791"/>
      <c r="W209" s="265"/>
      <c r="X209" s="792"/>
      <c r="Y209" s="793"/>
      <c r="Z209" s="787"/>
      <c r="AA209" s="788" t="str">
        <f t="shared" si="38"/>
        <v/>
      </c>
      <c r="AB209" s="789" t="str">
        <f t="shared" si="36"/>
        <v/>
      </c>
      <c r="AC209" s="789">
        <f t="shared" si="39"/>
        <v>0</v>
      </c>
      <c r="AD209" s="789">
        <f t="shared" si="40"/>
        <v>0</v>
      </c>
      <c r="AE209" s="789">
        <f t="shared" si="41"/>
        <v>0</v>
      </c>
      <c r="AF209" s="790">
        <f t="shared" si="42"/>
        <v>0</v>
      </c>
      <c r="AG209" s="273"/>
      <c r="AH209" s="791"/>
      <c r="AI209" s="265"/>
      <c r="AJ209" s="792"/>
      <c r="AK209" s="793"/>
      <c r="AL209" s="787"/>
      <c r="AM209" s="788" t="str">
        <f t="shared" si="43"/>
        <v/>
      </c>
      <c r="AN209" s="789" t="str">
        <f t="shared" si="37"/>
        <v/>
      </c>
      <c r="AO209" s="789">
        <f t="shared" si="44"/>
        <v>0</v>
      </c>
      <c r="AP209" s="789">
        <f t="shared" si="45"/>
        <v>0</v>
      </c>
      <c r="AQ209" s="789">
        <f t="shared" si="46"/>
        <v>0</v>
      </c>
      <c r="AR209" s="790">
        <f t="shared" si="47"/>
        <v>0</v>
      </c>
      <c r="AS209" s="242"/>
      <c r="AT209" s="242"/>
      <c r="BU209" s="278"/>
      <c r="BV209" s="278"/>
      <c r="BW209" s="233"/>
      <c r="BX209" s="278"/>
      <c r="BY209" s="278"/>
      <c r="BZ209" s="278"/>
    </row>
    <row r="210" spans="22:78" x14ac:dyDescent="0.25">
      <c r="V210" s="791"/>
      <c r="W210" s="265"/>
      <c r="X210" s="792"/>
      <c r="Y210" s="793"/>
      <c r="Z210" s="787"/>
      <c r="AA210" s="788" t="str">
        <f t="shared" si="38"/>
        <v/>
      </c>
      <c r="AB210" s="789" t="str">
        <f t="shared" si="36"/>
        <v/>
      </c>
      <c r="AC210" s="789">
        <f t="shared" si="39"/>
        <v>0</v>
      </c>
      <c r="AD210" s="789">
        <f t="shared" si="40"/>
        <v>0</v>
      </c>
      <c r="AE210" s="789">
        <f t="shared" si="41"/>
        <v>0</v>
      </c>
      <c r="AF210" s="790">
        <f t="shared" si="42"/>
        <v>0</v>
      </c>
      <c r="AG210" s="273"/>
      <c r="AH210" s="791"/>
      <c r="AI210" s="265"/>
      <c r="AJ210" s="792"/>
      <c r="AK210" s="793"/>
      <c r="AL210" s="787"/>
      <c r="AM210" s="788" t="str">
        <f t="shared" si="43"/>
        <v/>
      </c>
      <c r="AN210" s="789" t="str">
        <f t="shared" si="37"/>
        <v/>
      </c>
      <c r="AO210" s="789">
        <f t="shared" si="44"/>
        <v>0</v>
      </c>
      <c r="AP210" s="789">
        <f t="shared" si="45"/>
        <v>0</v>
      </c>
      <c r="AQ210" s="789">
        <f t="shared" si="46"/>
        <v>0</v>
      </c>
      <c r="AR210" s="790">
        <f t="shared" si="47"/>
        <v>0</v>
      </c>
      <c r="AS210" s="242"/>
      <c r="AT210" s="242"/>
      <c r="BU210" s="278"/>
      <c r="BV210" s="278"/>
      <c r="BW210" s="233"/>
      <c r="BX210" s="278"/>
      <c r="BY210" s="278"/>
      <c r="BZ210" s="278"/>
    </row>
    <row r="211" spans="22:78" x14ac:dyDescent="0.25">
      <c r="V211" s="791"/>
      <c r="W211" s="265"/>
      <c r="X211" s="792"/>
      <c r="Y211" s="793"/>
      <c r="Z211" s="787"/>
      <c r="AA211" s="788" t="str">
        <f t="shared" si="38"/>
        <v/>
      </c>
      <c r="AB211" s="789" t="str">
        <f t="shared" si="36"/>
        <v/>
      </c>
      <c r="AC211" s="789">
        <f t="shared" si="39"/>
        <v>0</v>
      </c>
      <c r="AD211" s="789">
        <f t="shared" si="40"/>
        <v>0</v>
      </c>
      <c r="AE211" s="789">
        <f t="shared" si="41"/>
        <v>0</v>
      </c>
      <c r="AF211" s="790">
        <f t="shared" si="42"/>
        <v>0</v>
      </c>
      <c r="AG211" s="273"/>
      <c r="AH211" s="791"/>
      <c r="AI211" s="265"/>
      <c r="AJ211" s="792"/>
      <c r="AK211" s="793"/>
      <c r="AL211" s="787"/>
      <c r="AM211" s="788" t="str">
        <f t="shared" si="43"/>
        <v/>
      </c>
      <c r="AN211" s="789" t="str">
        <f t="shared" si="37"/>
        <v/>
      </c>
      <c r="AO211" s="789">
        <f t="shared" si="44"/>
        <v>0</v>
      </c>
      <c r="AP211" s="789">
        <f t="shared" si="45"/>
        <v>0</v>
      </c>
      <c r="AQ211" s="789">
        <f t="shared" si="46"/>
        <v>0</v>
      </c>
      <c r="AR211" s="790">
        <f t="shared" si="47"/>
        <v>0</v>
      </c>
      <c r="AS211" s="242"/>
      <c r="AT211" s="242"/>
      <c r="BU211" s="278"/>
      <c r="BV211" s="278"/>
      <c r="BW211" s="233"/>
      <c r="BX211" s="278"/>
      <c r="BY211" s="278"/>
      <c r="BZ211" s="278"/>
    </row>
    <row r="212" spans="22:78" x14ac:dyDescent="0.25">
      <c r="V212" s="791"/>
      <c r="W212" s="265"/>
      <c r="X212" s="792"/>
      <c r="Y212" s="793"/>
      <c r="Z212" s="787"/>
      <c r="AA212" s="788" t="str">
        <f t="shared" si="38"/>
        <v/>
      </c>
      <c r="AB212" s="789" t="str">
        <f t="shared" si="36"/>
        <v/>
      </c>
      <c r="AC212" s="789">
        <f t="shared" si="39"/>
        <v>0</v>
      </c>
      <c r="AD212" s="789">
        <f t="shared" si="40"/>
        <v>0</v>
      </c>
      <c r="AE212" s="789">
        <f t="shared" si="41"/>
        <v>0</v>
      </c>
      <c r="AF212" s="790">
        <f t="shared" si="42"/>
        <v>0</v>
      </c>
      <c r="AG212" s="273"/>
      <c r="AH212" s="791"/>
      <c r="AI212" s="265"/>
      <c r="AJ212" s="792"/>
      <c r="AK212" s="793"/>
      <c r="AL212" s="787"/>
      <c r="AM212" s="788" t="str">
        <f t="shared" si="43"/>
        <v/>
      </c>
      <c r="AN212" s="789" t="str">
        <f t="shared" si="37"/>
        <v/>
      </c>
      <c r="AO212" s="789">
        <f t="shared" si="44"/>
        <v>0</v>
      </c>
      <c r="AP212" s="789">
        <f t="shared" si="45"/>
        <v>0</v>
      </c>
      <c r="AQ212" s="789">
        <f t="shared" si="46"/>
        <v>0</v>
      </c>
      <c r="AR212" s="790">
        <f t="shared" si="47"/>
        <v>0</v>
      </c>
      <c r="AS212" s="242"/>
      <c r="AT212" s="242"/>
      <c r="BU212" s="278"/>
      <c r="BV212" s="278"/>
      <c r="BW212" s="233"/>
      <c r="BX212" s="278"/>
      <c r="BY212" s="278"/>
      <c r="BZ212" s="278"/>
    </row>
    <row r="213" spans="22:78" x14ac:dyDescent="0.25">
      <c r="V213" s="791"/>
      <c r="W213" s="265"/>
      <c r="X213" s="792"/>
      <c r="Y213" s="793"/>
      <c r="Z213" s="787"/>
      <c r="AA213" s="788" t="str">
        <f t="shared" si="38"/>
        <v/>
      </c>
      <c r="AB213" s="789" t="str">
        <f t="shared" si="36"/>
        <v/>
      </c>
      <c r="AC213" s="789">
        <f t="shared" si="39"/>
        <v>0</v>
      </c>
      <c r="AD213" s="789">
        <f t="shared" si="40"/>
        <v>0</v>
      </c>
      <c r="AE213" s="789">
        <f t="shared" si="41"/>
        <v>0</v>
      </c>
      <c r="AF213" s="790">
        <f t="shared" si="42"/>
        <v>0</v>
      </c>
      <c r="AG213" s="273"/>
      <c r="AH213" s="791"/>
      <c r="AI213" s="265"/>
      <c r="AJ213" s="792"/>
      <c r="AK213" s="793"/>
      <c r="AL213" s="787"/>
      <c r="AM213" s="788" t="str">
        <f t="shared" si="43"/>
        <v/>
      </c>
      <c r="AN213" s="789" t="str">
        <f t="shared" si="37"/>
        <v/>
      </c>
      <c r="AO213" s="789">
        <f t="shared" si="44"/>
        <v>0</v>
      </c>
      <c r="AP213" s="789">
        <f t="shared" si="45"/>
        <v>0</v>
      </c>
      <c r="AQ213" s="789">
        <f t="shared" si="46"/>
        <v>0</v>
      </c>
      <c r="AR213" s="790">
        <f t="shared" si="47"/>
        <v>0</v>
      </c>
      <c r="AS213" s="242"/>
      <c r="AT213" s="242"/>
      <c r="BU213" s="278"/>
      <c r="BV213" s="278"/>
      <c r="BW213" s="233"/>
      <c r="BX213" s="278"/>
      <c r="BY213" s="278"/>
      <c r="BZ213" s="278"/>
    </row>
    <row r="214" spans="22:78" x14ac:dyDescent="0.25">
      <c r="V214" s="791"/>
      <c r="W214" s="265"/>
      <c r="X214" s="792"/>
      <c r="Y214" s="793"/>
      <c r="Z214" s="787"/>
      <c r="AA214" s="788" t="str">
        <f t="shared" si="38"/>
        <v/>
      </c>
      <c r="AB214" s="789" t="str">
        <f t="shared" si="36"/>
        <v/>
      </c>
      <c r="AC214" s="789">
        <f t="shared" si="39"/>
        <v>0</v>
      </c>
      <c r="AD214" s="789">
        <f t="shared" si="40"/>
        <v>0</v>
      </c>
      <c r="AE214" s="789">
        <f t="shared" si="41"/>
        <v>0</v>
      </c>
      <c r="AF214" s="790">
        <f t="shared" si="42"/>
        <v>0</v>
      </c>
      <c r="AG214" s="273"/>
      <c r="AH214" s="791"/>
      <c r="AI214" s="265"/>
      <c r="AJ214" s="792"/>
      <c r="AK214" s="793"/>
      <c r="AL214" s="787"/>
      <c r="AM214" s="788" t="str">
        <f t="shared" si="43"/>
        <v/>
      </c>
      <c r="AN214" s="789" t="str">
        <f t="shared" si="37"/>
        <v/>
      </c>
      <c r="AO214" s="789">
        <f t="shared" si="44"/>
        <v>0</v>
      </c>
      <c r="AP214" s="789">
        <f t="shared" si="45"/>
        <v>0</v>
      </c>
      <c r="AQ214" s="789">
        <f t="shared" si="46"/>
        <v>0</v>
      </c>
      <c r="AR214" s="790">
        <f t="shared" si="47"/>
        <v>0</v>
      </c>
      <c r="AS214" s="242"/>
      <c r="AT214" s="242"/>
      <c r="BU214" s="278"/>
      <c r="BV214" s="278"/>
      <c r="BW214" s="233"/>
      <c r="BX214" s="278"/>
      <c r="BY214" s="278"/>
      <c r="BZ214" s="278"/>
    </row>
    <row r="215" spans="22:78" x14ac:dyDescent="0.25">
      <c r="V215" s="791"/>
      <c r="W215" s="265"/>
      <c r="X215" s="792"/>
      <c r="Y215" s="793"/>
      <c r="Z215" s="787"/>
      <c r="AA215" s="788" t="str">
        <f t="shared" si="38"/>
        <v/>
      </c>
      <c r="AB215" s="789" t="str">
        <f t="shared" si="36"/>
        <v/>
      </c>
      <c r="AC215" s="789">
        <f t="shared" si="39"/>
        <v>0</v>
      </c>
      <c r="AD215" s="789">
        <f t="shared" si="40"/>
        <v>0</v>
      </c>
      <c r="AE215" s="789">
        <f t="shared" si="41"/>
        <v>0</v>
      </c>
      <c r="AF215" s="790">
        <f t="shared" si="42"/>
        <v>0</v>
      </c>
      <c r="AG215" s="273"/>
      <c r="AH215" s="791"/>
      <c r="AI215" s="265"/>
      <c r="AJ215" s="792"/>
      <c r="AK215" s="793"/>
      <c r="AL215" s="787"/>
      <c r="AM215" s="788" t="str">
        <f t="shared" si="43"/>
        <v/>
      </c>
      <c r="AN215" s="789" t="str">
        <f t="shared" si="37"/>
        <v/>
      </c>
      <c r="AO215" s="789">
        <f t="shared" si="44"/>
        <v>0</v>
      </c>
      <c r="AP215" s="789">
        <f t="shared" si="45"/>
        <v>0</v>
      </c>
      <c r="AQ215" s="789">
        <f t="shared" si="46"/>
        <v>0</v>
      </c>
      <c r="AR215" s="790">
        <f t="shared" si="47"/>
        <v>0</v>
      </c>
      <c r="AS215" s="242"/>
      <c r="AT215" s="242"/>
      <c r="BU215" s="278"/>
      <c r="BV215" s="278"/>
      <c r="BW215" s="233"/>
      <c r="BX215" s="278"/>
      <c r="BY215" s="278"/>
      <c r="BZ215" s="278"/>
    </row>
    <row r="216" spans="22:78" x14ac:dyDescent="0.25">
      <c r="V216" s="791"/>
      <c r="W216" s="265"/>
      <c r="X216" s="792"/>
      <c r="Y216" s="793"/>
      <c r="Z216" s="787"/>
      <c r="AA216" s="788" t="str">
        <f t="shared" si="38"/>
        <v/>
      </c>
      <c r="AB216" s="789" t="str">
        <f t="shared" si="36"/>
        <v/>
      </c>
      <c r="AC216" s="789">
        <f t="shared" si="39"/>
        <v>0</v>
      </c>
      <c r="AD216" s="789">
        <f t="shared" si="40"/>
        <v>0</v>
      </c>
      <c r="AE216" s="789">
        <f t="shared" si="41"/>
        <v>0</v>
      </c>
      <c r="AF216" s="790">
        <f t="shared" si="42"/>
        <v>0</v>
      </c>
      <c r="AG216" s="273"/>
      <c r="AH216" s="791"/>
      <c r="AI216" s="265"/>
      <c r="AJ216" s="792"/>
      <c r="AK216" s="793"/>
      <c r="AL216" s="787"/>
      <c r="AM216" s="788" t="str">
        <f t="shared" si="43"/>
        <v/>
      </c>
      <c r="AN216" s="789" t="str">
        <f t="shared" si="37"/>
        <v/>
      </c>
      <c r="AO216" s="789">
        <f t="shared" si="44"/>
        <v>0</v>
      </c>
      <c r="AP216" s="789">
        <f t="shared" si="45"/>
        <v>0</v>
      </c>
      <c r="AQ216" s="789">
        <f t="shared" si="46"/>
        <v>0</v>
      </c>
      <c r="AR216" s="790">
        <f t="shared" si="47"/>
        <v>0</v>
      </c>
      <c r="AS216" s="242"/>
      <c r="AT216" s="242"/>
      <c r="BU216" s="278"/>
      <c r="BV216" s="278"/>
      <c r="BW216" s="233"/>
      <c r="BX216" s="278"/>
      <c r="BY216" s="278"/>
      <c r="BZ216" s="278"/>
    </row>
    <row r="217" spans="22:78" x14ac:dyDescent="0.25">
      <c r="V217" s="791"/>
      <c r="W217" s="265"/>
      <c r="X217" s="792"/>
      <c r="Y217" s="793"/>
      <c r="Z217" s="787"/>
      <c r="AA217" s="788" t="str">
        <f t="shared" si="38"/>
        <v/>
      </c>
      <c r="AB217" s="789" t="str">
        <f t="shared" si="36"/>
        <v/>
      </c>
      <c r="AC217" s="789">
        <f t="shared" si="39"/>
        <v>0</v>
      </c>
      <c r="AD217" s="789">
        <f t="shared" si="40"/>
        <v>0</v>
      </c>
      <c r="AE217" s="789">
        <f t="shared" si="41"/>
        <v>0</v>
      </c>
      <c r="AF217" s="790">
        <f t="shared" si="42"/>
        <v>0</v>
      </c>
      <c r="AG217" s="273"/>
      <c r="AH217" s="791"/>
      <c r="AI217" s="265"/>
      <c r="AJ217" s="792"/>
      <c r="AK217" s="793"/>
      <c r="AL217" s="787"/>
      <c r="AM217" s="788" t="str">
        <f t="shared" si="43"/>
        <v/>
      </c>
      <c r="AN217" s="789" t="str">
        <f t="shared" si="37"/>
        <v/>
      </c>
      <c r="AO217" s="789">
        <f t="shared" si="44"/>
        <v>0</v>
      </c>
      <c r="AP217" s="789">
        <f t="shared" si="45"/>
        <v>0</v>
      </c>
      <c r="AQ217" s="789">
        <f t="shared" si="46"/>
        <v>0</v>
      </c>
      <c r="AR217" s="790">
        <f t="shared" si="47"/>
        <v>0</v>
      </c>
      <c r="AS217" s="242"/>
      <c r="AT217" s="242"/>
      <c r="BU217" s="278"/>
      <c r="BV217" s="278"/>
      <c r="BW217" s="233"/>
      <c r="BX217" s="278"/>
      <c r="BY217" s="278"/>
      <c r="BZ217" s="278"/>
    </row>
    <row r="218" spans="22:78" x14ac:dyDescent="0.25">
      <c r="V218" s="791"/>
      <c r="W218" s="265"/>
      <c r="X218" s="792"/>
      <c r="Y218" s="793"/>
      <c r="Z218" s="787"/>
      <c r="AA218" s="788" t="str">
        <f t="shared" si="38"/>
        <v/>
      </c>
      <c r="AB218" s="789" t="str">
        <f t="shared" si="36"/>
        <v/>
      </c>
      <c r="AC218" s="789">
        <f t="shared" si="39"/>
        <v>0</v>
      </c>
      <c r="AD218" s="789">
        <f t="shared" si="40"/>
        <v>0</v>
      </c>
      <c r="AE218" s="789">
        <f t="shared" si="41"/>
        <v>0</v>
      </c>
      <c r="AF218" s="790">
        <f t="shared" si="42"/>
        <v>0</v>
      </c>
      <c r="AG218" s="273"/>
      <c r="AH218" s="791"/>
      <c r="AI218" s="265"/>
      <c r="AJ218" s="792"/>
      <c r="AK218" s="793"/>
      <c r="AL218" s="787"/>
      <c r="AM218" s="788" t="str">
        <f t="shared" si="43"/>
        <v/>
      </c>
      <c r="AN218" s="789" t="str">
        <f t="shared" si="37"/>
        <v/>
      </c>
      <c r="AO218" s="789">
        <f t="shared" si="44"/>
        <v>0</v>
      </c>
      <c r="AP218" s="789">
        <f t="shared" si="45"/>
        <v>0</v>
      </c>
      <c r="AQ218" s="789">
        <f t="shared" si="46"/>
        <v>0</v>
      </c>
      <c r="AR218" s="790">
        <f t="shared" si="47"/>
        <v>0</v>
      </c>
      <c r="AS218" s="242"/>
      <c r="AT218" s="242"/>
      <c r="BU218" s="278"/>
      <c r="BV218" s="278"/>
      <c r="BW218" s="233"/>
      <c r="BX218" s="278"/>
      <c r="BY218" s="278"/>
      <c r="BZ218" s="278"/>
    </row>
    <row r="219" spans="22:78" x14ac:dyDescent="0.25">
      <c r="V219" s="791"/>
      <c r="W219" s="265"/>
      <c r="X219" s="792"/>
      <c r="Y219" s="793"/>
      <c r="Z219" s="787"/>
      <c r="AA219" s="788" t="str">
        <f t="shared" si="38"/>
        <v/>
      </c>
      <c r="AB219" s="789" t="str">
        <f t="shared" si="36"/>
        <v/>
      </c>
      <c r="AC219" s="789">
        <f t="shared" si="39"/>
        <v>0</v>
      </c>
      <c r="AD219" s="789">
        <f t="shared" si="40"/>
        <v>0</v>
      </c>
      <c r="AE219" s="789">
        <f t="shared" si="41"/>
        <v>0</v>
      </c>
      <c r="AF219" s="790">
        <f t="shared" si="42"/>
        <v>0</v>
      </c>
      <c r="AG219" s="273"/>
      <c r="AH219" s="791"/>
      <c r="AI219" s="265"/>
      <c r="AJ219" s="792"/>
      <c r="AK219" s="793"/>
      <c r="AL219" s="787"/>
      <c r="AM219" s="788" t="str">
        <f t="shared" si="43"/>
        <v/>
      </c>
      <c r="AN219" s="789" t="str">
        <f t="shared" si="37"/>
        <v/>
      </c>
      <c r="AO219" s="789">
        <f t="shared" si="44"/>
        <v>0</v>
      </c>
      <c r="AP219" s="789">
        <f t="shared" si="45"/>
        <v>0</v>
      </c>
      <c r="AQ219" s="789">
        <f t="shared" si="46"/>
        <v>0</v>
      </c>
      <c r="AR219" s="790">
        <f t="shared" si="47"/>
        <v>0</v>
      </c>
      <c r="AS219" s="242"/>
      <c r="AT219" s="242"/>
      <c r="BU219" s="278"/>
      <c r="BV219" s="278"/>
      <c r="BW219" s="233"/>
      <c r="BX219" s="278"/>
      <c r="BY219" s="278"/>
      <c r="BZ219" s="278"/>
    </row>
    <row r="220" spans="22:78" x14ac:dyDescent="0.25">
      <c r="V220" s="791"/>
      <c r="W220" s="265"/>
      <c r="X220" s="792"/>
      <c r="Y220" s="793"/>
      <c r="Z220" s="787"/>
      <c r="AA220" s="788" t="str">
        <f t="shared" si="38"/>
        <v/>
      </c>
      <c r="AB220" s="789" t="str">
        <f t="shared" si="36"/>
        <v/>
      </c>
      <c r="AC220" s="789">
        <f t="shared" si="39"/>
        <v>0</v>
      </c>
      <c r="AD220" s="789">
        <f t="shared" si="40"/>
        <v>0</v>
      </c>
      <c r="AE220" s="789">
        <f t="shared" si="41"/>
        <v>0</v>
      </c>
      <c r="AF220" s="790">
        <f t="shared" si="42"/>
        <v>0</v>
      </c>
      <c r="AG220" s="273"/>
      <c r="AH220" s="791"/>
      <c r="AI220" s="265"/>
      <c r="AJ220" s="792"/>
      <c r="AK220" s="793"/>
      <c r="AL220" s="787"/>
      <c r="AM220" s="788" t="str">
        <f t="shared" si="43"/>
        <v/>
      </c>
      <c r="AN220" s="789" t="str">
        <f t="shared" si="37"/>
        <v/>
      </c>
      <c r="AO220" s="789">
        <f t="shared" si="44"/>
        <v>0</v>
      </c>
      <c r="AP220" s="789">
        <f t="shared" si="45"/>
        <v>0</v>
      </c>
      <c r="AQ220" s="789">
        <f t="shared" si="46"/>
        <v>0</v>
      </c>
      <c r="AR220" s="790">
        <f t="shared" si="47"/>
        <v>0</v>
      </c>
      <c r="AS220" s="242"/>
      <c r="AT220" s="242"/>
      <c r="BU220" s="278"/>
      <c r="BV220" s="278"/>
      <c r="BW220" s="233"/>
      <c r="BX220" s="278"/>
      <c r="BY220" s="278"/>
      <c r="BZ220" s="278"/>
    </row>
    <row r="221" spans="22:78" x14ac:dyDescent="0.25">
      <c r="V221" s="791"/>
      <c r="W221" s="265"/>
      <c r="X221" s="792"/>
      <c r="Y221" s="793"/>
      <c r="Z221" s="787"/>
      <c r="AA221" s="788" t="str">
        <f t="shared" si="38"/>
        <v/>
      </c>
      <c r="AB221" s="789" t="str">
        <f t="shared" si="36"/>
        <v/>
      </c>
      <c r="AC221" s="789">
        <f t="shared" si="39"/>
        <v>0</v>
      </c>
      <c r="AD221" s="789">
        <f t="shared" si="40"/>
        <v>0</v>
      </c>
      <c r="AE221" s="789">
        <f t="shared" si="41"/>
        <v>0</v>
      </c>
      <c r="AF221" s="790">
        <f t="shared" si="42"/>
        <v>0</v>
      </c>
      <c r="AG221" s="273"/>
      <c r="AH221" s="791"/>
      <c r="AI221" s="265"/>
      <c r="AJ221" s="792"/>
      <c r="AK221" s="793"/>
      <c r="AL221" s="787"/>
      <c r="AM221" s="788" t="str">
        <f t="shared" si="43"/>
        <v/>
      </c>
      <c r="AN221" s="789" t="str">
        <f t="shared" si="37"/>
        <v/>
      </c>
      <c r="AO221" s="789">
        <f t="shared" si="44"/>
        <v>0</v>
      </c>
      <c r="AP221" s="789">
        <f t="shared" si="45"/>
        <v>0</v>
      </c>
      <c r="AQ221" s="789">
        <f t="shared" si="46"/>
        <v>0</v>
      </c>
      <c r="AR221" s="790">
        <f t="shared" si="47"/>
        <v>0</v>
      </c>
      <c r="AS221" s="242"/>
      <c r="AT221" s="242"/>
      <c r="BU221" s="278"/>
      <c r="BV221" s="278"/>
      <c r="BW221" s="233"/>
      <c r="BX221" s="278"/>
      <c r="BY221" s="278"/>
      <c r="BZ221" s="278"/>
    </row>
    <row r="222" spans="22:78" x14ac:dyDescent="0.25">
      <c r="V222" s="791"/>
      <c r="W222" s="265"/>
      <c r="X222" s="792"/>
      <c r="Y222" s="793"/>
      <c r="Z222" s="787"/>
      <c r="AA222" s="788" t="str">
        <f t="shared" si="38"/>
        <v/>
      </c>
      <c r="AB222" s="789" t="str">
        <f t="shared" si="36"/>
        <v/>
      </c>
      <c r="AC222" s="789">
        <f t="shared" si="39"/>
        <v>0</v>
      </c>
      <c r="AD222" s="789">
        <f t="shared" si="40"/>
        <v>0</v>
      </c>
      <c r="AE222" s="789">
        <f t="shared" si="41"/>
        <v>0</v>
      </c>
      <c r="AF222" s="790">
        <f t="shared" si="42"/>
        <v>0</v>
      </c>
      <c r="AG222" s="273"/>
      <c r="AH222" s="791"/>
      <c r="AI222" s="265"/>
      <c r="AJ222" s="792"/>
      <c r="AK222" s="793"/>
      <c r="AL222" s="787"/>
      <c r="AM222" s="788" t="str">
        <f t="shared" si="43"/>
        <v/>
      </c>
      <c r="AN222" s="789" t="str">
        <f t="shared" si="37"/>
        <v/>
      </c>
      <c r="AO222" s="789">
        <f t="shared" si="44"/>
        <v>0</v>
      </c>
      <c r="AP222" s="789">
        <f t="shared" si="45"/>
        <v>0</v>
      </c>
      <c r="AQ222" s="789">
        <f t="shared" si="46"/>
        <v>0</v>
      </c>
      <c r="AR222" s="790">
        <f t="shared" si="47"/>
        <v>0</v>
      </c>
      <c r="AS222" s="242"/>
      <c r="AT222" s="242"/>
      <c r="BU222" s="278"/>
      <c r="BV222" s="278"/>
      <c r="BW222" s="233"/>
      <c r="BX222" s="278"/>
      <c r="BY222" s="278"/>
      <c r="BZ222" s="278"/>
    </row>
    <row r="223" spans="22:78" x14ac:dyDescent="0.25">
      <c r="V223" s="791"/>
      <c r="W223" s="265"/>
      <c r="X223" s="792"/>
      <c r="Y223" s="793"/>
      <c r="Z223" s="787"/>
      <c r="AA223" s="788" t="str">
        <f t="shared" si="38"/>
        <v/>
      </c>
      <c r="AB223" s="789" t="str">
        <f t="shared" si="36"/>
        <v/>
      </c>
      <c r="AC223" s="789">
        <f t="shared" si="39"/>
        <v>0</v>
      </c>
      <c r="AD223" s="789">
        <f t="shared" si="40"/>
        <v>0</v>
      </c>
      <c r="AE223" s="789">
        <f t="shared" si="41"/>
        <v>0</v>
      </c>
      <c r="AF223" s="790">
        <f t="shared" si="42"/>
        <v>0</v>
      </c>
      <c r="AG223" s="273"/>
      <c r="AH223" s="791"/>
      <c r="AI223" s="265"/>
      <c r="AJ223" s="792"/>
      <c r="AK223" s="793"/>
      <c r="AL223" s="787"/>
      <c r="AM223" s="788" t="str">
        <f t="shared" si="43"/>
        <v/>
      </c>
      <c r="AN223" s="789" t="str">
        <f t="shared" si="37"/>
        <v/>
      </c>
      <c r="AO223" s="789">
        <f t="shared" si="44"/>
        <v>0</v>
      </c>
      <c r="AP223" s="789">
        <f t="shared" si="45"/>
        <v>0</v>
      </c>
      <c r="AQ223" s="789">
        <f t="shared" si="46"/>
        <v>0</v>
      </c>
      <c r="AR223" s="790">
        <f t="shared" si="47"/>
        <v>0</v>
      </c>
      <c r="AS223" s="242"/>
      <c r="AT223" s="242"/>
      <c r="BU223" s="278"/>
      <c r="BV223" s="278"/>
      <c r="BW223" s="233"/>
      <c r="BX223" s="278"/>
      <c r="BY223" s="278"/>
      <c r="BZ223" s="278"/>
    </row>
    <row r="224" spans="22:78" x14ac:dyDescent="0.25">
      <c r="V224" s="791"/>
      <c r="W224" s="265"/>
      <c r="X224" s="792"/>
      <c r="Y224" s="793"/>
      <c r="Z224" s="787"/>
      <c r="AA224" s="788" t="str">
        <f t="shared" si="38"/>
        <v/>
      </c>
      <c r="AB224" s="789" t="str">
        <f t="shared" si="36"/>
        <v/>
      </c>
      <c r="AC224" s="789">
        <f t="shared" si="39"/>
        <v>0</v>
      </c>
      <c r="AD224" s="789">
        <f t="shared" si="40"/>
        <v>0</v>
      </c>
      <c r="AE224" s="789">
        <f t="shared" si="41"/>
        <v>0</v>
      </c>
      <c r="AF224" s="790">
        <f t="shared" si="42"/>
        <v>0</v>
      </c>
      <c r="AG224" s="273"/>
      <c r="AH224" s="791"/>
      <c r="AI224" s="265"/>
      <c r="AJ224" s="792"/>
      <c r="AK224" s="793"/>
      <c r="AL224" s="787"/>
      <c r="AM224" s="788" t="str">
        <f t="shared" si="43"/>
        <v/>
      </c>
      <c r="AN224" s="789" t="str">
        <f t="shared" si="37"/>
        <v/>
      </c>
      <c r="AO224" s="789">
        <f t="shared" si="44"/>
        <v>0</v>
      </c>
      <c r="AP224" s="789">
        <f t="shared" si="45"/>
        <v>0</v>
      </c>
      <c r="AQ224" s="789">
        <f t="shared" si="46"/>
        <v>0</v>
      </c>
      <c r="AR224" s="790">
        <f t="shared" si="47"/>
        <v>0</v>
      </c>
      <c r="AS224" s="242"/>
      <c r="AT224" s="242"/>
      <c r="BU224" s="278"/>
      <c r="BV224" s="278"/>
      <c r="BW224" s="233"/>
      <c r="BX224" s="278"/>
      <c r="BY224" s="278"/>
      <c r="BZ224" s="278"/>
    </row>
    <row r="225" spans="22:78" x14ac:dyDescent="0.25">
      <c r="V225" s="791"/>
      <c r="W225" s="265"/>
      <c r="X225" s="792"/>
      <c r="Y225" s="793"/>
      <c r="Z225" s="787"/>
      <c r="AA225" s="788" t="str">
        <f t="shared" si="38"/>
        <v/>
      </c>
      <c r="AB225" s="789" t="str">
        <f t="shared" si="36"/>
        <v/>
      </c>
      <c r="AC225" s="789">
        <f t="shared" si="39"/>
        <v>0</v>
      </c>
      <c r="AD225" s="789">
        <f t="shared" si="40"/>
        <v>0</v>
      </c>
      <c r="AE225" s="789">
        <f t="shared" si="41"/>
        <v>0</v>
      </c>
      <c r="AF225" s="790">
        <f t="shared" si="42"/>
        <v>0</v>
      </c>
      <c r="AG225" s="273"/>
      <c r="AH225" s="791"/>
      <c r="AI225" s="265"/>
      <c r="AJ225" s="792"/>
      <c r="AK225" s="793"/>
      <c r="AL225" s="787"/>
      <c r="AM225" s="788" t="str">
        <f t="shared" si="43"/>
        <v/>
      </c>
      <c r="AN225" s="789" t="str">
        <f t="shared" si="37"/>
        <v/>
      </c>
      <c r="AO225" s="789">
        <f t="shared" si="44"/>
        <v>0</v>
      </c>
      <c r="AP225" s="789">
        <f t="shared" si="45"/>
        <v>0</v>
      </c>
      <c r="AQ225" s="789">
        <f t="shared" si="46"/>
        <v>0</v>
      </c>
      <c r="AR225" s="790">
        <f t="shared" si="47"/>
        <v>0</v>
      </c>
      <c r="AS225" s="242"/>
      <c r="AT225" s="242"/>
      <c r="BU225" s="278"/>
      <c r="BV225" s="278"/>
      <c r="BW225" s="233"/>
      <c r="BX225" s="278"/>
      <c r="BY225" s="278"/>
      <c r="BZ225" s="278"/>
    </row>
    <row r="226" spans="22:78" x14ac:dyDescent="0.25">
      <c r="V226" s="791"/>
      <c r="W226" s="265"/>
      <c r="X226" s="792"/>
      <c r="Y226" s="793"/>
      <c r="Z226" s="787"/>
      <c r="AA226" s="788" t="str">
        <f t="shared" si="38"/>
        <v/>
      </c>
      <c r="AB226" s="789" t="str">
        <f t="shared" si="36"/>
        <v/>
      </c>
      <c r="AC226" s="789">
        <f t="shared" si="39"/>
        <v>0</v>
      </c>
      <c r="AD226" s="789">
        <f t="shared" si="40"/>
        <v>0</v>
      </c>
      <c r="AE226" s="789">
        <f t="shared" si="41"/>
        <v>0</v>
      </c>
      <c r="AF226" s="790">
        <f t="shared" si="42"/>
        <v>0</v>
      </c>
      <c r="AG226" s="273"/>
      <c r="AH226" s="791"/>
      <c r="AI226" s="265"/>
      <c r="AJ226" s="792"/>
      <c r="AK226" s="793"/>
      <c r="AL226" s="787"/>
      <c r="AM226" s="788" t="str">
        <f t="shared" si="43"/>
        <v/>
      </c>
      <c r="AN226" s="789" t="str">
        <f t="shared" si="37"/>
        <v/>
      </c>
      <c r="AO226" s="789">
        <f t="shared" si="44"/>
        <v>0</v>
      </c>
      <c r="AP226" s="789">
        <f t="shared" si="45"/>
        <v>0</v>
      </c>
      <c r="AQ226" s="789">
        <f t="shared" si="46"/>
        <v>0</v>
      </c>
      <c r="AR226" s="790">
        <f t="shared" si="47"/>
        <v>0</v>
      </c>
      <c r="AS226" s="242"/>
      <c r="AT226" s="242"/>
      <c r="BU226" s="278"/>
      <c r="BV226" s="278"/>
      <c r="BW226" s="233"/>
      <c r="BX226" s="278"/>
      <c r="BY226" s="278"/>
      <c r="BZ226" s="278"/>
    </row>
    <row r="227" spans="22:78" x14ac:dyDescent="0.25">
      <c r="V227" s="791"/>
      <c r="W227" s="265"/>
      <c r="X227" s="792"/>
      <c r="Y227" s="793"/>
      <c r="Z227" s="787"/>
      <c r="AA227" s="788" t="str">
        <f t="shared" si="38"/>
        <v/>
      </c>
      <c r="AB227" s="789" t="str">
        <f t="shared" si="36"/>
        <v/>
      </c>
      <c r="AC227" s="789">
        <f t="shared" si="39"/>
        <v>0</v>
      </c>
      <c r="AD227" s="789">
        <f t="shared" si="40"/>
        <v>0</v>
      </c>
      <c r="AE227" s="789">
        <f t="shared" si="41"/>
        <v>0</v>
      </c>
      <c r="AF227" s="790">
        <f t="shared" si="42"/>
        <v>0</v>
      </c>
      <c r="AG227" s="273"/>
      <c r="AH227" s="791"/>
      <c r="AI227" s="265"/>
      <c r="AJ227" s="792"/>
      <c r="AK227" s="793"/>
      <c r="AL227" s="787"/>
      <c r="AM227" s="788" t="str">
        <f t="shared" si="43"/>
        <v/>
      </c>
      <c r="AN227" s="789" t="str">
        <f t="shared" si="37"/>
        <v/>
      </c>
      <c r="AO227" s="789">
        <f t="shared" si="44"/>
        <v>0</v>
      </c>
      <c r="AP227" s="789">
        <f t="shared" si="45"/>
        <v>0</v>
      </c>
      <c r="AQ227" s="789">
        <f t="shared" si="46"/>
        <v>0</v>
      </c>
      <c r="AR227" s="790">
        <f t="shared" si="47"/>
        <v>0</v>
      </c>
      <c r="AS227" s="242"/>
      <c r="AT227" s="242"/>
      <c r="BU227" s="278"/>
      <c r="BV227" s="278"/>
      <c r="BW227" s="233"/>
      <c r="BX227" s="278"/>
      <c r="BY227" s="278"/>
      <c r="BZ227" s="278"/>
    </row>
    <row r="228" spans="22:78" x14ac:dyDescent="0.25">
      <c r="V228" s="791"/>
      <c r="W228" s="265"/>
      <c r="X228" s="792"/>
      <c r="Y228" s="793"/>
      <c r="Z228" s="787"/>
      <c r="AA228" s="788" t="str">
        <f t="shared" si="38"/>
        <v/>
      </c>
      <c r="AB228" s="789" t="str">
        <f t="shared" si="36"/>
        <v/>
      </c>
      <c r="AC228" s="789">
        <f t="shared" si="39"/>
        <v>0</v>
      </c>
      <c r="AD228" s="789">
        <f t="shared" si="40"/>
        <v>0</v>
      </c>
      <c r="AE228" s="789">
        <f t="shared" si="41"/>
        <v>0</v>
      </c>
      <c r="AF228" s="790">
        <f t="shared" si="42"/>
        <v>0</v>
      </c>
      <c r="AG228" s="273"/>
      <c r="AH228" s="791"/>
      <c r="AI228" s="265"/>
      <c r="AJ228" s="792"/>
      <c r="AK228" s="793"/>
      <c r="AL228" s="787"/>
      <c r="AM228" s="788" t="str">
        <f t="shared" si="43"/>
        <v/>
      </c>
      <c r="AN228" s="789" t="str">
        <f t="shared" si="37"/>
        <v/>
      </c>
      <c r="AO228" s="789">
        <f t="shared" si="44"/>
        <v>0</v>
      </c>
      <c r="AP228" s="789">
        <f t="shared" si="45"/>
        <v>0</v>
      </c>
      <c r="AQ228" s="789">
        <f t="shared" si="46"/>
        <v>0</v>
      </c>
      <c r="AR228" s="790">
        <f t="shared" si="47"/>
        <v>0</v>
      </c>
      <c r="AS228" s="242"/>
      <c r="AT228" s="242"/>
      <c r="BU228" s="278"/>
      <c r="BV228" s="278"/>
      <c r="BW228" s="233"/>
      <c r="BX228" s="278"/>
      <c r="BY228" s="278"/>
      <c r="BZ228" s="278"/>
    </row>
    <row r="229" spans="22:78" x14ac:dyDescent="0.25">
      <c r="V229" s="791"/>
      <c r="W229" s="265"/>
      <c r="X229" s="792"/>
      <c r="Y229" s="793"/>
      <c r="Z229" s="787"/>
      <c r="AA229" s="788" t="str">
        <f t="shared" si="38"/>
        <v/>
      </c>
      <c r="AB229" s="789" t="str">
        <f t="shared" si="36"/>
        <v/>
      </c>
      <c r="AC229" s="789">
        <f t="shared" si="39"/>
        <v>0</v>
      </c>
      <c r="AD229" s="789">
        <f t="shared" si="40"/>
        <v>0</v>
      </c>
      <c r="AE229" s="789">
        <f t="shared" si="41"/>
        <v>0</v>
      </c>
      <c r="AF229" s="790">
        <f t="shared" si="42"/>
        <v>0</v>
      </c>
      <c r="AG229" s="273"/>
      <c r="AH229" s="791"/>
      <c r="AI229" s="265"/>
      <c r="AJ229" s="792"/>
      <c r="AK229" s="793"/>
      <c r="AL229" s="787"/>
      <c r="AM229" s="788" t="str">
        <f t="shared" si="43"/>
        <v/>
      </c>
      <c r="AN229" s="789" t="str">
        <f t="shared" si="37"/>
        <v/>
      </c>
      <c r="AO229" s="789">
        <f t="shared" si="44"/>
        <v>0</v>
      </c>
      <c r="AP229" s="789">
        <f t="shared" si="45"/>
        <v>0</v>
      </c>
      <c r="AQ229" s="789">
        <f t="shared" si="46"/>
        <v>0</v>
      </c>
      <c r="AR229" s="790">
        <f t="shared" si="47"/>
        <v>0</v>
      </c>
      <c r="AS229" s="242"/>
      <c r="AT229" s="242"/>
      <c r="BU229" s="278"/>
      <c r="BV229" s="278"/>
      <c r="BW229" s="233"/>
      <c r="BX229" s="278"/>
      <c r="BY229" s="278"/>
      <c r="BZ229" s="278"/>
    </row>
    <row r="230" spans="22:78" x14ac:dyDescent="0.25">
      <c r="V230" s="791"/>
      <c r="W230" s="265"/>
      <c r="X230" s="792"/>
      <c r="Y230" s="793"/>
      <c r="Z230" s="787"/>
      <c r="AA230" s="788" t="str">
        <f t="shared" si="38"/>
        <v/>
      </c>
      <c r="AB230" s="789" t="str">
        <f t="shared" si="36"/>
        <v/>
      </c>
      <c r="AC230" s="789">
        <f t="shared" si="39"/>
        <v>0</v>
      </c>
      <c r="AD230" s="789">
        <f t="shared" si="40"/>
        <v>0</v>
      </c>
      <c r="AE230" s="789">
        <f t="shared" si="41"/>
        <v>0</v>
      </c>
      <c r="AF230" s="790">
        <f t="shared" si="42"/>
        <v>0</v>
      </c>
      <c r="AG230" s="273"/>
      <c r="AH230" s="791"/>
      <c r="AI230" s="265"/>
      <c r="AJ230" s="792"/>
      <c r="AK230" s="793"/>
      <c r="AL230" s="787"/>
      <c r="AM230" s="788" t="str">
        <f t="shared" si="43"/>
        <v/>
      </c>
      <c r="AN230" s="789" t="str">
        <f t="shared" si="37"/>
        <v/>
      </c>
      <c r="AO230" s="789">
        <f t="shared" si="44"/>
        <v>0</v>
      </c>
      <c r="AP230" s="789">
        <f t="shared" si="45"/>
        <v>0</v>
      </c>
      <c r="AQ230" s="789">
        <f t="shared" si="46"/>
        <v>0</v>
      </c>
      <c r="AR230" s="790">
        <f t="shared" si="47"/>
        <v>0</v>
      </c>
      <c r="AS230" s="242"/>
      <c r="AT230" s="242"/>
      <c r="BU230" s="278"/>
      <c r="BV230" s="278"/>
      <c r="BW230" s="233"/>
      <c r="BX230" s="278"/>
      <c r="BY230" s="278"/>
      <c r="BZ230" s="278"/>
    </row>
    <row r="231" spans="22:78" x14ac:dyDescent="0.25">
      <c r="V231" s="791"/>
      <c r="W231" s="265"/>
      <c r="X231" s="792"/>
      <c r="Y231" s="793"/>
      <c r="Z231" s="787"/>
      <c r="AA231" s="788" t="str">
        <f t="shared" si="38"/>
        <v/>
      </c>
      <c r="AB231" s="789" t="str">
        <f t="shared" si="36"/>
        <v/>
      </c>
      <c r="AC231" s="789">
        <f t="shared" si="39"/>
        <v>0</v>
      </c>
      <c r="AD231" s="789">
        <f t="shared" si="40"/>
        <v>0</v>
      </c>
      <c r="AE231" s="789">
        <f t="shared" si="41"/>
        <v>0</v>
      </c>
      <c r="AF231" s="790">
        <f t="shared" si="42"/>
        <v>0</v>
      </c>
      <c r="AG231" s="273"/>
      <c r="AH231" s="791"/>
      <c r="AI231" s="265"/>
      <c r="AJ231" s="792"/>
      <c r="AK231" s="793"/>
      <c r="AL231" s="787"/>
      <c r="AM231" s="788" t="str">
        <f t="shared" si="43"/>
        <v/>
      </c>
      <c r="AN231" s="789" t="str">
        <f t="shared" si="37"/>
        <v/>
      </c>
      <c r="AO231" s="789">
        <f t="shared" si="44"/>
        <v>0</v>
      </c>
      <c r="AP231" s="789">
        <f t="shared" si="45"/>
        <v>0</v>
      </c>
      <c r="AQ231" s="789">
        <f t="shared" si="46"/>
        <v>0</v>
      </c>
      <c r="AR231" s="790">
        <f t="shared" si="47"/>
        <v>0</v>
      </c>
      <c r="AS231" s="242"/>
      <c r="AT231" s="242"/>
      <c r="BU231" s="278"/>
      <c r="BV231" s="278"/>
      <c r="BW231" s="233"/>
      <c r="BX231" s="278"/>
      <c r="BY231" s="278"/>
      <c r="BZ231" s="278"/>
    </row>
    <row r="232" spans="22:78" x14ac:dyDescent="0.25">
      <c r="V232" s="791"/>
      <c r="W232" s="265"/>
      <c r="X232" s="792"/>
      <c r="Y232" s="793"/>
      <c r="Z232" s="787"/>
      <c r="AA232" s="788" t="str">
        <f t="shared" si="38"/>
        <v/>
      </c>
      <c r="AB232" s="789" t="str">
        <f t="shared" si="36"/>
        <v/>
      </c>
      <c r="AC232" s="789">
        <f t="shared" si="39"/>
        <v>0</v>
      </c>
      <c r="AD232" s="789">
        <f t="shared" si="40"/>
        <v>0</v>
      </c>
      <c r="AE232" s="789">
        <f t="shared" si="41"/>
        <v>0</v>
      </c>
      <c r="AF232" s="790">
        <f t="shared" si="42"/>
        <v>0</v>
      </c>
      <c r="AG232" s="273"/>
      <c r="AH232" s="791"/>
      <c r="AI232" s="265"/>
      <c r="AJ232" s="792"/>
      <c r="AK232" s="793"/>
      <c r="AL232" s="787"/>
      <c r="AM232" s="788" t="str">
        <f t="shared" si="43"/>
        <v/>
      </c>
      <c r="AN232" s="789" t="str">
        <f t="shared" si="37"/>
        <v/>
      </c>
      <c r="AO232" s="789">
        <f t="shared" si="44"/>
        <v>0</v>
      </c>
      <c r="AP232" s="789">
        <f t="shared" si="45"/>
        <v>0</v>
      </c>
      <c r="AQ232" s="789">
        <f t="shared" si="46"/>
        <v>0</v>
      </c>
      <c r="AR232" s="790">
        <f t="shared" si="47"/>
        <v>0</v>
      </c>
      <c r="AS232" s="242"/>
      <c r="AT232" s="242"/>
      <c r="BU232" s="278"/>
      <c r="BV232" s="278"/>
      <c r="BW232" s="233"/>
      <c r="BX232" s="278"/>
      <c r="BY232" s="278"/>
      <c r="BZ232" s="278"/>
    </row>
    <row r="233" spans="22:78" x14ac:dyDescent="0.25">
      <c r="V233" s="791"/>
      <c r="W233" s="265"/>
      <c r="X233" s="792"/>
      <c r="Y233" s="793"/>
      <c r="Z233" s="787"/>
      <c r="AA233" s="788" t="str">
        <f t="shared" si="38"/>
        <v/>
      </c>
      <c r="AB233" s="789" t="str">
        <f t="shared" si="36"/>
        <v/>
      </c>
      <c r="AC233" s="789">
        <f t="shared" si="39"/>
        <v>0</v>
      </c>
      <c r="AD233" s="789">
        <f t="shared" si="40"/>
        <v>0</v>
      </c>
      <c r="AE233" s="789">
        <f t="shared" si="41"/>
        <v>0</v>
      </c>
      <c r="AF233" s="790">
        <f t="shared" si="42"/>
        <v>0</v>
      </c>
      <c r="AG233" s="273"/>
      <c r="AH233" s="791"/>
      <c r="AI233" s="265"/>
      <c r="AJ233" s="792"/>
      <c r="AK233" s="793"/>
      <c r="AL233" s="787"/>
      <c r="AM233" s="788" t="str">
        <f t="shared" si="43"/>
        <v/>
      </c>
      <c r="AN233" s="789" t="str">
        <f t="shared" si="37"/>
        <v/>
      </c>
      <c r="AO233" s="789">
        <f t="shared" si="44"/>
        <v>0</v>
      </c>
      <c r="AP233" s="789">
        <f t="shared" si="45"/>
        <v>0</v>
      </c>
      <c r="AQ233" s="789">
        <f t="shared" si="46"/>
        <v>0</v>
      </c>
      <c r="AR233" s="790">
        <f t="shared" si="47"/>
        <v>0</v>
      </c>
      <c r="AS233" s="242"/>
      <c r="AT233" s="242"/>
      <c r="BU233" s="278"/>
      <c r="BV233" s="278"/>
      <c r="BW233" s="233"/>
      <c r="BX233" s="278"/>
      <c r="BY233" s="278"/>
      <c r="BZ233" s="278"/>
    </row>
    <row r="234" spans="22:78" x14ac:dyDescent="0.25">
      <c r="V234" s="791"/>
      <c r="W234" s="265"/>
      <c r="X234" s="792"/>
      <c r="Y234" s="793"/>
      <c r="Z234" s="787"/>
      <c r="AA234" s="788" t="str">
        <f t="shared" si="38"/>
        <v/>
      </c>
      <c r="AB234" s="789" t="str">
        <f t="shared" si="36"/>
        <v/>
      </c>
      <c r="AC234" s="789">
        <f t="shared" si="39"/>
        <v>0</v>
      </c>
      <c r="AD234" s="789">
        <f t="shared" si="40"/>
        <v>0</v>
      </c>
      <c r="AE234" s="789">
        <f t="shared" si="41"/>
        <v>0</v>
      </c>
      <c r="AF234" s="790">
        <f t="shared" si="42"/>
        <v>0</v>
      </c>
      <c r="AG234" s="273"/>
      <c r="AH234" s="791"/>
      <c r="AI234" s="265"/>
      <c r="AJ234" s="792"/>
      <c r="AK234" s="793"/>
      <c r="AL234" s="787"/>
      <c r="AM234" s="788" t="str">
        <f t="shared" si="43"/>
        <v/>
      </c>
      <c r="AN234" s="789" t="str">
        <f t="shared" si="37"/>
        <v/>
      </c>
      <c r="AO234" s="789">
        <f t="shared" si="44"/>
        <v>0</v>
      </c>
      <c r="AP234" s="789">
        <f t="shared" si="45"/>
        <v>0</v>
      </c>
      <c r="AQ234" s="789">
        <f t="shared" si="46"/>
        <v>0</v>
      </c>
      <c r="AR234" s="790">
        <f t="shared" si="47"/>
        <v>0</v>
      </c>
      <c r="AS234" s="242"/>
      <c r="AT234" s="242"/>
      <c r="BU234" s="278"/>
      <c r="BV234" s="278"/>
      <c r="BW234" s="233"/>
      <c r="BX234" s="278"/>
      <c r="BY234" s="278"/>
      <c r="BZ234" s="278"/>
    </row>
    <row r="235" spans="22:78" x14ac:dyDescent="0.25">
      <c r="V235" s="791"/>
      <c r="W235" s="265"/>
      <c r="X235" s="792"/>
      <c r="Y235" s="793"/>
      <c r="Z235" s="787"/>
      <c r="AA235" s="788" t="str">
        <f t="shared" si="38"/>
        <v/>
      </c>
      <c r="AB235" s="789" t="str">
        <f t="shared" si="36"/>
        <v/>
      </c>
      <c r="AC235" s="789">
        <f t="shared" si="39"/>
        <v>0</v>
      </c>
      <c r="AD235" s="789">
        <f t="shared" si="40"/>
        <v>0</v>
      </c>
      <c r="AE235" s="789">
        <f t="shared" si="41"/>
        <v>0</v>
      </c>
      <c r="AF235" s="790">
        <f t="shared" si="42"/>
        <v>0</v>
      </c>
      <c r="AG235" s="273"/>
      <c r="AH235" s="791"/>
      <c r="AI235" s="265"/>
      <c r="AJ235" s="792"/>
      <c r="AK235" s="793"/>
      <c r="AL235" s="787"/>
      <c r="AM235" s="788" t="str">
        <f t="shared" si="43"/>
        <v/>
      </c>
      <c r="AN235" s="789" t="str">
        <f t="shared" si="37"/>
        <v/>
      </c>
      <c r="AO235" s="789">
        <f t="shared" si="44"/>
        <v>0</v>
      </c>
      <c r="AP235" s="789">
        <f t="shared" si="45"/>
        <v>0</v>
      </c>
      <c r="AQ235" s="789">
        <f t="shared" si="46"/>
        <v>0</v>
      </c>
      <c r="AR235" s="790">
        <f t="shared" si="47"/>
        <v>0</v>
      </c>
      <c r="AS235" s="242"/>
      <c r="AT235" s="242"/>
      <c r="BU235" s="278"/>
      <c r="BV235" s="278"/>
      <c r="BW235" s="233"/>
      <c r="BX235" s="278"/>
      <c r="BY235" s="278"/>
      <c r="BZ235" s="278"/>
    </row>
    <row r="236" spans="22:78" x14ac:dyDescent="0.25">
      <c r="V236" s="791"/>
      <c r="W236" s="265"/>
      <c r="X236" s="792"/>
      <c r="Y236" s="793"/>
      <c r="Z236" s="787"/>
      <c r="AA236" s="788" t="str">
        <f t="shared" si="38"/>
        <v/>
      </c>
      <c r="AB236" s="789" t="str">
        <f t="shared" si="36"/>
        <v/>
      </c>
      <c r="AC236" s="789">
        <f t="shared" si="39"/>
        <v>0</v>
      </c>
      <c r="AD236" s="789">
        <f t="shared" si="40"/>
        <v>0</v>
      </c>
      <c r="AE236" s="789">
        <f t="shared" si="41"/>
        <v>0</v>
      </c>
      <c r="AF236" s="790">
        <f t="shared" si="42"/>
        <v>0</v>
      </c>
      <c r="AG236" s="273"/>
      <c r="AH236" s="791"/>
      <c r="AI236" s="265"/>
      <c r="AJ236" s="792"/>
      <c r="AK236" s="793"/>
      <c r="AL236" s="787"/>
      <c r="AM236" s="788" t="str">
        <f t="shared" si="43"/>
        <v/>
      </c>
      <c r="AN236" s="789" t="str">
        <f t="shared" si="37"/>
        <v/>
      </c>
      <c r="AO236" s="789">
        <f t="shared" si="44"/>
        <v>0</v>
      </c>
      <c r="AP236" s="789">
        <f t="shared" si="45"/>
        <v>0</v>
      </c>
      <c r="AQ236" s="789">
        <f t="shared" si="46"/>
        <v>0</v>
      </c>
      <c r="AR236" s="790">
        <f t="shared" si="47"/>
        <v>0</v>
      </c>
      <c r="AS236" s="242"/>
      <c r="AT236" s="242"/>
      <c r="BU236" s="278"/>
      <c r="BV236" s="278"/>
      <c r="BW236" s="233"/>
      <c r="BX236" s="278"/>
      <c r="BY236" s="278"/>
      <c r="BZ236" s="278"/>
    </row>
    <row r="237" spans="22:78" x14ac:dyDescent="0.25">
      <c r="V237" s="791"/>
      <c r="W237" s="265"/>
      <c r="X237" s="792"/>
      <c r="Y237" s="793"/>
      <c r="Z237" s="787"/>
      <c r="AA237" s="788" t="str">
        <f t="shared" si="38"/>
        <v/>
      </c>
      <c r="AB237" s="789" t="str">
        <f t="shared" si="36"/>
        <v/>
      </c>
      <c r="AC237" s="789">
        <f t="shared" si="39"/>
        <v>0</v>
      </c>
      <c r="AD237" s="789">
        <f t="shared" si="40"/>
        <v>0</v>
      </c>
      <c r="AE237" s="789">
        <f t="shared" si="41"/>
        <v>0</v>
      </c>
      <c r="AF237" s="790">
        <f t="shared" si="42"/>
        <v>0</v>
      </c>
      <c r="AG237" s="273"/>
      <c r="AH237" s="791"/>
      <c r="AI237" s="265"/>
      <c r="AJ237" s="792"/>
      <c r="AK237" s="793"/>
      <c r="AL237" s="787"/>
      <c r="AM237" s="788" t="str">
        <f t="shared" si="43"/>
        <v/>
      </c>
      <c r="AN237" s="789" t="str">
        <f t="shared" si="37"/>
        <v/>
      </c>
      <c r="AO237" s="789">
        <f t="shared" si="44"/>
        <v>0</v>
      </c>
      <c r="AP237" s="789">
        <f t="shared" si="45"/>
        <v>0</v>
      </c>
      <c r="AQ237" s="789">
        <f t="shared" si="46"/>
        <v>0</v>
      </c>
      <c r="AR237" s="790">
        <f t="shared" si="47"/>
        <v>0</v>
      </c>
      <c r="AS237" s="242"/>
      <c r="AT237" s="242"/>
    </row>
    <row r="238" spans="22:78" x14ac:dyDescent="0.25">
      <c r="V238" s="791"/>
      <c r="W238" s="265"/>
      <c r="X238" s="792"/>
      <c r="Y238" s="793"/>
      <c r="Z238" s="787"/>
      <c r="AA238" s="788" t="str">
        <f t="shared" si="38"/>
        <v/>
      </c>
      <c r="AB238" s="789" t="str">
        <f t="shared" si="36"/>
        <v/>
      </c>
      <c r="AC238" s="789">
        <f t="shared" si="39"/>
        <v>0</v>
      </c>
      <c r="AD238" s="789">
        <f t="shared" si="40"/>
        <v>0</v>
      </c>
      <c r="AE238" s="789">
        <f t="shared" si="41"/>
        <v>0</v>
      </c>
      <c r="AF238" s="790">
        <f t="shared" si="42"/>
        <v>0</v>
      </c>
      <c r="AG238" s="273"/>
      <c r="AH238" s="791"/>
      <c r="AI238" s="265"/>
      <c r="AJ238" s="792"/>
      <c r="AK238" s="793"/>
      <c r="AL238" s="787"/>
      <c r="AM238" s="788" t="str">
        <f t="shared" si="43"/>
        <v/>
      </c>
      <c r="AN238" s="789" t="str">
        <f t="shared" si="37"/>
        <v/>
      </c>
      <c r="AO238" s="789">
        <f t="shared" si="44"/>
        <v>0</v>
      </c>
      <c r="AP238" s="789">
        <f t="shared" si="45"/>
        <v>0</v>
      </c>
      <c r="AQ238" s="789">
        <f t="shared" si="46"/>
        <v>0</v>
      </c>
      <c r="AR238" s="790">
        <f t="shared" si="47"/>
        <v>0</v>
      </c>
      <c r="AS238" s="242"/>
      <c r="AT238" s="242"/>
    </row>
    <row r="239" spans="22:78" x14ac:dyDescent="0.25">
      <c r="V239" s="791"/>
      <c r="W239" s="265"/>
      <c r="X239" s="792"/>
      <c r="Y239" s="793"/>
      <c r="Z239" s="787"/>
      <c r="AA239" s="788" t="str">
        <f t="shared" si="38"/>
        <v/>
      </c>
      <c r="AB239" s="789" t="str">
        <f t="shared" si="36"/>
        <v/>
      </c>
      <c r="AC239" s="789">
        <f t="shared" si="39"/>
        <v>0</v>
      </c>
      <c r="AD239" s="789">
        <f t="shared" si="40"/>
        <v>0</v>
      </c>
      <c r="AE239" s="789">
        <f t="shared" si="41"/>
        <v>0</v>
      </c>
      <c r="AF239" s="790">
        <f t="shared" si="42"/>
        <v>0</v>
      </c>
      <c r="AG239" s="273"/>
      <c r="AH239" s="791"/>
      <c r="AI239" s="265"/>
      <c r="AJ239" s="792"/>
      <c r="AK239" s="793"/>
      <c r="AL239" s="787"/>
      <c r="AM239" s="788" t="str">
        <f t="shared" si="43"/>
        <v/>
      </c>
      <c r="AN239" s="789" t="str">
        <f t="shared" si="37"/>
        <v/>
      </c>
      <c r="AO239" s="789">
        <f t="shared" si="44"/>
        <v>0</v>
      </c>
      <c r="AP239" s="789">
        <f t="shared" si="45"/>
        <v>0</v>
      </c>
      <c r="AQ239" s="789">
        <f t="shared" si="46"/>
        <v>0</v>
      </c>
      <c r="AR239" s="790">
        <f t="shared" si="47"/>
        <v>0</v>
      </c>
      <c r="AS239" s="242"/>
      <c r="AT239" s="242"/>
    </row>
    <row r="240" spans="22:78" x14ac:dyDescent="0.25">
      <c r="V240" s="791"/>
      <c r="W240" s="265"/>
      <c r="X240" s="792"/>
      <c r="Y240" s="793"/>
      <c r="Z240" s="787"/>
      <c r="AA240" s="788" t="str">
        <f t="shared" si="38"/>
        <v/>
      </c>
      <c r="AB240" s="789" t="str">
        <f t="shared" si="36"/>
        <v/>
      </c>
      <c r="AC240" s="789">
        <f t="shared" si="39"/>
        <v>0</v>
      </c>
      <c r="AD240" s="789">
        <f t="shared" si="40"/>
        <v>0</v>
      </c>
      <c r="AE240" s="789">
        <f t="shared" si="41"/>
        <v>0</v>
      </c>
      <c r="AF240" s="790">
        <f t="shared" si="42"/>
        <v>0</v>
      </c>
      <c r="AG240" s="273"/>
      <c r="AH240" s="791"/>
      <c r="AI240" s="265"/>
      <c r="AJ240" s="792"/>
      <c r="AK240" s="793"/>
      <c r="AL240" s="787"/>
      <c r="AM240" s="788" t="str">
        <f t="shared" si="43"/>
        <v/>
      </c>
      <c r="AN240" s="789" t="str">
        <f t="shared" si="37"/>
        <v/>
      </c>
      <c r="AO240" s="789">
        <f t="shared" si="44"/>
        <v>0</v>
      </c>
      <c r="AP240" s="789">
        <f t="shared" si="45"/>
        <v>0</v>
      </c>
      <c r="AQ240" s="789">
        <f t="shared" si="46"/>
        <v>0</v>
      </c>
      <c r="AR240" s="790">
        <f t="shared" si="47"/>
        <v>0</v>
      </c>
      <c r="AS240" s="242"/>
      <c r="AT240" s="242"/>
    </row>
    <row r="241" spans="22:46" x14ac:dyDescent="0.25">
      <c r="V241" s="791"/>
      <c r="W241" s="265"/>
      <c r="X241" s="792"/>
      <c r="Y241" s="793"/>
      <c r="Z241" s="787"/>
      <c r="AA241" s="788" t="str">
        <f t="shared" si="38"/>
        <v/>
      </c>
      <c r="AB241" s="789" t="str">
        <f t="shared" si="36"/>
        <v/>
      </c>
      <c r="AC241" s="789">
        <f t="shared" si="39"/>
        <v>0</v>
      </c>
      <c r="AD241" s="789">
        <f t="shared" si="40"/>
        <v>0</v>
      </c>
      <c r="AE241" s="789">
        <f t="shared" si="41"/>
        <v>0</v>
      </c>
      <c r="AF241" s="790">
        <f t="shared" si="42"/>
        <v>0</v>
      </c>
      <c r="AG241" s="273"/>
      <c r="AH241" s="791"/>
      <c r="AI241" s="265"/>
      <c r="AJ241" s="792"/>
      <c r="AK241" s="793"/>
      <c r="AL241" s="787"/>
      <c r="AM241" s="788" t="str">
        <f t="shared" si="43"/>
        <v/>
      </c>
      <c r="AN241" s="789" t="str">
        <f t="shared" si="37"/>
        <v/>
      </c>
      <c r="AO241" s="789">
        <f t="shared" si="44"/>
        <v>0</v>
      </c>
      <c r="AP241" s="789">
        <f t="shared" si="45"/>
        <v>0</v>
      </c>
      <c r="AQ241" s="789">
        <f t="shared" si="46"/>
        <v>0</v>
      </c>
      <c r="AR241" s="790">
        <f t="shared" si="47"/>
        <v>0</v>
      </c>
      <c r="AS241" s="242"/>
      <c r="AT241" s="242"/>
    </row>
    <row r="242" spans="22:46" x14ac:dyDescent="0.25">
      <c r="V242" s="791"/>
      <c r="W242" s="265"/>
      <c r="X242" s="792"/>
      <c r="Y242" s="793"/>
      <c r="Z242" s="787"/>
      <c r="AA242" s="788" t="str">
        <f t="shared" si="38"/>
        <v/>
      </c>
      <c r="AB242" s="789" t="str">
        <f t="shared" si="36"/>
        <v/>
      </c>
      <c r="AC242" s="789">
        <f t="shared" si="39"/>
        <v>0</v>
      </c>
      <c r="AD242" s="789">
        <f t="shared" si="40"/>
        <v>0</v>
      </c>
      <c r="AE242" s="789">
        <f t="shared" si="41"/>
        <v>0</v>
      </c>
      <c r="AF242" s="790">
        <f t="shared" si="42"/>
        <v>0</v>
      </c>
      <c r="AG242" s="273"/>
      <c r="AH242" s="791"/>
      <c r="AI242" s="265"/>
      <c r="AJ242" s="792"/>
      <c r="AK242" s="793"/>
      <c r="AL242" s="787"/>
      <c r="AM242" s="788" t="str">
        <f t="shared" si="43"/>
        <v/>
      </c>
      <c r="AN242" s="789" t="str">
        <f t="shared" si="37"/>
        <v/>
      </c>
      <c r="AO242" s="789">
        <f t="shared" si="44"/>
        <v>0</v>
      </c>
      <c r="AP242" s="789">
        <f t="shared" si="45"/>
        <v>0</v>
      </c>
      <c r="AQ242" s="789">
        <f t="shared" si="46"/>
        <v>0</v>
      </c>
      <c r="AR242" s="790">
        <f t="shared" si="47"/>
        <v>0</v>
      </c>
      <c r="AS242" s="242"/>
      <c r="AT242" s="242"/>
    </row>
    <row r="243" spans="22:46" x14ac:dyDescent="0.25">
      <c r="V243" s="791"/>
      <c r="W243" s="265"/>
      <c r="X243" s="792"/>
      <c r="Y243" s="793"/>
      <c r="Z243" s="787"/>
      <c r="AA243" s="788" t="str">
        <f t="shared" si="38"/>
        <v/>
      </c>
      <c r="AB243" s="789" t="str">
        <f t="shared" si="36"/>
        <v/>
      </c>
      <c r="AC243" s="789">
        <f t="shared" si="39"/>
        <v>0</v>
      </c>
      <c r="AD243" s="789">
        <f t="shared" si="40"/>
        <v>0</v>
      </c>
      <c r="AE243" s="789">
        <f t="shared" si="41"/>
        <v>0</v>
      </c>
      <c r="AF243" s="790">
        <f t="shared" si="42"/>
        <v>0</v>
      </c>
      <c r="AG243" s="273"/>
      <c r="AH243" s="791"/>
      <c r="AI243" s="265"/>
      <c r="AJ243" s="792"/>
      <c r="AK243" s="793"/>
      <c r="AL243" s="787"/>
      <c r="AM243" s="788" t="str">
        <f t="shared" si="43"/>
        <v/>
      </c>
      <c r="AN243" s="789" t="str">
        <f t="shared" si="37"/>
        <v/>
      </c>
      <c r="AO243" s="789">
        <f t="shared" si="44"/>
        <v>0</v>
      </c>
      <c r="AP243" s="789">
        <f t="shared" si="45"/>
        <v>0</v>
      </c>
      <c r="AQ243" s="789">
        <f t="shared" si="46"/>
        <v>0</v>
      </c>
      <c r="AR243" s="790">
        <f t="shared" si="47"/>
        <v>0</v>
      </c>
      <c r="AS243" s="242"/>
      <c r="AT243" s="242"/>
    </row>
    <row r="244" spans="22:46" x14ac:dyDescent="0.25">
      <c r="V244" s="791"/>
      <c r="W244" s="265"/>
      <c r="X244" s="792"/>
      <c r="Y244" s="793"/>
      <c r="Z244" s="787"/>
      <c r="AA244" s="788" t="str">
        <f t="shared" si="38"/>
        <v/>
      </c>
      <c r="AB244" s="789" t="str">
        <f t="shared" si="36"/>
        <v/>
      </c>
      <c r="AC244" s="789">
        <f t="shared" si="39"/>
        <v>0</v>
      </c>
      <c r="AD244" s="789">
        <f t="shared" si="40"/>
        <v>0</v>
      </c>
      <c r="AE244" s="789">
        <f t="shared" si="41"/>
        <v>0</v>
      </c>
      <c r="AF244" s="790">
        <f t="shared" si="42"/>
        <v>0</v>
      </c>
      <c r="AG244" s="273"/>
      <c r="AH244" s="791"/>
      <c r="AI244" s="265"/>
      <c r="AJ244" s="792"/>
      <c r="AK244" s="793"/>
      <c r="AL244" s="787"/>
      <c r="AM244" s="788" t="str">
        <f t="shared" si="43"/>
        <v/>
      </c>
      <c r="AN244" s="789" t="str">
        <f t="shared" si="37"/>
        <v/>
      </c>
      <c r="AO244" s="789">
        <f t="shared" si="44"/>
        <v>0</v>
      </c>
      <c r="AP244" s="789">
        <f t="shared" si="45"/>
        <v>0</v>
      </c>
      <c r="AQ244" s="789">
        <f t="shared" si="46"/>
        <v>0</v>
      </c>
      <c r="AR244" s="790">
        <f t="shared" si="47"/>
        <v>0</v>
      </c>
      <c r="AS244" s="242"/>
      <c r="AT244" s="242"/>
    </row>
    <row r="245" spans="22:46" x14ac:dyDescent="0.25">
      <c r="V245" s="791"/>
      <c r="W245" s="265"/>
      <c r="X245" s="792"/>
      <c r="Y245" s="793"/>
      <c r="Z245" s="787"/>
      <c r="AA245" s="788" t="str">
        <f t="shared" si="38"/>
        <v/>
      </c>
      <c r="AB245" s="789" t="str">
        <f t="shared" si="36"/>
        <v/>
      </c>
      <c r="AC245" s="789">
        <f t="shared" si="39"/>
        <v>0</v>
      </c>
      <c r="AD245" s="789">
        <f t="shared" si="40"/>
        <v>0</v>
      </c>
      <c r="AE245" s="789">
        <f t="shared" si="41"/>
        <v>0</v>
      </c>
      <c r="AF245" s="790">
        <f t="shared" si="42"/>
        <v>0</v>
      </c>
      <c r="AG245" s="273"/>
      <c r="AH245" s="791"/>
      <c r="AI245" s="265"/>
      <c r="AJ245" s="792"/>
      <c r="AK245" s="793"/>
      <c r="AL245" s="787"/>
      <c r="AM245" s="788" t="str">
        <f t="shared" si="43"/>
        <v/>
      </c>
      <c r="AN245" s="789" t="str">
        <f t="shared" si="37"/>
        <v/>
      </c>
      <c r="AO245" s="789">
        <f t="shared" si="44"/>
        <v>0</v>
      </c>
      <c r="AP245" s="789">
        <f t="shared" si="45"/>
        <v>0</v>
      </c>
      <c r="AQ245" s="789">
        <f t="shared" si="46"/>
        <v>0</v>
      </c>
      <c r="AR245" s="790">
        <f t="shared" si="47"/>
        <v>0</v>
      </c>
      <c r="AS245" s="242"/>
      <c r="AT245" s="242"/>
    </row>
    <row r="246" spans="22:46" x14ac:dyDescent="0.25">
      <c r="V246" s="791"/>
      <c r="W246" s="265"/>
      <c r="X246" s="792"/>
      <c r="Y246" s="793"/>
      <c r="Z246" s="787"/>
      <c r="AA246" s="788" t="str">
        <f t="shared" si="38"/>
        <v/>
      </c>
      <c r="AB246" s="789" t="str">
        <f t="shared" si="36"/>
        <v/>
      </c>
      <c r="AC246" s="789">
        <f t="shared" si="39"/>
        <v>0</v>
      </c>
      <c r="AD246" s="789">
        <f t="shared" si="40"/>
        <v>0</v>
      </c>
      <c r="AE246" s="789">
        <f t="shared" si="41"/>
        <v>0</v>
      </c>
      <c r="AF246" s="790">
        <f t="shared" si="42"/>
        <v>0</v>
      </c>
      <c r="AG246" s="273"/>
      <c r="AH246" s="791"/>
      <c r="AI246" s="265"/>
      <c r="AJ246" s="792"/>
      <c r="AK246" s="793"/>
      <c r="AL246" s="787"/>
      <c r="AM246" s="788" t="str">
        <f t="shared" si="43"/>
        <v/>
      </c>
      <c r="AN246" s="789" t="str">
        <f t="shared" si="37"/>
        <v/>
      </c>
      <c r="AO246" s="789">
        <f t="shared" si="44"/>
        <v>0</v>
      </c>
      <c r="AP246" s="789">
        <f t="shared" si="45"/>
        <v>0</v>
      </c>
      <c r="AQ246" s="789">
        <f t="shared" si="46"/>
        <v>0</v>
      </c>
      <c r="AR246" s="790">
        <f t="shared" si="47"/>
        <v>0</v>
      </c>
      <c r="AS246" s="242"/>
      <c r="AT246" s="242"/>
    </row>
    <row r="247" spans="22:46" x14ac:dyDescent="0.25">
      <c r="V247" s="791"/>
      <c r="W247" s="265"/>
      <c r="X247" s="792"/>
      <c r="Y247" s="793"/>
      <c r="Z247" s="787"/>
      <c r="AA247" s="788" t="str">
        <f t="shared" si="38"/>
        <v/>
      </c>
      <c r="AB247" s="789" t="str">
        <f t="shared" si="36"/>
        <v/>
      </c>
      <c r="AC247" s="789">
        <f t="shared" si="39"/>
        <v>0</v>
      </c>
      <c r="AD247" s="789">
        <f t="shared" si="40"/>
        <v>0</v>
      </c>
      <c r="AE247" s="789">
        <f t="shared" si="41"/>
        <v>0</v>
      </c>
      <c r="AF247" s="790">
        <f t="shared" si="42"/>
        <v>0</v>
      </c>
      <c r="AG247" s="273"/>
      <c r="AH247" s="791"/>
      <c r="AI247" s="265"/>
      <c r="AJ247" s="792"/>
      <c r="AK247" s="793"/>
      <c r="AL247" s="787"/>
      <c r="AM247" s="788" t="str">
        <f t="shared" si="43"/>
        <v/>
      </c>
      <c r="AN247" s="789" t="str">
        <f t="shared" si="37"/>
        <v/>
      </c>
      <c r="AO247" s="789">
        <f t="shared" si="44"/>
        <v>0</v>
      </c>
      <c r="AP247" s="789">
        <f t="shared" si="45"/>
        <v>0</v>
      </c>
      <c r="AQ247" s="789">
        <f t="shared" si="46"/>
        <v>0</v>
      </c>
      <c r="AR247" s="790">
        <f t="shared" si="47"/>
        <v>0</v>
      </c>
      <c r="AS247" s="242"/>
      <c r="AT247" s="242"/>
    </row>
    <row r="248" spans="22:46" x14ac:dyDescent="0.25">
      <c r="V248" s="791"/>
      <c r="W248" s="265"/>
      <c r="X248" s="792"/>
      <c r="Y248" s="793"/>
      <c r="Z248" s="787"/>
      <c r="AA248" s="788" t="str">
        <f t="shared" si="38"/>
        <v/>
      </c>
      <c r="AB248" s="789" t="str">
        <f t="shared" si="36"/>
        <v/>
      </c>
      <c r="AC248" s="789">
        <f t="shared" si="39"/>
        <v>0</v>
      </c>
      <c r="AD248" s="789">
        <f t="shared" si="40"/>
        <v>0</v>
      </c>
      <c r="AE248" s="789">
        <f t="shared" si="41"/>
        <v>0</v>
      </c>
      <c r="AF248" s="790">
        <f t="shared" si="42"/>
        <v>0</v>
      </c>
      <c r="AG248" s="273"/>
      <c r="AH248" s="791"/>
      <c r="AI248" s="265"/>
      <c r="AJ248" s="792"/>
      <c r="AK248" s="793"/>
      <c r="AL248" s="787"/>
      <c r="AM248" s="788" t="str">
        <f t="shared" si="43"/>
        <v/>
      </c>
      <c r="AN248" s="789" t="str">
        <f t="shared" si="37"/>
        <v/>
      </c>
      <c r="AO248" s="789">
        <f t="shared" si="44"/>
        <v>0</v>
      </c>
      <c r="AP248" s="789">
        <f t="shared" si="45"/>
        <v>0</v>
      </c>
      <c r="AQ248" s="789">
        <f t="shared" si="46"/>
        <v>0</v>
      </c>
      <c r="AR248" s="790">
        <f t="shared" si="47"/>
        <v>0</v>
      </c>
      <c r="AS248" s="242"/>
      <c r="AT248" s="242"/>
    </row>
    <row r="249" spans="22:46" x14ac:dyDescent="0.25">
      <c r="V249" s="791"/>
      <c r="W249" s="265"/>
      <c r="X249" s="792"/>
      <c r="Y249" s="793"/>
      <c r="Z249" s="787"/>
      <c r="AA249" s="788" t="str">
        <f t="shared" si="38"/>
        <v/>
      </c>
      <c r="AB249" s="789" t="str">
        <f t="shared" si="36"/>
        <v/>
      </c>
      <c r="AC249" s="789">
        <f t="shared" si="39"/>
        <v>0</v>
      </c>
      <c r="AD249" s="789">
        <f t="shared" si="40"/>
        <v>0</v>
      </c>
      <c r="AE249" s="789">
        <f t="shared" si="41"/>
        <v>0</v>
      </c>
      <c r="AF249" s="790">
        <f t="shared" si="42"/>
        <v>0</v>
      </c>
      <c r="AG249" s="273"/>
      <c r="AH249" s="791"/>
      <c r="AI249" s="265"/>
      <c r="AJ249" s="792"/>
      <c r="AK249" s="793"/>
      <c r="AL249" s="787"/>
      <c r="AM249" s="788" t="str">
        <f t="shared" si="43"/>
        <v/>
      </c>
      <c r="AN249" s="789" t="str">
        <f t="shared" si="37"/>
        <v/>
      </c>
      <c r="AO249" s="789">
        <f t="shared" si="44"/>
        <v>0</v>
      </c>
      <c r="AP249" s="789">
        <f t="shared" si="45"/>
        <v>0</v>
      </c>
      <c r="AQ249" s="789">
        <f t="shared" si="46"/>
        <v>0</v>
      </c>
      <c r="AR249" s="790">
        <f t="shared" si="47"/>
        <v>0</v>
      </c>
      <c r="AS249" s="242"/>
      <c r="AT249" s="242"/>
    </row>
    <row r="250" spans="22:46" x14ac:dyDescent="0.25">
      <c r="V250" s="791"/>
      <c r="W250" s="265"/>
      <c r="X250" s="792"/>
      <c r="Y250" s="793"/>
      <c r="Z250" s="787"/>
      <c r="AA250" s="788" t="str">
        <f t="shared" si="38"/>
        <v/>
      </c>
      <c r="AB250" s="789" t="str">
        <f t="shared" si="36"/>
        <v/>
      </c>
      <c r="AC250" s="789">
        <f t="shared" si="39"/>
        <v>0</v>
      </c>
      <c r="AD250" s="789">
        <f t="shared" si="40"/>
        <v>0</v>
      </c>
      <c r="AE250" s="789">
        <f t="shared" si="41"/>
        <v>0</v>
      </c>
      <c r="AF250" s="790">
        <f t="shared" si="42"/>
        <v>0</v>
      </c>
      <c r="AG250" s="273"/>
      <c r="AH250" s="791"/>
      <c r="AI250" s="265"/>
      <c r="AJ250" s="792"/>
      <c r="AK250" s="793"/>
      <c r="AL250" s="787"/>
      <c r="AM250" s="788" t="str">
        <f t="shared" si="43"/>
        <v/>
      </c>
      <c r="AN250" s="789" t="str">
        <f t="shared" si="37"/>
        <v/>
      </c>
      <c r="AO250" s="789">
        <f t="shared" si="44"/>
        <v>0</v>
      </c>
      <c r="AP250" s="789">
        <f t="shared" si="45"/>
        <v>0</v>
      </c>
      <c r="AQ250" s="789">
        <f t="shared" si="46"/>
        <v>0</v>
      </c>
      <c r="AR250" s="790">
        <f t="shared" si="47"/>
        <v>0</v>
      </c>
      <c r="AS250" s="242"/>
      <c r="AT250" s="242"/>
    </row>
    <row r="251" spans="22:46" x14ac:dyDescent="0.25">
      <c r="V251" s="791"/>
      <c r="W251" s="265"/>
      <c r="X251" s="792"/>
      <c r="Y251" s="793"/>
      <c r="Z251" s="787"/>
      <c r="AA251" s="788" t="str">
        <f t="shared" si="38"/>
        <v/>
      </c>
      <c r="AB251" s="789" t="str">
        <f t="shared" si="36"/>
        <v/>
      </c>
      <c r="AC251" s="789">
        <f t="shared" si="39"/>
        <v>0</v>
      </c>
      <c r="AD251" s="789">
        <f t="shared" si="40"/>
        <v>0</v>
      </c>
      <c r="AE251" s="789">
        <f t="shared" si="41"/>
        <v>0</v>
      </c>
      <c r="AF251" s="790">
        <f t="shared" si="42"/>
        <v>0</v>
      </c>
      <c r="AG251" s="273"/>
      <c r="AH251" s="791"/>
      <c r="AI251" s="265"/>
      <c r="AJ251" s="792"/>
      <c r="AK251" s="793"/>
      <c r="AL251" s="787"/>
      <c r="AM251" s="788" t="str">
        <f t="shared" si="43"/>
        <v/>
      </c>
      <c r="AN251" s="789" t="str">
        <f t="shared" si="37"/>
        <v/>
      </c>
      <c r="AO251" s="789">
        <f t="shared" si="44"/>
        <v>0</v>
      </c>
      <c r="AP251" s="789">
        <f t="shared" si="45"/>
        <v>0</v>
      </c>
      <c r="AQ251" s="789">
        <f t="shared" si="46"/>
        <v>0</v>
      </c>
      <c r="AR251" s="790">
        <f t="shared" si="47"/>
        <v>0</v>
      </c>
      <c r="AS251" s="242"/>
      <c r="AT251" s="242"/>
    </row>
    <row r="252" spans="22:46" x14ac:dyDescent="0.25">
      <c r="V252" s="791"/>
      <c r="W252" s="265"/>
      <c r="X252" s="792"/>
      <c r="Y252" s="793"/>
      <c r="Z252" s="787"/>
      <c r="AA252" s="788" t="str">
        <f t="shared" si="38"/>
        <v/>
      </c>
      <c r="AB252" s="789" t="str">
        <f t="shared" si="36"/>
        <v/>
      </c>
      <c r="AC252" s="789">
        <f t="shared" si="39"/>
        <v>0</v>
      </c>
      <c r="AD252" s="789">
        <f t="shared" si="40"/>
        <v>0</v>
      </c>
      <c r="AE252" s="789">
        <f t="shared" si="41"/>
        <v>0</v>
      </c>
      <c r="AF252" s="790">
        <f t="shared" si="42"/>
        <v>0</v>
      </c>
      <c r="AG252" s="273"/>
      <c r="AH252" s="791"/>
      <c r="AI252" s="265"/>
      <c r="AJ252" s="792"/>
      <c r="AK252" s="793"/>
      <c r="AL252" s="787"/>
      <c r="AM252" s="788" t="str">
        <f t="shared" si="43"/>
        <v/>
      </c>
      <c r="AN252" s="789" t="str">
        <f t="shared" si="37"/>
        <v/>
      </c>
      <c r="AO252" s="789">
        <f t="shared" si="44"/>
        <v>0</v>
      </c>
      <c r="AP252" s="789">
        <f t="shared" si="45"/>
        <v>0</v>
      </c>
      <c r="AQ252" s="789">
        <f t="shared" si="46"/>
        <v>0</v>
      </c>
      <c r="AR252" s="790">
        <f t="shared" si="47"/>
        <v>0</v>
      </c>
      <c r="AS252" s="242"/>
      <c r="AT252" s="242"/>
    </row>
    <row r="253" spans="22:46" x14ac:dyDescent="0.25">
      <c r="V253" s="791"/>
      <c r="W253" s="265"/>
      <c r="X253" s="792"/>
      <c r="Y253" s="793"/>
      <c r="Z253" s="787"/>
      <c r="AA253" s="788" t="str">
        <f t="shared" si="38"/>
        <v/>
      </c>
      <c r="AB253" s="789" t="str">
        <f t="shared" si="36"/>
        <v/>
      </c>
      <c r="AC253" s="789">
        <f t="shared" si="39"/>
        <v>0</v>
      </c>
      <c r="AD253" s="789">
        <f t="shared" si="40"/>
        <v>0</v>
      </c>
      <c r="AE253" s="789">
        <f t="shared" si="41"/>
        <v>0</v>
      </c>
      <c r="AF253" s="790">
        <f t="shared" si="42"/>
        <v>0</v>
      </c>
      <c r="AG253" s="273"/>
      <c r="AH253" s="791"/>
      <c r="AI253" s="265"/>
      <c r="AJ253" s="792"/>
      <c r="AK253" s="793"/>
      <c r="AL253" s="787"/>
      <c r="AM253" s="788" t="str">
        <f t="shared" si="43"/>
        <v/>
      </c>
      <c r="AN253" s="789" t="str">
        <f t="shared" si="37"/>
        <v/>
      </c>
      <c r="AO253" s="789">
        <f t="shared" si="44"/>
        <v>0</v>
      </c>
      <c r="AP253" s="789">
        <f t="shared" si="45"/>
        <v>0</v>
      </c>
      <c r="AQ253" s="789">
        <f t="shared" si="46"/>
        <v>0</v>
      </c>
      <c r="AR253" s="790">
        <f t="shared" si="47"/>
        <v>0</v>
      </c>
      <c r="AS253" s="242"/>
      <c r="AT253" s="242"/>
    </row>
    <row r="254" spans="22:46" x14ac:dyDescent="0.25">
      <c r="V254" s="791"/>
      <c r="W254" s="265"/>
      <c r="X254" s="792"/>
      <c r="Y254" s="793"/>
      <c r="Z254" s="787"/>
      <c r="AA254" s="788" t="str">
        <f t="shared" si="38"/>
        <v/>
      </c>
      <c r="AB254" s="789" t="str">
        <f t="shared" si="36"/>
        <v/>
      </c>
      <c r="AC254" s="789">
        <f t="shared" si="39"/>
        <v>0</v>
      </c>
      <c r="AD254" s="789">
        <f t="shared" si="40"/>
        <v>0</v>
      </c>
      <c r="AE254" s="789">
        <f t="shared" si="41"/>
        <v>0</v>
      </c>
      <c r="AF254" s="790">
        <f t="shared" si="42"/>
        <v>0</v>
      </c>
      <c r="AG254" s="273"/>
      <c r="AH254" s="791"/>
      <c r="AI254" s="265"/>
      <c r="AJ254" s="792"/>
      <c r="AK254" s="793"/>
      <c r="AL254" s="787"/>
      <c r="AM254" s="788" t="str">
        <f t="shared" si="43"/>
        <v/>
      </c>
      <c r="AN254" s="789" t="str">
        <f t="shared" si="37"/>
        <v/>
      </c>
      <c r="AO254" s="789">
        <f t="shared" si="44"/>
        <v>0</v>
      </c>
      <c r="AP254" s="789">
        <f t="shared" si="45"/>
        <v>0</v>
      </c>
      <c r="AQ254" s="789">
        <f t="shared" si="46"/>
        <v>0</v>
      </c>
      <c r="AR254" s="790">
        <f t="shared" si="47"/>
        <v>0</v>
      </c>
      <c r="AS254" s="242"/>
      <c r="AT254" s="242"/>
    </row>
    <row r="255" spans="22:46" x14ac:dyDescent="0.25">
      <c r="V255" s="791"/>
      <c r="W255" s="265"/>
      <c r="X255" s="792"/>
      <c r="Y255" s="793"/>
      <c r="Z255" s="787"/>
      <c r="AA255" s="788" t="str">
        <f t="shared" si="38"/>
        <v/>
      </c>
      <c r="AB255" s="789" t="str">
        <f t="shared" si="36"/>
        <v/>
      </c>
      <c r="AC255" s="789">
        <f t="shared" si="39"/>
        <v>0</v>
      </c>
      <c r="AD255" s="789">
        <f t="shared" si="40"/>
        <v>0</v>
      </c>
      <c r="AE255" s="789">
        <f t="shared" si="41"/>
        <v>0</v>
      </c>
      <c r="AF255" s="790">
        <f t="shared" si="42"/>
        <v>0</v>
      </c>
      <c r="AG255" s="273"/>
      <c r="AH255" s="791"/>
      <c r="AI255" s="265"/>
      <c r="AJ255" s="792"/>
      <c r="AK255" s="793"/>
      <c r="AL255" s="787"/>
      <c r="AM255" s="788" t="str">
        <f t="shared" si="43"/>
        <v/>
      </c>
      <c r="AN255" s="789" t="str">
        <f t="shared" si="37"/>
        <v/>
      </c>
      <c r="AO255" s="789">
        <f t="shared" si="44"/>
        <v>0</v>
      </c>
      <c r="AP255" s="789">
        <f t="shared" si="45"/>
        <v>0</v>
      </c>
      <c r="AQ255" s="789">
        <f t="shared" si="46"/>
        <v>0</v>
      </c>
      <c r="AR255" s="790">
        <f t="shared" si="47"/>
        <v>0</v>
      </c>
      <c r="AS255" s="242"/>
      <c r="AT255" s="242"/>
    </row>
    <row r="256" spans="22:46" x14ac:dyDescent="0.25">
      <c r="V256" s="791"/>
      <c r="W256" s="265"/>
      <c r="X256" s="792"/>
      <c r="Y256" s="793"/>
      <c r="Z256" s="787"/>
      <c r="AA256" s="788" t="str">
        <f t="shared" si="38"/>
        <v/>
      </c>
      <c r="AB256" s="789" t="str">
        <f t="shared" si="36"/>
        <v/>
      </c>
      <c r="AC256" s="789">
        <f t="shared" si="39"/>
        <v>0</v>
      </c>
      <c r="AD256" s="789">
        <f t="shared" si="40"/>
        <v>0</v>
      </c>
      <c r="AE256" s="789">
        <f t="shared" si="41"/>
        <v>0</v>
      </c>
      <c r="AF256" s="790">
        <f t="shared" si="42"/>
        <v>0</v>
      </c>
      <c r="AG256" s="273"/>
      <c r="AH256" s="791"/>
      <c r="AI256" s="265"/>
      <c r="AJ256" s="792"/>
      <c r="AK256" s="793"/>
      <c r="AL256" s="787"/>
      <c r="AM256" s="788" t="str">
        <f t="shared" si="43"/>
        <v/>
      </c>
      <c r="AN256" s="789" t="str">
        <f t="shared" si="37"/>
        <v/>
      </c>
      <c r="AO256" s="789">
        <f t="shared" si="44"/>
        <v>0</v>
      </c>
      <c r="AP256" s="789">
        <f t="shared" si="45"/>
        <v>0</v>
      </c>
      <c r="AQ256" s="789">
        <f t="shared" si="46"/>
        <v>0</v>
      </c>
      <c r="AR256" s="790">
        <f t="shared" si="47"/>
        <v>0</v>
      </c>
      <c r="AS256" s="242"/>
      <c r="AT256" s="242"/>
    </row>
    <row r="257" spans="22:46" x14ac:dyDescent="0.25">
      <c r="V257" s="791"/>
      <c r="W257" s="265"/>
      <c r="X257" s="792"/>
      <c r="Y257" s="793"/>
      <c r="Z257" s="787"/>
      <c r="AA257" s="788" t="str">
        <f t="shared" si="38"/>
        <v/>
      </c>
      <c r="AB257" s="789" t="str">
        <f t="shared" si="36"/>
        <v/>
      </c>
      <c r="AC257" s="789">
        <f t="shared" si="39"/>
        <v>0</v>
      </c>
      <c r="AD257" s="789">
        <f t="shared" si="40"/>
        <v>0</v>
      </c>
      <c r="AE257" s="789">
        <f t="shared" si="41"/>
        <v>0</v>
      </c>
      <c r="AF257" s="790">
        <f t="shared" si="42"/>
        <v>0</v>
      </c>
      <c r="AG257" s="273"/>
      <c r="AH257" s="791"/>
      <c r="AI257" s="265"/>
      <c r="AJ257" s="792"/>
      <c r="AK257" s="793"/>
      <c r="AL257" s="787"/>
      <c r="AM257" s="788" t="str">
        <f t="shared" si="43"/>
        <v/>
      </c>
      <c r="AN257" s="789" t="str">
        <f t="shared" si="37"/>
        <v/>
      </c>
      <c r="AO257" s="789">
        <f t="shared" si="44"/>
        <v>0</v>
      </c>
      <c r="AP257" s="789">
        <f t="shared" si="45"/>
        <v>0</v>
      </c>
      <c r="AQ257" s="789">
        <f t="shared" si="46"/>
        <v>0</v>
      </c>
      <c r="AR257" s="790">
        <f t="shared" si="47"/>
        <v>0</v>
      </c>
      <c r="AS257" s="242"/>
      <c r="AT257" s="242"/>
    </row>
    <row r="258" spans="22:46" x14ac:dyDescent="0.25">
      <c r="V258" s="791"/>
      <c r="W258" s="265"/>
      <c r="X258" s="792"/>
      <c r="Y258" s="793"/>
      <c r="Z258" s="787"/>
      <c r="AA258" s="788" t="str">
        <f t="shared" si="38"/>
        <v/>
      </c>
      <c r="AB258" s="789" t="str">
        <f t="shared" si="36"/>
        <v/>
      </c>
      <c r="AC258" s="789">
        <f t="shared" si="39"/>
        <v>0</v>
      </c>
      <c r="AD258" s="789">
        <f t="shared" si="40"/>
        <v>0</v>
      </c>
      <c r="AE258" s="789">
        <f t="shared" si="41"/>
        <v>0</v>
      </c>
      <c r="AF258" s="790">
        <f t="shared" si="42"/>
        <v>0</v>
      </c>
      <c r="AG258" s="273"/>
      <c r="AH258" s="791"/>
      <c r="AI258" s="265"/>
      <c r="AJ258" s="792"/>
      <c r="AK258" s="793"/>
      <c r="AL258" s="787"/>
      <c r="AM258" s="788" t="str">
        <f t="shared" si="43"/>
        <v/>
      </c>
      <c r="AN258" s="789" t="str">
        <f t="shared" si="37"/>
        <v/>
      </c>
      <c r="AO258" s="789">
        <f t="shared" si="44"/>
        <v>0</v>
      </c>
      <c r="AP258" s="789">
        <f t="shared" si="45"/>
        <v>0</v>
      </c>
      <c r="AQ258" s="789">
        <f t="shared" si="46"/>
        <v>0</v>
      </c>
      <c r="AR258" s="790">
        <f t="shared" si="47"/>
        <v>0</v>
      </c>
      <c r="AS258" s="242"/>
      <c r="AT258" s="242"/>
    </row>
    <row r="259" spans="22:46" x14ac:dyDescent="0.25">
      <c r="V259" s="791"/>
      <c r="W259" s="265"/>
      <c r="X259" s="792"/>
      <c r="Y259" s="793"/>
      <c r="Z259" s="787"/>
      <c r="AA259" s="788" t="str">
        <f t="shared" si="38"/>
        <v/>
      </c>
      <c r="AB259" s="789" t="str">
        <f t="shared" si="36"/>
        <v/>
      </c>
      <c r="AC259" s="789">
        <f t="shared" si="39"/>
        <v>0</v>
      </c>
      <c r="AD259" s="789">
        <f t="shared" si="40"/>
        <v>0</v>
      </c>
      <c r="AE259" s="789">
        <f t="shared" si="41"/>
        <v>0</v>
      </c>
      <c r="AF259" s="790">
        <f t="shared" si="42"/>
        <v>0</v>
      </c>
      <c r="AG259" s="273"/>
      <c r="AH259" s="791"/>
      <c r="AI259" s="265"/>
      <c r="AJ259" s="792"/>
      <c r="AK259" s="793"/>
      <c r="AL259" s="787"/>
      <c r="AM259" s="788" t="str">
        <f t="shared" si="43"/>
        <v/>
      </c>
      <c r="AN259" s="789" t="str">
        <f t="shared" si="37"/>
        <v/>
      </c>
      <c r="AO259" s="789">
        <f t="shared" si="44"/>
        <v>0</v>
      </c>
      <c r="AP259" s="789">
        <f t="shared" si="45"/>
        <v>0</v>
      </c>
      <c r="AQ259" s="789">
        <f t="shared" si="46"/>
        <v>0</v>
      </c>
      <c r="AR259" s="790">
        <f t="shared" si="47"/>
        <v>0</v>
      </c>
      <c r="AS259" s="242"/>
      <c r="AT259" s="242"/>
    </row>
    <row r="260" spans="22:46" x14ac:dyDescent="0.25">
      <c r="V260" s="791"/>
      <c r="W260" s="265"/>
      <c r="X260" s="792"/>
      <c r="Y260" s="793"/>
      <c r="Z260" s="787"/>
      <c r="AA260" s="788" t="str">
        <f t="shared" si="38"/>
        <v/>
      </c>
      <c r="AB260" s="789" t="str">
        <f t="shared" si="36"/>
        <v/>
      </c>
      <c r="AC260" s="789">
        <f t="shared" si="39"/>
        <v>0</v>
      </c>
      <c r="AD260" s="789">
        <f t="shared" si="40"/>
        <v>0</v>
      </c>
      <c r="AE260" s="789">
        <f t="shared" si="41"/>
        <v>0</v>
      </c>
      <c r="AF260" s="790">
        <f t="shared" si="42"/>
        <v>0</v>
      </c>
      <c r="AG260" s="273"/>
      <c r="AH260" s="791"/>
      <c r="AI260" s="265"/>
      <c r="AJ260" s="792"/>
      <c r="AK260" s="793"/>
      <c r="AL260" s="787"/>
      <c r="AM260" s="788" t="str">
        <f t="shared" si="43"/>
        <v/>
      </c>
      <c r="AN260" s="789" t="str">
        <f t="shared" si="37"/>
        <v/>
      </c>
      <c r="AO260" s="789">
        <f t="shared" si="44"/>
        <v>0</v>
      </c>
      <c r="AP260" s="789">
        <f t="shared" si="45"/>
        <v>0</v>
      </c>
      <c r="AQ260" s="789">
        <f t="shared" si="46"/>
        <v>0</v>
      </c>
      <c r="AR260" s="790">
        <f t="shared" si="47"/>
        <v>0</v>
      </c>
      <c r="AS260" s="242"/>
      <c r="AT260" s="242"/>
    </row>
    <row r="261" spans="22:46" x14ac:dyDescent="0.25">
      <c r="V261" s="791"/>
      <c r="W261" s="265"/>
      <c r="X261" s="792"/>
      <c r="Y261" s="793"/>
      <c r="Z261" s="787"/>
      <c r="AA261" s="788" t="str">
        <f t="shared" si="38"/>
        <v/>
      </c>
      <c r="AB261" s="789" t="str">
        <f t="shared" si="36"/>
        <v/>
      </c>
      <c r="AC261" s="789">
        <f t="shared" si="39"/>
        <v>0</v>
      </c>
      <c r="AD261" s="789">
        <f t="shared" si="40"/>
        <v>0</v>
      </c>
      <c r="AE261" s="789">
        <f t="shared" si="41"/>
        <v>0</v>
      </c>
      <c r="AF261" s="790">
        <f t="shared" si="42"/>
        <v>0</v>
      </c>
      <c r="AG261" s="273"/>
      <c r="AH261" s="791"/>
      <c r="AI261" s="265"/>
      <c r="AJ261" s="792"/>
      <c r="AK261" s="793"/>
      <c r="AL261" s="787"/>
      <c r="AM261" s="788" t="str">
        <f t="shared" si="43"/>
        <v/>
      </c>
      <c r="AN261" s="789" t="str">
        <f t="shared" si="37"/>
        <v/>
      </c>
      <c r="AO261" s="789">
        <f t="shared" si="44"/>
        <v>0</v>
      </c>
      <c r="AP261" s="789">
        <f t="shared" si="45"/>
        <v>0</v>
      </c>
      <c r="AQ261" s="789">
        <f t="shared" si="46"/>
        <v>0</v>
      </c>
      <c r="AR261" s="790">
        <f t="shared" si="47"/>
        <v>0</v>
      </c>
      <c r="AS261" s="242"/>
      <c r="AT261" s="242"/>
    </row>
    <row r="262" spans="22:46" x14ac:dyDescent="0.25">
      <c r="V262" s="791"/>
      <c r="W262" s="265"/>
      <c r="X262" s="792"/>
      <c r="Y262" s="793"/>
      <c r="Z262" s="787"/>
      <c r="AA262" s="788" t="str">
        <f t="shared" si="38"/>
        <v/>
      </c>
      <c r="AB262" s="789" t="str">
        <f t="shared" si="36"/>
        <v/>
      </c>
      <c r="AC262" s="789">
        <f t="shared" si="39"/>
        <v>0</v>
      </c>
      <c r="AD262" s="789">
        <f t="shared" si="40"/>
        <v>0</v>
      </c>
      <c r="AE262" s="789">
        <f t="shared" si="41"/>
        <v>0</v>
      </c>
      <c r="AF262" s="790">
        <f t="shared" si="42"/>
        <v>0</v>
      </c>
      <c r="AG262" s="273"/>
      <c r="AH262" s="791"/>
      <c r="AI262" s="265"/>
      <c r="AJ262" s="792"/>
      <c r="AK262" s="793"/>
      <c r="AL262" s="787"/>
      <c r="AM262" s="788" t="str">
        <f t="shared" si="43"/>
        <v/>
      </c>
      <c r="AN262" s="789" t="str">
        <f t="shared" si="37"/>
        <v/>
      </c>
      <c r="AO262" s="789">
        <f t="shared" si="44"/>
        <v>0</v>
      </c>
      <c r="AP262" s="789">
        <f t="shared" si="45"/>
        <v>0</v>
      </c>
      <c r="AQ262" s="789">
        <f t="shared" si="46"/>
        <v>0</v>
      </c>
      <c r="AR262" s="790">
        <f t="shared" si="47"/>
        <v>0</v>
      </c>
      <c r="AS262" s="242"/>
      <c r="AT262" s="242"/>
    </row>
    <row r="263" spans="22:46" x14ac:dyDescent="0.25">
      <c r="V263" s="791"/>
      <c r="W263" s="265"/>
      <c r="X263" s="792"/>
      <c r="Y263" s="793"/>
      <c r="Z263" s="787"/>
      <c r="AA263" s="788" t="str">
        <f t="shared" si="38"/>
        <v/>
      </c>
      <c r="AB263" s="789" t="str">
        <f t="shared" si="36"/>
        <v/>
      </c>
      <c r="AC263" s="789">
        <f t="shared" si="39"/>
        <v>0</v>
      </c>
      <c r="AD263" s="789">
        <f t="shared" si="40"/>
        <v>0</v>
      </c>
      <c r="AE263" s="789">
        <f t="shared" si="41"/>
        <v>0</v>
      </c>
      <c r="AF263" s="790">
        <f t="shared" si="42"/>
        <v>0</v>
      </c>
      <c r="AG263" s="273"/>
      <c r="AH263" s="791"/>
      <c r="AI263" s="265"/>
      <c r="AJ263" s="792"/>
      <c r="AK263" s="793"/>
      <c r="AL263" s="787"/>
      <c r="AM263" s="788" t="str">
        <f t="shared" si="43"/>
        <v/>
      </c>
      <c r="AN263" s="789" t="str">
        <f t="shared" si="37"/>
        <v/>
      </c>
      <c r="AO263" s="789">
        <f t="shared" si="44"/>
        <v>0</v>
      </c>
      <c r="AP263" s="789">
        <f t="shared" si="45"/>
        <v>0</v>
      </c>
      <c r="AQ263" s="789">
        <f t="shared" si="46"/>
        <v>0</v>
      </c>
      <c r="AR263" s="790">
        <f t="shared" si="47"/>
        <v>0</v>
      </c>
      <c r="AS263" s="242"/>
      <c r="AT263" s="242"/>
    </row>
    <row r="264" spans="22:46" x14ac:dyDescent="0.25">
      <c r="V264" s="791"/>
      <c r="W264" s="265"/>
      <c r="X264" s="792"/>
      <c r="Y264" s="793"/>
      <c r="Z264" s="787"/>
      <c r="AA264" s="788" t="str">
        <f t="shared" si="38"/>
        <v/>
      </c>
      <c r="AB264" s="789" t="str">
        <f t="shared" ref="AB264:AB327" si="48">IF(Y264&gt;1,IF((TestEOY-X264)/365&gt;AA264,AA264,ROUNDUP(((TestEOY-X264)/365),0)),"")</f>
        <v/>
      </c>
      <c r="AC264" s="789">
        <f t="shared" si="39"/>
        <v>0</v>
      </c>
      <c r="AD264" s="789">
        <f t="shared" si="40"/>
        <v>0</v>
      </c>
      <c r="AE264" s="789">
        <f t="shared" si="41"/>
        <v>0</v>
      </c>
      <c r="AF264" s="790">
        <f t="shared" si="42"/>
        <v>0</v>
      </c>
      <c r="AG264" s="273"/>
      <c r="AH264" s="791"/>
      <c r="AI264" s="265"/>
      <c r="AJ264" s="792"/>
      <c r="AK264" s="793"/>
      <c r="AL264" s="787"/>
      <c r="AM264" s="788" t="str">
        <f t="shared" si="43"/>
        <v/>
      </c>
      <c r="AN264" s="789" t="str">
        <f t="shared" ref="AN264:AN327" si="49">IF(AK264&lt;&gt;"",IF((TestEOY-AJ264)/365&gt;AM264,AM264,ROUNDUP(((TestEOY-AJ264)/365),0)),"")</f>
        <v/>
      </c>
      <c r="AO264" s="789">
        <f t="shared" si="44"/>
        <v>0</v>
      </c>
      <c r="AP264" s="789">
        <f t="shared" si="45"/>
        <v>0</v>
      </c>
      <c r="AQ264" s="789">
        <f t="shared" si="46"/>
        <v>0</v>
      </c>
      <c r="AR264" s="790">
        <f t="shared" si="47"/>
        <v>0</v>
      </c>
      <c r="AS264" s="242"/>
      <c r="AT264" s="242"/>
    </row>
    <row r="265" spans="22:46" x14ac:dyDescent="0.25">
      <c r="V265" s="791"/>
      <c r="W265" s="265"/>
      <c r="X265" s="792"/>
      <c r="Y265" s="793"/>
      <c r="Z265" s="787"/>
      <c r="AA265" s="788" t="str">
        <f t="shared" ref="AA265:AA328" si="50">IFERROR(INDEX($AU$8:$AU$23,MATCH(V265,$AT$8:$AT$23,0)),"")</f>
        <v/>
      </c>
      <c r="AB265" s="789" t="str">
        <f t="shared" si="48"/>
        <v/>
      </c>
      <c r="AC265" s="789">
        <f t="shared" ref="AC265:AC328" si="51">IFERROR(IF(AB265&gt;=AA265,0,IF(AA265&gt;AB265,SLN(Y265,Z265,AA265),0)),"")</f>
        <v>0</v>
      </c>
      <c r="AD265" s="789">
        <f t="shared" ref="AD265:AD328" si="52">AE265-AC265</f>
        <v>0</v>
      </c>
      <c r="AE265" s="789">
        <f t="shared" ref="AE265:AE328" si="53">IFERROR(IF(OR(AA265=0,AA265=""),
     0,
     IF(AB265&gt;=AA265,
          +Y265,
          (+AC265*AB265))),
"")</f>
        <v>0</v>
      </c>
      <c r="AF265" s="790">
        <f t="shared" ref="AF265:AF328" si="54">IFERROR(IF(AE265&gt;Y265,0,(+Y265-AE265))-Z265,"")</f>
        <v>0</v>
      </c>
      <c r="AG265" s="273"/>
      <c r="AH265" s="791"/>
      <c r="AI265" s="265"/>
      <c r="AJ265" s="792"/>
      <c r="AK265" s="793"/>
      <c r="AL265" s="787"/>
      <c r="AM265" s="788" t="str">
        <f t="shared" ref="AM265:AM328" si="55">IFERROR(INDEX($AU$8:$AU$23,MATCH(AH265,$AT$8:$AT$23,0)),"")</f>
        <v/>
      </c>
      <c r="AN265" s="789" t="str">
        <f t="shared" si="49"/>
        <v/>
      </c>
      <c r="AO265" s="789">
        <f t="shared" ref="AO265:AO328" si="56">IFERROR(IF(AN265&gt;=AM265,0,IF(AM265&gt;AN265,SLN(AK265,AL265,AM265),0)),"")</f>
        <v>0</v>
      </c>
      <c r="AP265" s="789">
        <f t="shared" ref="AP265:AP328" si="57">AQ265-AO265</f>
        <v>0</v>
      </c>
      <c r="AQ265" s="789">
        <f t="shared" ref="AQ265:AQ328" si="58">IFERROR(IF(OR(AM265=0,AM265=""),
     0,
     IF(AN265&gt;=AM265,
          +AK265,
          (+AO265*AN265))),
"")</f>
        <v>0</v>
      </c>
      <c r="AR265" s="790">
        <f t="shared" ref="AR265:AR328" si="59">IFERROR(IF(AQ265&gt;AK265,0,(+AK265-AQ265))-AL265,"")</f>
        <v>0</v>
      </c>
      <c r="AS265" s="242"/>
      <c r="AT265" s="242"/>
    </row>
    <row r="266" spans="22:46" x14ac:dyDescent="0.25">
      <c r="V266" s="791"/>
      <c r="W266" s="265"/>
      <c r="X266" s="792"/>
      <c r="Y266" s="793"/>
      <c r="Z266" s="787"/>
      <c r="AA266" s="788" t="str">
        <f t="shared" si="50"/>
        <v/>
      </c>
      <c r="AB266" s="789" t="str">
        <f t="shared" si="48"/>
        <v/>
      </c>
      <c r="AC266" s="789">
        <f t="shared" si="51"/>
        <v>0</v>
      </c>
      <c r="AD266" s="789">
        <f t="shared" si="52"/>
        <v>0</v>
      </c>
      <c r="AE266" s="789">
        <f t="shared" si="53"/>
        <v>0</v>
      </c>
      <c r="AF266" s="790">
        <f t="shared" si="54"/>
        <v>0</v>
      </c>
      <c r="AG266" s="273"/>
      <c r="AH266" s="791"/>
      <c r="AI266" s="265"/>
      <c r="AJ266" s="792"/>
      <c r="AK266" s="793"/>
      <c r="AL266" s="787"/>
      <c r="AM266" s="788" t="str">
        <f t="shared" si="55"/>
        <v/>
      </c>
      <c r="AN266" s="789" t="str">
        <f t="shared" si="49"/>
        <v/>
      </c>
      <c r="AO266" s="789">
        <f t="shared" si="56"/>
        <v>0</v>
      </c>
      <c r="AP266" s="789">
        <f t="shared" si="57"/>
        <v>0</v>
      </c>
      <c r="AQ266" s="789">
        <f t="shared" si="58"/>
        <v>0</v>
      </c>
      <c r="AR266" s="790">
        <f t="shared" si="59"/>
        <v>0</v>
      </c>
      <c r="AS266" s="242"/>
      <c r="AT266" s="242"/>
    </row>
    <row r="267" spans="22:46" x14ac:dyDescent="0.25">
      <c r="V267" s="791"/>
      <c r="W267" s="265"/>
      <c r="X267" s="792"/>
      <c r="Y267" s="793"/>
      <c r="Z267" s="787"/>
      <c r="AA267" s="788" t="str">
        <f t="shared" si="50"/>
        <v/>
      </c>
      <c r="AB267" s="789" t="str">
        <f t="shared" si="48"/>
        <v/>
      </c>
      <c r="AC267" s="789">
        <f t="shared" si="51"/>
        <v>0</v>
      </c>
      <c r="AD267" s="789">
        <f t="shared" si="52"/>
        <v>0</v>
      </c>
      <c r="AE267" s="789">
        <f t="shared" si="53"/>
        <v>0</v>
      </c>
      <c r="AF267" s="790">
        <f t="shared" si="54"/>
        <v>0</v>
      </c>
      <c r="AG267" s="273"/>
      <c r="AH267" s="791"/>
      <c r="AI267" s="265"/>
      <c r="AJ267" s="792"/>
      <c r="AK267" s="793"/>
      <c r="AL267" s="787"/>
      <c r="AM267" s="788" t="str">
        <f t="shared" si="55"/>
        <v/>
      </c>
      <c r="AN267" s="789" t="str">
        <f t="shared" si="49"/>
        <v/>
      </c>
      <c r="AO267" s="789">
        <f t="shared" si="56"/>
        <v>0</v>
      </c>
      <c r="AP267" s="789">
        <f t="shared" si="57"/>
        <v>0</v>
      </c>
      <c r="AQ267" s="789">
        <f t="shared" si="58"/>
        <v>0</v>
      </c>
      <c r="AR267" s="790">
        <f t="shared" si="59"/>
        <v>0</v>
      </c>
      <c r="AS267" s="242"/>
      <c r="AT267" s="242"/>
    </row>
    <row r="268" spans="22:46" x14ac:dyDescent="0.25">
      <c r="V268" s="791"/>
      <c r="W268" s="265"/>
      <c r="X268" s="792"/>
      <c r="Y268" s="793"/>
      <c r="Z268" s="787"/>
      <c r="AA268" s="788" t="str">
        <f t="shared" si="50"/>
        <v/>
      </c>
      <c r="AB268" s="789" t="str">
        <f t="shared" si="48"/>
        <v/>
      </c>
      <c r="AC268" s="789">
        <f t="shared" si="51"/>
        <v>0</v>
      </c>
      <c r="AD268" s="789">
        <f t="shared" si="52"/>
        <v>0</v>
      </c>
      <c r="AE268" s="789">
        <f t="shared" si="53"/>
        <v>0</v>
      </c>
      <c r="AF268" s="790">
        <f t="shared" si="54"/>
        <v>0</v>
      </c>
      <c r="AG268" s="273"/>
      <c r="AH268" s="791"/>
      <c r="AI268" s="265"/>
      <c r="AJ268" s="792"/>
      <c r="AK268" s="793"/>
      <c r="AL268" s="787"/>
      <c r="AM268" s="788" t="str">
        <f t="shared" si="55"/>
        <v/>
      </c>
      <c r="AN268" s="789" t="str">
        <f t="shared" si="49"/>
        <v/>
      </c>
      <c r="AO268" s="789">
        <f t="shared" si="56"/>
        <v>0</v>
      </c>
      <c r="AP268" s="789">
        <f t="shared" si="57"/>
        <v>0</v>
      </c>
      <c r="AQ268" s="789">
        <f t="shared" si="58"/>
        <v>0</v>
      </c>
      <c r="AR268" s="790">
        <f t="shared" si="59"/>
        <v>0</v>
      </c>
      <c r="AS268" s="242"/>
      <c r="AT268" s="242"/>
    </row>
    <row r="269" spans="22:46" x14ac:dyDescent="0.25">
      <c r="V269" s="791"/>
      <c r="W269" s="265"/>
      <c r="X269" s="792"/>
      <c r="Y269" s="793"/>
      <c r="Z269" s="787"/>
      <c r="AA269" s="788" t="str">
        <f t="shared" si="50"/>
        <v/>
      </c>
      <c r="AB269" s="789" t="str">
        <f t="shared" si="48"/>
        <v/>
      </c>
      <c r="AC269" s="789">
        <f t="shared" si="51"/>
        <v>0</v>
      </c>
      <c r="AD269" s="789">
        <f t="shared" si="52"/>
        <v>0</v>
      </c>
      <c r="AE269" s="789">
        <f t="shared" si="53"/>
        <v>0</v>
      </c>
      <c r="AF269" s="790">
        <f t="shared" si="54"/>
        <v>0</v>
      </c>
      <c r="AG269" s="273"/>
      <c r="AH269" s="791"/>
      <c r="AI269" s="265"/>
      <c r="AJ269" s="792"/>
      <c r="AK269" s="793"/>
      <c r="AL269" s="787"/>
      <c r="AM269" s="788" t="str">
        <f t="shared" si="55"/>
        <v/>
      </c>
      <c r="AN269" s="789" t="str">
        <f t="shared" si="49"/>
        <v/>
      </c>
      <c r="AO269" s="789">
        <f t="shared" si="56"/>
        <v>0</v>
      </c>
      <c r="AP269" s="789">
        <f t="shared" si="57"/>
        <v>0</v>
      </c>
      <c r="AQ269" s="789">
        <f t="shared" si="58"/>
        <v>0</v>
      </c>
      <c r="AR269" s="790">
        <f t="shared" si="59"/>
        <v>0</v>
      </c>
      <c r="AS269" s="242"/>
      <c r="AT269" s="242"/>
    </row>
    <row r="270" spans="22:46" x14ac:dyDescent="0.25">
      <c r="V270" s="791"/>
      <c r="W270" s="265"/>
      <c r="X270" s="792"/>
      <c r="Y270" s="793"/>
      <c r="Z270" s="787"/>
      <c r="AA270" s="788" t="str">
        <f t="shared" si="50"/>
        <v/>
      </c>
      <c r="AB270" s="789" t="str">
        <f t="shared" si="48"/>
        <v/>
      </c>
      <c r="AC270" s="789">
        <f t="shared" si="51"/>
        <v>0</v>
      </c>
      <c r="AD270" s="789">
        <f t="shared" si="52"/>
        <v>0</v>
      </c>
      <c r="AE270" s="789">
        <f t="shared" si="53"/>
        <v>0</v>
      </c>
      <c r="AF270" s="790">
        <f t="shared" si="54"/>
        <v>0</v>
      </c>
      <c r="AG270" s="273"/>
      <c r="AH270" s="791"/>
      <c r="AI270" s="265"/>
      <c r="AJ270" s="792"/>
      <c r="AK270" s="793"/>
      <c r="AL270" s="787"/>
      <c r="AM270" s="788" t="str">
        <f t="shared" si="55"/>
        <v/>
      </c>
      <c r="AN270" s="789" t="str">
        <f t="shared" si="49"/>
        <v/>
      </c>
      <c r="AO270" s="789">
        <f t="shared" si="56"/>
        <v>0</v>
      </c>
      <c r="AP270" s="789">
        <f t="shared" si="57"/>
        <v>0</v>
      </c>
      <c r="AQ270" s="789">
        <f t="shared" si="58"/>
        <v>0</v>
      </c>
      <c r="AR270" s="790">
        <f t="shared" si="59"/>
        <v>0</v>
      </c>
      <c r="AS270" s="242"/>
      <c r="AT270" s="242"/>
    </row>
    <row r="271" spans="22:46" x14ac:dyDescent="0.25">
      <c r="V271" s="791"/>
      <c r="W271" s="265"/>
      <c r="X271" s="792"/>
      <c r="Y271" s="793"/>
      <c r="Z271" s="787"/>
      <c r="AA271" s="788" t="str">
        <f t="shared" si="50"/>
        <v/>
      </c>
      <c r="AB271" s="789" t="str">
        <f t="shared" si="48"/>
        <v/>
      </c>
      <c r="AC271" s="789">
        <f t="shared" si="51"/>
        <v>0</v>
      </c>
      <c r="AD271" s="789">
        <f t="shared" si="52"/>
        <v>0</v>
      </c>
      <c r="AE271" s="789">
        <f t="shared" si="53"/>
        <v>0</v>
      </c>
      <c r="AF271" s="790">
        <f t="shared" si="54"/>
        <v>0</v>
      </c>
      <c r="AG271" s="273"/>
      <c r="AH271" s="791"/>
      <c r="AI271" s="265"/>
      <c r="AJ271" s="792"/>
      <c r="AK271" s="793"/>
      <c r="AL271" s="787"/>
      <c r="AM271" s="788" t="str">
        <f t="shared" si="55"/>
        <v/>
      </c>
      <c r="AN271" s="789" t="str">
        <f t="shared" si="49"/>
        <v/>
      </c>
      <c r="AO271" s="789">
        <f t="shared" si="56"/>
        <v>0</v>
      </c>
      <c r="AP271" s="789">
        <f t="shared" si="57"/>
        <v>0</v>
      </c>
      <c r="AQ271" s="789">
        <f t="shared" si="58"/>
        <v>0</v>
      </c>
      <c r="AR271" s="790">
        <f t="shared" si="59"/>
        <v>0</v>
      </c>
      <c r="AS271" s="242"/>
      <c r="AT271" s="242"/>
    </row>
    <row r="272" spans="22:46" x14ac:dyDescent="0.25">
      <c r="V272" s="791"/>
      <c r="W272" s="265"/>
      <c r="X272" s="792"/>
      <c r="Y272" s="793"/>
      <c r="Z272" s="787"/>
      <c r="AA272" s="788" t="str">
        <f t="shared" si="50"/>
        <v/>
      </c>
      <c r="AB272" s="789" t="str">
        <f t="shared" si="48"/>
        <v/>
      </c>
      <c r="AC272" s="789">
        <f t="shared" si="51"/>
        <v>0</v>
      </c>
      <c r="AD272" s="789">
        <f t="shared" si="52"/>
        <v>0</v>
      </c>
      <c r="AE272" s="789">
        <f t="shared" si="53"/>
        <v>0</v>
      </c>
      <c r="AF272" s="790">
        <f t="shared" si="54"/>
        <v>0</v>
      </c>
      <c r="AG272" s="273"/>
      <c r="AH272" s="791"/>
      <c r="AI272" s="265"/>
      <c r="AJ272" s="792"/>
      <c r="AK272" s="793"/>
      <c r="AL272" s="787"/>
      <c r="AM272" s="788" t="str">
        <f t="shared" si="55"/>
        <v/>
      </c>
      <c r="AN272" s="789" t="str">
        <f t="shared" si="49"/>
        <v/>
      </c>
      <c r="AO272" s="789">
        <f t="shared" si="56"/>
        <v>0</v>
      </c>
      <c r="AP272" s="789">
        <f t="shared" si="57"/>
        <v>0</v>
      </c>
      <c r="AQ272" s="789">
        <f t="shared" si="58"/>
        <v>0</v>
      </c>
      <c r="AR272" s="790">
        <f t="shared" si="59"/>
        <v>0</v>
      </c>
      <c r="AS272" s="242"/>
      <c r="AT272" s="242"/>
    </row>
    <row r="273" spans="22:46" x14ac:dyDescent="0.25">
      <c r="V273" s="791"/>
      <c r="W273" s="265"/>
      <c r="X273" s="792"/>
      <c r="Y273" s="793"/>
      <c r="Z273" s="787"/>
      <c r="AA273" s="788" t="str">
        <f t="shared" si="50"/>
        <v/>
      </c>
      <c r="AB273" s="789" t="str">
        <f t="shared" si="48"/>
        <v/>
      </c>
      <c r="AC273" s="789">
        <f t="shared" si="51"/>
        <v>0</v>
      </c>
      <c r="AD273" s="789">
        <f t="shared" si="52"/>
        <v>0</v>
      </c>
      <c r="AE273" s="789">
        <f t="shared" si="53"/>
        <v>0</v>
      </c>
      <c r="AF273" s="790">
        <f t="shared" si="54"/>
        <v>0</v>
      </c>
      <c r="AG273" s="273"/>
      <c r="AH273" s="791"/>
      <c r="AI273" s="265"/>
      <c r="AJ273" s="792"/>
      <c r="AK273" s="793"/>
      <c r="AL273" s="787"/>
      <c r="AM273" s="788" t="str">
        <f t="shared" si="55"/>
        <v/>
      </c>
      <c r="AN273" s="789" t="str">
        <f t="shared" si="49"/>
        <v/>
      </c>
      <c r="AO273" s="789">
        <f t="shared" si="56"/>
        <v>0</v>
      </c>
      <c r="AP273" s="789">
        <f t="shared" si="57"/>
        <v>0</v>
      </c>
      <c r="AQ273" s="789">
        <f t="shared" si="58"/>
        <v>0</v>
      </c>
      <c r="AR273" s="790">
        <f t="shared" si="59"/>
        <v>0</v>
      </c>
      <c r="AS273" s="242"/>
      <c r="AT273" s="242"/>
    </row>
    <row r="274" spans="22:46" x14ac:dyDescent="0.25">
      <c r="V274" s="791"/>
      <c r="W274" s="265"/>
      <c r="X274" s="792"/>
      <c r="Y274" s="793"/>
      <c r="Z274" s="787"/>
      <c r="AA274" s="788" t="str">
        <f t="shared" si="50"/>
        <v/>
      </c>
      <c r="AB274" s="789" t="str">
        <f t="shared" si="48"/>
        <v/>
      </c>
      <c r="AC274" s="789">
        <f t="shared" si="51"/>
        <v>0</v>
      </c>
      <c r="AD274" s="789">
        <f t="shared" si="52"/>
        <v>0</v>
      </c>
      <c r="AE274" s="789">
        <f t="shared" si="53"/>
        <v>0</v>
      </c>
      <c r="AF274" s="790">
        <f t="shared" si="54"/>
        <v>0</v>
      </c>
      <c r="AG274" s="273"/>
      <c r="AH274" s="791"/>
      <c r="AI274" s="265"/>
      <c r="AJ274" s="792"/>
      <c r="AK274" s="793"/>
      <c r="AL274" s="787"/>
      <c r="AM274" s="788" t="str">
        <f t="shared" si="55"/>
        <v/>
      </c>
      <c r="AN274" s="789" t="str">
        <f t="shared" si="49"/>
        <v/>
      </c>
      <c r="AO274" s="789">
        <f t="shared" si="56"/>
        <v>0</v>
      </c>
      <c r="AP274" s="789">
        <f t="shared" si="57"/>
        <v>0</v>
      </c>
      <c r="AQ274" s="789">
        <f t="shared" si="58"/>
        <v>0</v>
      </c>
      <c r="AR274" s="790">
        <f t="shared" si="59"/>
        <v>0</v>
      </c>
      <c r="AS274" s="242"/>
      <c r="AT274" s="242"/>
    </row>
    <row r="275" spans="22:46" x14ac:dyDescent="0.25">
      <c r="V275" s="791"/>
      <c r="W275" s="265"/>
      <c r="X275" s="792"/>
      <c r="Y275" s="793"/>
      <c r="Z275" s="787"/>
      <c r="AA275" s="788" t="str">
        <f t="shared" si="50"/>
        <v/>
      </c>
      <c r="AB275" s="789" t="str">
        <f t="shared" si="48"/>
        <v/>
      </c>
      <c r="AC275" s="789">
        <f t="shared" si="51"/>
        <v>0</v>
      </c>
      <c r="AD275" s="789">
        <f t="shared" si="52"/>
        <v>0</v>
      </c>
      <c r="AE275" s="789">
        <f t="shared" si="53"/>
        <v>0</v>
      </c>
      <c r="AF275" s="790">
        <f t="shared" si="54"/>
        <v>0</v>
      </c>
      <c r="AG275" s="273"/>
      <c r="AH275" s="791"/>
      <c r="AI275" s="265"/>
      <c r="AJ275" s="792"/>
      <c r="AK275" s="793"/>
      <c r="AL275" s="787"/>
      <c r="AM275" s="788" t="str">
        <f t="shared" si="55"/>
        <v/>
      </c>
      <c r="AN275" s="789" t="str">
        <f t="shared" si="49"/>
        <v/>
      </c>
      <c r="AO275" s="789">
        <f t="shared" si="56"/>
        <v>0</v>
      </c>
      <c r="AP275" s="789">
        <f t="shared" si="57"/>
        <v>0</v>
      </c>
      <c r="AQ275" s="789">
        <f t="shared" si="58"/>
        <v>0</v>
      </c>
      <c r="AR275" s="790">
        <f t="shared" si="59"/>
        <v>0</v>
      </c>
      <c r="AS275" s="242"/>
      <c r="AT275" s="242"/>
    </row>
    <row r="276" spans="22:46" x14ac:dyDescent="0.25">
      <c r="V276" s="791"/>
      <c r="W276" s="265"/>
      <c r="X276" s="792"/>
      <c r="Y276" s="793"/>
      <c r="Z276" s="787"/>
      <c r="AA276" s="788" t="str">
        <f t="shared" si="50"/>
        <v/>
      </c>
      <c r="AB276" s="789" t="str">
        <f t="shared" si="48"/>
        <v/>
      </c>
      <c r="AC276" s="789">
        <f t="shared" si="51"/>
        <v>0</v>
      </c>
      <c r="AD276" s="789">
        <f t="shared" si="52"/>
        <v>0</v>
      </c>
      <c r="AE276" s="789">
        <f t="shared" si="53"/>
        <v>0</v>
      </c>
      <c r="AF276" s="790">
        <f t="shared" si="54"/>
        <v>0</v>
      </c>
      <c r="AG276" s="273"/>
      <c r="AH276" s="791"/>
      <c r="AI276" s="265"/>
      <c r="AJ276" s="792"/>
      <c r="AK276" s="793"/>
      <c r="AL276" s="787"/>
      <c r="AM276" s="788" t="str">
        <f t="shared" si="55"/>
        <v/>
      </c>
      <c r="AN276" s="789" t="str">
        <f t="shared" si="49"/>
        <v/>
      </c>
      <c r="AO276" s="789">
        <f t="shared" si="56"/>
        <v>0</v>
      </c>
      <c r="AP276" s="789">
        <f t="shared" si="57"/>
        <v>0</v>
      </c>
      <c r="AQ276" s="789">
        <f t="shared" si="58"/>
        <v>0</v>
      </c>
      <c r="AR276" s="790">
        <f t="shared" si="59"/>
        <v>0</v>
      </c>
      <c r="AS276" s="242"/>
      <c r="AT276" s="242"/>
    </row>
    <row r="277" spans="22:46" x14ac:dyDescent="0.25">
      <c r="V277" s="791"/>
      <c r="W277" s="265"/>
      <c r="X277" s="792"/>
      <c r="Y277" s="793"/>
      <c r="Z277" s="787"/>
      <c r="AA277" s="788" t="str">
        <f t="shared" si="50"/>
        <v/>
      </c>
      <c r="AB277" s="789" t="str">
        <f t="shared" si="48"/>
        <v/>
      </c>
      <c r="AC277" s="789">
        <f t="shared" si="51"/>
        <v>0</v>
      </c>
      <c r="AD277" s="789">
        <f t="shared" si="52"/>
        <v>0</v>
      </c>
      <c r="AE277" s="789">
        <f t="shared" si="53"/>
        <v>0</v>
      </c>
      <c r="AF277" s="790">
        <f t="shared" si="54"/>
        <v>0</v>
      </c>
      <c r="AG277" s="273"/>
      <c r="AH277" s="791"/>
      <c r="AI277" s="265"/>
      <c r="AJ277" s="792"/>
      <c r="AK277" s="793"/>
      <c r="AL277" s="787"/>
      <c r="AM277" s="788" t="str">
        <f t="shared" si="55"/>
        <v/>
      </c>
      <c r="AN277" s="789" t="str">
        <f t="shared" si="49"/>
        <v/>
      </c>
      <c r="AO277" s="789">
        <f t="shared" si="56"/>
        <v>0</v>
      </c>
      <c r="AP277" s="789">
        <f t="shared" si="57"/>
        <v>0</v>
      </c>
      <c r="AQ277" s="789">
        <f t="shared" si="58"/>
        <v>0</v>
      </c>
      <c r="AR277" s="790">
        <f t="shared" si="59"/>
        <v>0</v>
      </c>
      <c r="AS277" s="242"/>
      <c r="AT277" s="242"/>
    </row>
    <row r="278" spans="22:46" x14ac:dyDescent="0.25">
      <c r="V278" s="791"/>
      <c r="W278" s="265"/>
      <c r="X278" s="792"/>
      <c r="Y278" s="793"/>
      <c r="Z278" s="787"/>
      <c r="AA278" s="788" t="str">
        <f t="shared" si="50"/>
        <v/>
      </c>
      <c r="AB278" s="789" t="str">
        <f t="shared" si="48"/>
        <v/>
      </c>
      <c r="AC278" s="789">
        <f t="shared" si="51"/>
        <v>0</v>
      </c>
      <c r="AD278" s="789">
        <f t="shared" si="52"/>
        <v>0</v>
      </c>
      <c r="AE278" s="789">
        <f t="shared" si="53"/>
        <v>0</v>
      </c>
      <c r="AF278" s="790">
        <f t="shared" si="54"/>
        <v>0</v>
      </c>
      <c r="AG278" s="273"/>
      <c r="AH278" s="791"/>
      <c r="AI278" s="265"/>
      <c r="AJ278" s="792"/>
      <c r="AK278" s="793"/>
      <c r="AL278" s="787"/>
      <c r="AM278" s="788" t="str">
        <f t="shared" si="55"/>
        <v/>
      </c>
      <c r="AN278" s="789" t="str">
        <f t="shared" si="49"/>
        <v/>
      </c>
      <c r="AO278" s="789">
        <f t="shared" si="56"/>
        <v>0</v>
      </c>
      <c r="AP278" s="789">
        <f t="shared" si="57"/>
        <v>0</v>
      </c>
      <c r="AQ278" s="789">
        <f t="shared" si="58"/>
        <v>0</v>
      </c>
      <c r="AR278" s="790">
        <f t="shared" si="59"/>
        <v>0</v>
      </c>
      <c r="AS278" s="242"/>
      <c r="AT278" s="242"/>
    </row>
    <row r="279" spans="22:46" x14ac:dyDescent="0.25">
      <c r="V279" s="791"/>
      <c r="W279" s="265"/>
      <c r="X279" s="792"/>
      <c r="Y279" s="793"/>
      <c r="Z279" s="787"/>
      <c r="AA279" s="788" t="str">
        <f t="shared" si="50"/>
        <v/>
      </c>
      <c r="AB279" s="789" t="str">
        <f t="shared" si="48"/>
        <v/>
      </c>
      <c r="AC279" s="789">
        <f t="shared" si="51"/>
        <v>0</v>
      </c>
      <c r="AD279" s="789">
        <f t="shared" si="52"/>
        <v>0</v>
      </c>
      <c r="AE279" s="789">
        <f t="shared" si="53"/>
        <v>0</v>
      </c>
      <c r="AF279" s="790">
        <f t="shared" si="54"/>
        <v>0</v>
      </c>
      <c r="AG279" s="273"/>
      <c r="AH279" s="791"/>
      <c r="AI279" s="265"/>
      <c r="AJ279" s="792"/>
      <c r="AK279" s="793"/>
      <c r="AL279" s="787"/>
      <c r="AM279" s="788" t="str">
        <f t="shared" si="55"/>
        <v/>
      </c>
      <c r="AN279" s="789" t="str">
        <f t="shared" si="49"/>
        <v/>
      </c>
      <c r="AO279" s="789">
        <f t="shared" si="56"/>
        <v>0</v>
      </c>
      <c r="AP279" s="789">
        <f t="shared" si="57"/>
        <v>0</v>
      </c>
      <c r="AQ279" s="789">
        <f t="shared" si="58"/>
        <v>0</v>
      </c>
      <c r="AR279" s="790">
        <f t="shared" si="59"/>
        <v>0</v>
      </c>
      <c r="AS279" s="242"/>
      <c r="AT279" s="242"/>
    </row>
    <row r="280" spans="22:46" x14ac:dyDescent="0.25">
      <c r="V280" s="791"/>
      <c r="W280" s="265"/>
      <c r="X280" s="792"/>
      <c r="Y280" s="793"/>
      <c r="Z280" s="787"/>
      <c r="AA280" s="788" t="str">
        <f t="shared" si="50"/>
        <v/>
      </c>
      <c r="AB280" s="789" t="str">
        <f t="shared" si="48"/>
        <v/>
      </c>
      <c r="AC280" s="789">
        <f t="shared" si="51"/>
        <v>0</v>
      </c>
      <c r="AD280" s="789">
        <f t="shared" si="52"/>
        <v>0</v>
      </c>
      <c r="AE280" s="789">
        <f t="shared" si="53"/>
        <v>0</v>
      </c>
      <c r="AF280" s="790">
        <f t="shared" si="54"/>
        <v>0</v>
      </c>
      <c r="AG280" s="273"/>
      <c r="AH280" s="791"/>
      <c r="AI280" s="265"/>
      <c r="AJ280" s="792"/>
      <c r="AK280" s="793"/>
      <c r="AL280" s="787"/>
      <c r="AM280" s="788" t="str">
        <f t="shared" si="55"/>
        <v/>
      </c>
      <c r="AN280" s="789" t="str">
        <f t="shared" si="49"/>
        <v/>
      </c>
      <c r="AO280" s="789">
        <f t="shared" si="56"/>
        <v>0</v>
      </c>
      <c r="AP280" s="789">
        <f t="shared" si="57"/>
        <v>0</v>
      </c>
      <c r="AQ280" s="789">
        <f t="shared" si="58"/>
        <v>0</v>
      </c>
      <c r="AR280" s="790">
        <f t="shared" si="59"/>
        <v>0</v>
      </c>
      <c r="AS280" s="242"/>
      <c r="AT280" s="242"/>
    </row>
    <row r="281" spans="22:46" x14ac:dyDescent="0.25">
      <c r="V281" s="791"/>
      <c r="W281" s="265"/>
      <c r="X281" s="792"/>
      <c r="Y281" s="793"/>
      <c r="Z281" s="787"/>
      <c r="AA281" s="788" t="str">
        <f t="shared" si="50"/>
        <v/>
      </c>
      <c r="AB281" s="789" t="str">
        <f t="shared" si="48"/>
        <v/>
      </c>
      <c r="AC281" s="789">
        <f t="shared" si="51"/>
        <v>0</v>
      </c>
      <c r="AD281" s="789">
        <f t="shared" si="52"/>
        <v>0</v>
      </c>
      <c r="AE281" s="789">
        <f t="shared" si="53"/>
        <v>0</v>
      </c>
      <c r="AF281" s="790">
        <f t="shared" si="54"/>
        <v>0</v>
      </c>
      <c r="AG281" s="273"/>
      <c r="AH281" s="791"/>
      <c r="AI281" s="265"/>
      <c r="AJ281" s="792"/>
      <c r="AK281" s="793"/>
      <c r="AL281" s="787"/>
      <c r="AM281" s="788" t="str">
        <f t="shared" si="55"/>
        <v/>
      </c>
      <c r="AN281" s="789" t="str">
        <f t="shared" si="49"/>
        <v/>
      </c>
      <c r="AO281" s="789">
        <f t="shared" si="56"/>
        <v>0</v>
      </c>
      <c r="AP281" s="789">
        <f t="shared" si="57"/>
        <v>0</v>
      </c>
      <c r="AQ281" s="789">
        <f t="shared" si="58"/>
        <v>0</v>
      </c>
      <c r="AR281" s="790">
        <f t="shared" si="59"/>
        <v>0</v>
      </c>
      <c r="AS281" s="242"/>
      <c r="AT281" s="242"/>
    </row>
    <row r="282" spans="22:46" x14ac:dyDescent="0.25">
      <c r="V282" s="791"/>
      <c r="W282" s="265"/>
      <c r="X282" s="792"/>
      <c r="Y282" s="793"/>
      <c r="Z282" s="787"/>
      <c r="AA282" s="788" t="str">
        <f t="shared" si="50"/>
        <v/>
      </c>
      <c r="AB282" s="789" t="str">
        <f t="shared" si="48"/>
        <v/>
      </c>
      <c r="AC282" s="789">
        <f t="shared" si="51"/>
        <v>0</v>
      </c>
      <c r="AD282" s="789">
        <f t="shared" si="52"/>
        <v>0</v>
      </c>
      <c r="AE282" s="789">
        <f t="shared" si="53"/>
        <v>0</v>
      </c>
      <c r="AF282" s="790">
        <f t="shared" si="54"/>
        <v>0</v>
      </c>
      <c r="AG282" s="273"/>
      <c r="AH282" s="791"/>
      <c r="AI282" s="265"/>
      <c r="AJ282" s="792"/>
      <c r="AK282" s="793"/>
      <c r="AL282" s="787"/>
      <c r="AM282" s="788" t="str">
        <f t="shared" si="55"/>
        <v/>
      </c>
      <c r="AN282" s="789" t="str">
        <f t="shared" si="49"/>
        <v/>
      </c>
      <c r="AO282" s="789">
        <f t="shared" si="56"/>
        <v>0</v>
      </c>
      <c r="AP282" s="789">
        <f t="shared" si="57"/>
        <v>0</v>
      </c>
      <c r="AQ282" s="789">
        <f t="shared" si="58"/>
        <v>0</v>
      </c>
      <c r="AR282" s="790">
        <f t="shared" si="59"/>
        <v>0</v>
      </c>
      <c r="AS282" s="242"/>
      <c r="AT282" s="242"/>
    </row>
    <row r="283" spans="22:46" x14ac:dyDescent="0.25">
      <c r="V283" s="791"/>
      <c r="W283" s="265"/>
      <c r="X283" s="792"/>
      <c r="Y283" s="793"/>
      <c r="Z283" s="787"/>
      <c r="AA283" s="788" t="str">
        <f t="shared" si="50"/>
        <v/>
      </c>
      <c r="AB283" s="789" t="str">
        <f t="shared" si="48"/>
        <v/>
      </c>
      <c r="AC283" s="789">
        <f t="shared" si="51"/>
        <v>0</v>
      </c>
      <c r="AD283" s="789">
        <f t="shared" si="52"/>
        <v>0</v>
      </c>
      <c r="AE283" s="789">
        <f t="shared" si="53"/>
        <v>0</v>
      </c>
      <c r="AF283" s="790">
        <f t="shared" si="54"/>
        <v>0</v>
      </c>
      <c r="AG283" s="273"/>
      <c r="AH283" s="791"/>
      <c r="AI283" s="265"/>
      <c r="AJ283" s="792"/>
      <c r="AK283" s="793"/>
      <c r="AL283" s="787"/>
      <c r="AM283" s="788" t="str">
        <f t="shared" si="55"/>
        <v/>
      </c>
      <c r="AN283" s="789" t="str">
        <f t="shared" si="49"/>
        <v/>
      </c>
      <c r="AO283" s="789">
        <f t="shared" si="56"/>
        <v>0</v>
      </c>
      <c r="AP283" s="789">
        <f t="shared" si="57"/>
        <v>0</v>
      </c>
      <c r="AQ283" s="789">
        <f t="shared" si="58"/>
        <v>0</v>
      </c>
      <c r="AR283" s="790">
        <f t="shared" si="59"/>
        <v>0</v>
      </c>
      <c r="AS283" s="242"/>
      <c r="AT283" s="242"/>
    </row>
    <row r="284" spans="22:46" x14ac:dyDescent="0.25">
      <c r="V284" s="791"/>
      <c r="W284" s="265"/>
      <c r="X284" s="792"/>
      <c r="Y284" s="793"/>
      <c r="Z284" s="787"/>
      <c r="AA284" s="788" t="str">
        <f t="shared" si="50"/>
        <v/>
      </c>
      <c r="AB284" s="789" t="str">
        <f t="shared" si="48"/>
        <v/>
      </c>
      <c r="AC284" s="789">
        <f t="shared" si="51"/>
        <v>0</v>
      </c>
      <c r="AD284" s="789">
        <f t="shared" si="52"/>
        <v>0</v>
      </c>
      <c r="AE284" s="789">
        <f t="shared" si="53"/>
        <v>0</v>
      </c>
      <c r="AF284" s="790">
        <f t="shared" si="54"/>
        <v>0</v>
      </c>
      <c r="AG284" s="273"/>
      <c r="AH284" s="791"/>
      <c r="AI284" s="265"/>
      <c r="AJ284" s="792"/>
      <c r="AK284" s="793"/>
      <c r="AL284" s="787"/>
      <c r="AM284" s="788" t="str">
        <f t="shared" si="55"/>
        <v/>
      </c>
      <c r="AN284" s="789" t="str">
        <f t="shared" si="49"/>
        <v/>
      </c>
      <c r="AO284" s="789">
        <f t="shared" si="56"/>
        <v>0</v>
      </c>
      <c r="AP284" s="789">
        <f t="shared" si="57"/>
        <v>0</v>
      </c>
      <c r="AQ284" s="789">
        <f t="shared" si="58"/>
        <v>0</v>
      </c>
      <c r="AR284" s="790">
        <f t="shared" si="59"/>
        <v>0</v>
      </c>
      <c r="AS284" s="242"/>
      <c r="AT284" s="242"/>
    </row>
    <row r="285" spans="22:46" x14ac:dyDescent="0.25">
      <c r="V285" s="791"/>
      <c r="W285" s="265"/>
      <c r="X285" s="792"/>
      <c r="Y285" s="793"/>
      <c r="Z285" s="787"/>
      <c r="AA285" s="788" t="str">
        <f t="shared" si="50"/>
        <v/>
      </c>
      <c r="AB285" s="789" t="str">
        <f t="shared" si="48"/>
        <v/>
      </c>
      <c r="AC285" s="789">
        <f t="shared" si="51"/>
        <v>0</v>
      </c>
      <c r="AD285" s="789">
        <f t="shared" si="52"/>
        <v>0</v>
      </c>
      <c r="AE285" s="789">
        <f t="shared" si="53"/>
        <v>0</v>
      </c>
      <c r="AF285" s="790">
        <f t="shared" si="54"/>
        <v>0</v>
      </c>
      <c r="AG285" s="273"/>
      <c r="AH285" s="791"/>
      <c r="AI285" s="265"/>
      <c r="AJ285" s="792"/>
      <c r="AK285" s="793"/>
      <c r="AL285" s="787"/>
      <c r="AM285" s="788" t="str">
        <f t="shared" si="55"/>
        <v/>
      </c>
      <c r="AN285" s="789" t="str">
        <f t="shared" si="49"/>
        <v/>
      </c>
      <c r="AO285" s="789">
        <f t="shared" si="56"/>
        <v>0</v>
      </c>
      <c r="AP285" s="789">
        <f t="shared" si="57"/>
        <v>0</v>
      </c>
      <c r="AQ285" s="789">
        <f t="shared" si="58"/>
        <v>0</v>
      </c>
      <c r="AR285" s="790">
        <f t="shared" si="59"/>
        <v>0</v>
      </c>
      <c r="AS285" s="242"/>
      <c r="AT285" s="242"/>
    </row>
    <row r="286" spans="22:46" x14ac:dyDescent="0.25">
      <c r="V286" s="791"/>
      <c r="W286" s="265"/>
      <c r="X286" s="792"/>
      <c r="Y286" s="793"/>
      <c r="Z286" s="787"/>
      <c r="AA286" s="788" t="str">
        <f t="shared" si="50"/>
        <v/>
      </c>
      <c r="AB286" s="789" t="str">
        <f t="shared" si="48"/>
        <v/>
      </c>
      <c r="AC286" s="789">
        <f t="shared" si="51"/>
        <v>0</v>
      </c>
      <c r="AD286" s="789">
        <f t="shared" si="52"/>
        <v>0</v>
      </c>
      <c r="AE286" s="789">
        <f t="shared" si="53"/>
        <v>0</v>
      </c>
      <c r="AF286" s="790">
        <f t="shared" si="54"/>
        <v>0</v>
      </c>
      <c r="AG286" s="273"/>
      <c r="AH286" s="791"/>
      <c r="AI286" s="265"/>
      <c r="AJ286" s="792"/>
      <c r="AK286" s="793"/>
      <c r="AL286" s="787"/>
      <c r="AM286" s="788" t="str">
        <f t="shared" si="55"/>
        <v/>
      </c>
      <c r="AN286" s="789" t="str">
        <f t="shared" si="49"/>
        <v/>
      </c>
      <c r="AO286" s="789">
        <f t="shared" si="56"/>
        <v>0</v>
      </c>
      <c r="AP286" s="789">
        <f t="shared" si="57"/>
        <v>0</v>
      </c>
      <c r="AQ286" s="789">
        <f t="shared" si="58"/>
        <v>0</v>
      </c>
      <c r="AR286" s="790">
        <f t="shared" si="59"/>
        <v>0</v>
      </c>
      <c r="AS286" s="242"/>
      <c r="AT286" s="242"/>
    </row>
    <row r="287" spans="22:46" x14ac:dyDescent="0.25">
      <c r="V287" s="791"/>
      <c r="W287" s="265"/>
      <c r="X287" s="792"/>
      <c r="Y287" s="793"/>
      <c r="Z287" s="787"/>
      <c r="AA287" s="788" t="str">
        <f t="shared" si="50"/>
        <v/>
      </c>
      <c r="AB287" s="789" t="str">
        <f t="shared" si="48"/>
        <v/>
      </c>
      <c r="AC287" s="789">
        <f t="shared" si="51"/>
        <v>0</v>
      </c>
      <c r="AD287" s="789">
        <f t="shared" si="52"/>
        <v>0</v>
      </c>
      <c r="AE287" s="789">
        <f t="shared" si="53"/>
        <v>0</v>
      </c>
      <c r="AF287" s="790">
        <f t="shared" si="54"/>
        <v>0</v>
      </c>
      <c r="AG287" s="273"/>
      <c r="AH287" s="791"/>
      <c r="AI287" s="265"/>
      <c r="AJ287" s="792"/>
      <c r="AK287" s="793"/>
      <c r="AL287" s="787"/>
      <c r="AM287" s="788" t="str">
        <f t="shared" si="55"/>
        <v/>
      </c>
      <c r="AN287" s="789" t="str">
        <f t="shared" si="49"/>
        <v/>
      </c>
      <c r="AO287" s="789">
        <f t="shared" si="56"/>
        <v>0</v>
      </c>
      <c r="AP287" s="789">
        <f t="shared" si="57"/>
        <v>0</v>
      </c>
      <c r="AQ287" s="789">
        <f t="shared" si="58"/>
        <v>0</v>
      </c>
      <c r="AR287" s="790">
        <f t="shared" si="59"/>
        <v>0</v>
      </c>
      <c r="AS287" s="242"/>
      <c r="AT287" s="242"/>
    </row>
    <row r="288" spans="22:46" x14ac:dyDescent="0.25">
      <c r="V288" s="791"/>
      <c r="W288" s="265"/>
      <c r="X288" s="792"/>
      <c r="Y288" s="793"/>
      <c r="Z288" s="787"/>
      <c r="AA288" s="788" t="str">
        <f t="shared" si="50"/>
        <v/>
      </c>
      <c r="AB288" s="789" t="str">
        <f t="shared" si="48"/>
        <v/>
      </c>
      <c r="AC288" s="789">
        <f t="shared" si="51"/>
        <v>0</v>
      </c>
      <c r="AD288" s="789">
        <f t="shared" si="52"/>
        <v>0</v>
      </c>
      <c r="AE288" s="789">
        <f t="shared" si="53"/>
        <v>0</v>
      </c>
      <c r="AF288" s="790">
        <f t="shared" si="54"/>
        <v>0</v>
      </c>
      <c r="AG288" s="273"/>
      <c r="AH288" s="791"/>
      <c r="AI288" s="265"/>
      <c r="AJ288" s="792"/>
      <c r="AK288" s="793"/>
      <c r="AL288" s="787"/>
      <c r="AM288" s="788" t="str">
        <f t="shared" si="55"/>
        <v/>
      </c>
      <c r="AN288" s="789" t="str">
        <f t="shared" si="49"/>
        <v/>
      </c>
      <c r="AO288" s="789">
        <f t="shared" si="56"/>
        <v>0</v>
      </c>
      <c r="AP288" s="789">
        <f t="shared" si="57"/>
        <v>0</v>
      </c>
      <c r="AQ288" s="789">
        <f t="shared" si="58"/>
        <v>0</v>
      </c>
      <c r="AR288" s="790">
        <f t="shared" si="59"/>
        <v>0</v>
      </c>
      <c r="AS288" s="242"/>
      <c r="AT288" s="242"/>
    </row>
    <row r="289" spans="22:46" x14ac:dyDescent="0.25">
      <c r="V289" s="791"/>
      <c r="W289" s="265"/>
      <c r="X289" s="792"/>
      <c r="Y289" s="793"/>
      <c r="Z289" s="787"/>
      <c r="AA289" s="788" t="str">
        <f t="shared" si="50"/>
        <v/>
      </c>
      <c r="AB289" s="789" t="str">
        <f t="shared" si="48"/>
        <v/>
      </c>
      <c r="AC289" s="789">
        <f t="shared" si="51"/>
        <v>0</v>
      </c>
      <c r="AD289" s="789">
        <f t="shared" si="52"/>
        <v>0</v>
      </c>
      <c r="AE289" s="789">
        <f t="shared" si="53"/>
        <v>0</v>
      </c>
      <c r="AF289" s="790">
        <f t="shared" si="54"/>
        <v>0</v>
      </c>
      <c r="AG289" s="273"/>
      <c r="AH289" s="791"/>
      <c r="AI289" s="265"/>
      <c r="AJ289" s="792"/>
      <c r="AK289" s="793"/>
      <c r="AL289" s="787"/>
      <c r="AM289" s="788" t="str">
        <f t="shared" si="55"/>
        <v/>
      </c>
      <c r="AN289" s="789" t="str">
        <f t="shared" si="49"/>
        <v/>
      </c>
      <c r="AO289" s="789">
        <f t="shared" si="56"/>
        <v>0</v>
      </c>
      <c r="AP289" s="789">
        <f t="shared" si="57"/>
        <v>0</v>
      </c>
      <c r="AQ289" s="789">
        <f t="shared" si="58"/>
        <v>0</v>
      </c>
      <c r="AR289" s="790">
        <f t="shared" si="59"/>
        <v>0</v>
      </c>
      <c r="AS289" s="242"/>
      <c r="AT289" s="242"/>
    </row>
    <row r="290" spans="22:46" x14ac:dyDescent="0.25">
      <c r="V290" s="791"/>
      <c r="W290" s="265"/>
      <c r="X290" s="792"/>
      <c r="Y290" s="793"/>
      <c r="Z290" s="787"/>
      <c r="AA290" s="788" t="str">
        <f t="shared" si="50"/>
        <v/>
      </c>
      <c r="AB290" s="789" t="str">
        <f t="shared" si="48"/>
        <v/>
      </c>
      <c r="AC290" s="789">
        <f t="shared" si="51"/>
        <v>0</v>
      </c>
      <c r="AD290" s="789">
        <f t="shared" si="52"/>
        <v>0</v>
      </c>
      <c r="AE290" s="789">
        <f t="shared" si="53"/>
        <v>0</v>
      </c>
      <c r="AF290" s="790">
        <f t="shared" si="54"/>
        <v>0</v>
      </c>
      <c r="AG290" s="273"/>
      <c r="AH290" s="791"/>
      <c r="AI290" s="265"/>
      <c r="AJ290" s="792"/>
      <c r="AK290" s="793"/>
      <c r="AL290" s="787"/>
      <c r="AM290" s="788" t="str">
        <f t="shared" si="55"/>
        <v/>
      </c>
      <c r="AN290" s="789" t="str">
        <f t="shared" si="49"/>
        <v/>
      </c>
      <c r="AO290" s="789">
        <f t="shared" si="56"/>
        <v>0</v>
      </c>
      <c r="AP290" s="789">
        <f t="shared" si="57"/>
        <v>0</v>
      </c>
      <c r="AQ290" s="789">
        <f t="shared" si="58"/>
        <v>0</v>
      </c>
      <c r="AR290" s="790">
        <f t="shared" si="59"/>
        <v>0</v>
      </c>
      <c r="AS290" s="242"/>
      <c r="AT290" s="242"/>
    </row>
    <row r="291" spans="22:46" x14ac:dyDescent="0.25">
      <c r="V291" s="791"/>
      <c r="W291" s="265"/>
      <c r="X291" s="792"/>
      <c r="Y291" s="793"/>
      <c r="Z291" s="787"/>
      <c r="AA291" s="788" t="str">
        <f t="shared" si="50"/>
        <v/>
      </c>
      <c r="AB291" s="789" t="str">
        <f t="shared" si="48"/>
        <v/>
      </c>
      <c r="AC291" s="789">
        <f t="shared" si="51"/>
        <v>0</v>
      </c>
      <c r="AD291" s="789">
        <f t="shared" si="52"/>
        <v>0</v>
      </c>
      <c r="AE291" s="789">
        <f t="shared" si="53"/>
        <v>0</v>
      </c>
      <c r="AF291" s="790">
        <f t="shared" si="54"/>
        <v>0</v>
      </c>
      <c r="AG291" s="273"/>
      <c r="AH291" s="791"/>
      <c r="AI291" s="265"/>
      <c r="AJ291" s="792"/>
      <c r="AK291" s="793"/>
      <c r="AL291" s="787"/>
      <c r="AM291" s="788" t="str">
        <f t="shared" si="55"/>
        <v/>
      </c>
      <c r="AN291" s="789" t="str">
        <f t="shared" si="49"/>
        <v/>
      </c>
      <c r="AO291" s="789">
        <f t="shared" si="56"/>
        <v>0</v>
      </c>
      <c r="AP291" s="789">
        <f t="shared" si="57"/>
        <v>0</v>
      </c>
      <c r="AQ291" s="789">
        <f t="shared" si="58"/>
        <v>0</v>
      </c>
      <c r="AR291" s="790">
        <f t="shared" si="59"/>
        <v>0</v>
      </c>
      <c r="AS291" s="242"/>
      <c r="AT291" s="242"/>
    </row>
    <row r="292" spans="22:46" x14ac:dyDescent="0.25">
      <c r="V292" s="791"/>
      <c r="W292" s="265"/>
      <c r="X292" s="792"/>
      <c r="Y292" s="793"/>
      <c r="Z292" s="787"/>
      <c r="AA292" s="788" t="str">
        <f t="shared" si="50"/>
        <v/>
      </c>
      <c r="AB292" s="789" t="str">
        <f t="shared" si="48"/>
        <v/>
      </c>
      <c r="AC292" s="789">
        <f t="shared" si="51"/>
        <v>0</v>
      </c>
      <c r="AD292" s="789">
        <f t="shared" si="52"/>
        <v>0</v>
      </c>
      <c r="AE292" s="789">
        <f t="shared" si="53"/>
        <v>0</v>
      </c>
      <c r="AF292" s="790">
        <f t="shared" si="54"/>
        <v>0</v>
      </c>
      <c r="AG292" s="273"/>
      <c r="AH292" s="791"/>
      <c r="AI292" s="265"/>
      <c r="AJ292" s="792"/>
      <c r="AK292" s="793"/>
      <c r="AL292" s="787"/>
      <c r="AM292" s="788" t="str">
        <f t="shared" si="55"/>
        <v/>
      </c>
      <c r="AN292" s="789" t="str">
        <f t="shared" si="49"/>
        <v/>
      </c>
      <c r="AO292" s="789">
        <f t="shared" si="56"/>
        <v>0</v>
      </c>
      <c r="AP292" s="789">
        <f t="shared" si="57"/>
        <v>0</v>
      </c>
      <c r="AQ292" s="789">
        <f t="shared" si="58"/>
        <v>0</v>
      </c>
      <c r="AR292" s="790">
        <f t="shared" si="59"/>
        <v>0</v>
      </c>
      <c r="AS292" s="242"/>
      <c r="AT292" s="242"/>
    </row>
    <row r="293" spans="22:46" x14ac:dyDescent="0.25">
      <c r="V293" s="791"/>
      <c r="W293" s="265"/>
      <c r="X293" s="792"/>
      <c r="Y293" s="793"/>
      <c r="Z293" s="787"/>
      <c r="AA293" s="788" t="str">
        <f t="shared" si="50"/>
        <v/>
      </c>
      <c r="AB293" s="789" t="str">
        <f t="shared" si="48"/>
        <v/>
      </c>
      <c r="AC293" s="789">
        <f t="shared" si="51"/>
        <v>0</v>
      </c>
      <c r="AD293" s="789">
        <f t="shared" si="52"/>
        <v>0</v>
      </c>
      <c r="AE293" s="789">
        <f t="shared" si="53"/>
        <v>0</v>
      </c>
      <c r="AF293" s="790">
        <f t="shared" si="54"/>
        <v>0</v>
      </c>
      <c r="AG293" s="273"/>
      <c r="AH293" s="791"/>
      <c r="AI293" s="265"/>
      <c r="AJ293" s="792"/>
      <c r="AK293" s="793"/>
      <c r="AL293" s="787"/>
      <c r="AM293" s="788" t="str">
        <f t="shared" si="55"/>
        <v/>
      </c>
      <c r="AN293" s="789" t="str">
        <f t="shared" si="49"/>
        <v/>
      </c>
      <c r="AO293" s="789">
        <f t="shared" si="56"/>
        <v>0</v>
      </c>
      <c r="AP293" s="789">
        <f t="shared" si="57"/>
        <v>0</v>
      </c>
      <c r="AQ293" s="789">
        <f t="shared" si="58"/>
        <v>0</v>
      </c>
      <c r="AR293" s="790">
        <f t="shared" si="59"/>
        <v>0</v>
      </c>
      <c r="AS293" s="242"/>
      <c r="AT293" s="242"/>
    </row>
    <row r="294" spans="22:46" x14ac:dyDescent="0.25">
      <c r="V294" s="791"/>
      <c r="W294" s="265"/>
      <c r="X294" s="792"/>
      <c r="Y294" s="793"/>
      <c r="Z294" s="787"/>
      <c r="AA294" s="788" t="str">
        <f t="shared" si="50"/>
        <v/>
      </c>
      <c r="AB294" s="789" t="str">
        <f t="shared" si="48"/>
        <v/>
      </c>
      <c r="AC294" s="789">
        <f t="shared" si="51"/>
        <v>0</v>
      </c>
      <c r="AD294" s="789">
        <f t="shared" si="52"/>
        <v>0</v>
      </c>
      <c r="AE294" s="789">
        <f t="shared" si="53"/>
        <v>0</v>
      </c>
      <c r="AF294" s="790">
        <f t="shared" si="54"/>
        <v>0</v>
      </c>
      <c r="AG294" s="273"/>
      <c r="AH294" s="791"/>
      <c r="AI294" s="265"/>
      <c r="AJ294" s="792"/>
      <c r="AK294" s="793"/>
      <c r="AL294" s="787"/>
      <c r="AM294" s="788" t="str">
        <f t="shared" si="55"/>
        <v/>
      </c>
      <c r="AN294" s="789" t="str">
        <f t="shared" si="49"/>
        <v/>
      </c>
      <c r="AO294" s="789">
        <f t="shared" si="56"/>
        <v>0</v>
      </c>
      <c r="AP294" s="789">
        <f t="shared" si="57"/>
        <v>0</v>
      </c>
      <c r="AQ294" s="789">
        <f t="shared" si="58"/>
        <v>0</v>
      </c>
      <c r="AR294" s="790">
        <f t="shared" si="59"/>
        <v>0</v>
      </c>
      <c r="AS294" s="242"/>
      <c r="AT294" s="242"/>
    </row>
    <row r="295" spans="22:46" x14ac:dyDescent="0.25">
      <c r="V295" s="791"/>
      <c r="W295" s="265"/>
      <c r="X295" s="792"/>
      <c r="Y295" s="793"/>
      <c r="Z295" s="787"/>
      <c r="AA295" s="788" t="str">
        <f t="shared" si="50"/>
        <v/>
      </c>
      <c r="AB295" s="789" t="str">
        <f t="shared" si="48"/>
        <v/>
      </c>
      <c r="AC295" s="789">
        <f t="shared" si="51"/>
        <v>0</v>
      </c>
      <c r="AD295" s="789">
        <f t="shared" si="52"/>
        <v>0</v>
      </c>
      <c r="AE295" s="789">
        <f t="shared" si="53"/>
        <v>0</v>
      </c>
      <c r="AF295" s="790">
        <f t="shared" si="54"/>
        <v>0</v>
      </c>
      <c r="AG295" s="273"/>
      <c r="AH295" s="791"/>
      <c r="AI295" s="265"/>
      <c r="AJ295" s="792"/>
      <c r="AK295" s="793"/>
      <c r="AL295" s="787"/>
      <c r="AM295" s="788" t="str">
        <f t="shared" si="55"/>
        <v/>
      </c>
      <c r="AN295" s="789" t="str">
        <f t="shared" si="49"/>
        <v/>
      </c>
      <c r="AO295" s="789">
        <f t="shared" si="56"/>
        <v>0</v>
      </c>
      <c r="AP295" s="789">
        <f t="shared" si="57"/>
        <v>0</v>
      </c>
      <c r="AQ295" s="789">
        <f t="shared" si="58"/>
        <v>0</v>
      </c>
      <c r="AR295" s="790">
        <f t="shared" si="59"/>
        <v>0</v>
      </c>
      <c r="AS295" s="242"/>
      <c r="AT295" s="242"/>
    </row>
    <row r="296" spans="22:46" x14ac:dyDescent="0.25">
      <c r="V296" s="791"/>
      <c r="W296" s="265"/>
      <c r="X296" s="792"/>
      <c r="Y296" s="793"/>
      <c r="Z296" s="787"/>
      <c r="AA296" s="788" t="str">
        <f t="shared" si="50"/>
        <v/>
      </c>
      <c r="AB296" s="789" t="str">
        <f t="shared" si="48"/>
        <v/>
      </c>
      <c r="AC296" s="789">
        <f t="shared" si="51"/>
        <v>0</v>
      </c>
      <c r="AD296" s="789">
        <f t="shared" si="52"/>
        <v>0</v>
      </c>
      <c r="AE296" s="789">
        <f t="shared" si="53"/>
        <v>0</v>
      </c>
      <c r="AF296" s="790">
        <f t="shared" si="54"/>
        <v>0</v>
      </c>
      <c r="AG296" s="273"/>
      <c r="AH296" s="791"/>
      <c r="AI296" s="265"/>
      <c r="AJ296" s="792"/>
      <c r="AK296" s="793"/>
      <c r="AL296" s="787"/>
      <c r="AM296" s="788" t="str">
        <f t="shared" si="55"/>
        <v/>
      </c>
      <c r="AN296" s="789" t="str">
        <f t="shared" si="49"/>
        <v/>
      </c>
      <c r="AO296" s="789">
        <f t="shared" si="56"/>
        <v>0</v>
      </c>
      <c r="AP296" s="789">
        <f t="shared" si="57"/>
        <v>0</v>
      </c>
      <c r="AQ296" s="789">
        <f t="shared" si="58"/>
        <v>0</v>
      </c>
      <c r="AR296" s="790">
        <f t="shared" si="59"/>
        <v>0</v>
      </c>
      <c r="AS296" s="242"/>
      <c r="AT296" s="242"/>
    </row>
    <row r="297" spans="22:46" x14ac:dyDescent="0.25">
      <c r="V297" s="791"/>
      <c r="W297" s="265"/>
      <c r="X297" s="792"/>
      <c r="Y297" s="793"/>
      <c r="Z297" s="787"/>
      <c r="AA297" s="788" t="str">
        <f t="shared" si="50"/>
        <v/>
      </c>
      <c r="AB297" s="789" t="str">
        <f t="shared" si="48"/>
        <v/>
      </c>
      <c r="AC297" s="789">
        <f t="shared" si="51"/>
        <v>0</v>
      </c>
      <c r="AD297" s="789">
        <f t="shared" si="52"/>
        <v>0</v>
      </c>
      <c r="AE297" s="789">
        <f t="shared" si="53"/>
        <v>0</v>
      </c>
      <c r="AF297" s="790">
        <f t="shared" si="54"/>
        <v>0</v>
      </c>
      <c r="AG297" s="273"/>
      <c r="AH297" s="791"/>
      <c r="AI297" s="265"/>
      <c r="AJ297" s="792"/>
      <c r="AK297" s="793"/>
      <c r="AL297" s="787"/>
      <c r="AM297" s="788" t="str">
        <f t="shared" si="55"/>
        <v/>
      </c>
      <c r="AN297" s="789" t="str">
        <f t="shared" si="49"/>
        <v/>
      </c>
      <c r="AO297" s="789">
        <f t="shared" si="56"/>
        <v>0</v>
      </c>
      <c r="AP297" s="789">
        <f t="shared" si="57"/>
        <v>0</v>
      </c>
      <c r="AQ297" s="789">
        <f t="shared" si="58"/>
        <v>0</v>
      </c>
      <c r="AR297" s="790">
        <f t="shared" si="59"/>
        <v>0</v>
      </c>
      <c r="AS297" s="242"/>
      <c r="AT297" s="242"/>
    </row>
    <row r="298" spans="22:46" x14ac:dyDescent="0.25">
      <c r="V298" s="791"/>
      <c r="W298" s="265"/>
      <c r="X298" s="792"/>
      <c r="Y298" s="793"/>
      <c r="Z298" s="787"/>
      <c r="AA298" s="788" t="str">
        <f t="shared" si="50"/>
        <v/>
      </c>
      <c r="AB298" s="789" t="str">
        <f t="shared" si="48"/>
        <v/>
      </c>
      <c r="AC298" s="789">
        <f t="shared" si="51"/>
        <v>0</v>
      </c>
      <c r="AD298" s="789">
        <f t="shared" si="52"/>
        <v>0</v>
      </c>
      <c r="AE298" s="789">
        <f t="shared" si="53"/>
        <v>0</v>
      </c>
      <c r="AF298" s="790">
        <f t="shared" si="54"/>
        <v>0</v>
      </c>
      <c r="AG298" s="273"/>
      <c r="AH298" s="791"/>
      <c r="AI298" s="265"/>
      <c r="AJ298" s="792"/>
      <c r="AK298" s="793"/>
      <c r="AL298" s="787"/>
      <c r="AM298" s="788" t="str">
        <f t="shared" si="55"/>
        <v/>
      </c>
      <c r="AN298" s="789" t="str">
        <f t="shared" si="49"/>
        <v/>
      </c>
      <c r="AO298" s="789">
        <f t="shared" si="56"/>
        <v>0</v>
      </c>
      <c r="AP298" s="789">
        <f t="shared" si="57"/>
        <v>0</v>
      </c>
      <c r="AQ298" s="789">
        <f t="shared" si="58"/>
        <v>0</v>
      </c>
      <c r="AR298" s="790">
        <f t="shared" si="59"/>
        <v>0</v>
      </c>
      <c r="AS298" s="242"/>
      <c r="AT298" s="242"/>
    </row>
    <row r="299" spans="22:46" x14ac:dyDescent="0.25">
      <c r="V299" s="791"/>
      <c r="W299" s="265"/>
      <c r="X299" s="792"/>
      <c r="Y299" s="793"/>
      <c r="Z299" s="787"/>
      <c r="AA299" s="788" t="str">
        <f t="shared" si="50"/>
        <v/>
      </c>
      <c r="AB299" s="789" t="str">
        <f t="shared" si="48"/>
        <v/>
      </c>
      <c r="AC299" s="789">
        <f t="shared" si="51"/>
        <v>0</v>
      </c>
      <c r="AD299" s="789">
        <f t="shared" si="52"/>
        <v>0</v>
      </c>
      <c r="AE299" s="789">
        <f t="shared" si="53"/>
        <v>0</v>
      </c>
      <c r="AF299" s="790">
        <f t="shared" si="54"/>
        <v>0</v>
      </c>
      <c r="AG299" s="273"/>
      <c r="AH299" s="791"/>
      <c r="AI299" s="265"/>
      <c r="AJ299" s="792"/>
      <c r="AK299" s="793"/>
      <c r="AL299" s="787"/>
      <c r="AM299" s="788" t="str">
        <f t="shared" si="55"/>
        <v/>
      </c>
      <c r="AN299" s="789" t="str">
        <f t="shared" si="49"/>
        <v/>
      </c>
      <c r="AO299" s="789">
        <f t="shared" si="56"/>
        <v>0</v>
      </c>
      <c r="AP299" s="789">
        <f t="shared" si="57"/>
        <v>0</v>
      </c>
      <c r="AQ299" s="789">
        <f t="shared" si="58"/>
        <v>0</v>
      </c>
      <c r="AR299" s="790">
        <f t="shared" si="59"/>
        <v>0</v>
      </c>
      <c r="AS299" s="242"/>
      <c r="AT299" s="242"/>
    </row>
    <row r="300" spans="22:46" x14ac:dyDescent="0.25">
      <c r="V300" s="791"/>
      <c r="W300" s="265"/>
      <c r="X300" s="792"/>
      <c r="Y300" s="793"/>
      <c r="Z300" s="787"/>
      <c r="AA300" s="788" t="str">
        <f t="shared" si="50"/>
        <v/>
      </c>
      <c r="AB300" s="789" t="str">
        <f t="shared" si="48"/>
        <v/>
      </c>
      <c r="AC300" s="789">
        <f t="shared" si="51"/>
        <v>0</v>
      </c>
      <c r="AD300" s="789">
        <f t="shared" si="52"/>
        <v>0</v>
      </c>
      <c r="AE300" s="789">
        <f t="shared" si="53"/>
        <v>0</v>
      </c>
      <c r="AF300" s="790">
        <f t="shared" si="54"/>
        <v>0</v>
      </c>
      <c r="AG300" s="273"/>
      <c r="AH300" s="791"/>
      <c r="AI300" s="265"/>
      <c r="AJ300" s="792"/>
      <c r="AK300" s="793"/>
      <c r="AL300" s="787"/>
      <c r="AM300" s="788" t="str">
        <f t="shared" si="55"/>
        <v/>
      </c>
      <c r="AN300" s="789" t="str">
        <f t="shared" si="49"/>
        <v/>
      </c>
      <c r="AO300" s="789">
        <f t="shared" si="56"/>
        <v>0</v>
      </c>
      <c r="AP300" s="789">
        <f t="shared" si="57"/>
        <v>0</v>
      </c>
      <c r="AQ300" s="789">
        <f t="shared" si="58"/>
        <v>0</v>
      </c>
      <c r="AR300" s="790">
        <f t="shared" si="59"/>
        <v>0</v>
      </c>
      <c r="AS300" s="242"/>
      <c r="AT300" s="242"/>
    </row>
    <row r="301" spans="22:46" x14ac:dyDescent="0.25">
      <c r="V301" s="791"/>
      <c r="W301" s="265"/>
      <c r="X301" s="792"/>
      <c r="Y301" s="793"/>
      <c r="Z301" s="787"/>
      <c r="AA301" s="788" t="str">
        <f t="shared" si="50"/>
        <v/>
      </c>
      <c r="AB301" s="789" t="str">
        <f t="shared" si="48"/>
        <v/>
      </c>
      <c r="AC301" s="789">
        <f t="shared" si="51"/>
        <v>0</v>
      </c>
      <c r="AD301" s="789">
        <f t="shared" si="52"/>
        <v>0</v>
      </c>
      <c r="AE301" s="789">
        <f t="shared" si="53"/>
        <v>0</v>
      </c>
      <c r="AF301" s="790">
        <f t="shared" si="54"/>
        <v>0</v>
      </c>
      <c r="AG301" s="273"/>
      <c r="AH301" s="791"/>
      <c r="AI301" s="265"/>
      <c r="AJ301" s="792"/>
      <c r="AK301" s="793"/>
      <c r="AL301" s="787"/>
      <c r="AM301" s="788" t="str">
        <f t="shared" si="55"/>
        <v/>
      </c>
      <c r="AN301" s="789" t="str">
        <f t="shared" si="49"/>
        <v/>
      </c>
      <c r="AO301" s="789">
        <f t="shared" si="56"/>
        <v>0</v>
      </c>
      <c r="AP301" s="789">
        <f t="shared" si="57"/>
        <v>0</v>
      </c>
      <c r="AQ301" s="789">
        <f t="shared" si="58"/>
        <v>0</v>
      </c>
      <c r="AR301" s="790">
        <f t="shared" si="59"/>
        <v>0</v>
      </c>
      <c r="AS301" s="242"/>
      <c r="AT301" s="242"/>
    </row>
    <row r="302" spans="22:46" x14ac:dyDescent="0.25">
      <c r="V302" s="791"/>
      <c r="W302" s="265"/>
      <c r="X302" s="792"/>
      <c r="Y302" s="793"/>
      <c r="Z302" s="787"/>
      <c r="AA302" s="788" t="str">
        <f t="shared" si="50"/>
        <v/>
      </c>
      <c r="AB302" s="789" t="str">
        <f t="shared" si="48"/>
        <v/>
      </c>
      <c r="AC302" s="789">
        <f t="shared" si="51"/>
        <v>0</v>
      </c>
      <c r="AD302" s="789">
        <f t="shared" si="52"/>
        <v>0</v>
      </c>
      <c r="AE302" s="789">
        <f t="shared" si="53"/>
        <v>0</v>
      </c>
      <c r="AF302" s="790">
        <f t="shared" si="54"/>
        <v>0</v>
      </c>
      <c r="AG302" s="273"/>
      <c r="AH302" s="791"/>
      <c r="AI302" s="265"/>
      <c r="AJ302" s="792"/>
      <c r="AK302" s="793"/>
      <c r="AL302" s="787"/>
      <c r="AM302" s="788" t="str">
        <f t="shared" si="55"/>
        <v/>
      </c>
      <c r="AN302" s="789" t="str">
        <f t="shared" si="49"/>
        <v/>
      </c>
      <c r="AO302" s="789">
        <f t="shared" si="56"/>
        <v>0</v>
      </c>
      <c r="AP302" s="789">
        <f t="shared" si="57"/>
        <v>0</v>
      </c>
      <c r="AQ302" s="789">
        <f t="shared" si="58"/>
        <v>0</v>
      </c>
      <c r="AR302" s="790">
        <f t="shared" si="59"/>
        <v>0</v>
      </c>
      <c r="AS302" s="242"/>
      <c r="AT302" s="242"/>
    </row>
    <row r="303" spans="22:46" x14ac:dyDescent="0.25">
      <c r="V303" s="791"/>
      <c r="W303" s="265"/>
      <c r="X303" s="792"/>
      <c r="Y303" s="793"/>
      <c r="Z303" s="787"/>
      <c r="AA303" s="788" t="str">
        <f t="shared" si="50"/>
        <v/>
      </c>
      <c r="AB303" s="789" t="str">
        <f t="shared" si="48"/>
        <v/>
      </c>
      <c r="AC303" s="789">
        <f t="shared" si="51"/>
        <v>0</v>
      </c>
      <c r="AD303" s="789">
        <f t="shared" si="52"/>
        <v>0</v>
      </c>
      <c r="AE303" s="789">
        <f t="shared" si="53"/>
        <v>0</v>
      </c>
      <c r="AF303" s="790">
        <f t="shared" si="54"/>
        <v>0</v>
      </c>
      <c r="AG303" s="273"/>
      <c r="AH303" s="791"/>
      <c r="AI303" s="265"/>
      <c r="AJ303" s="792"/>
      <c r="AK303" s="793"/>
      <c r="AL303" s="787"/>
      <c r="AM303" s="788" t="str">
        <f t="shared" si="55"/>
        <v/>
      </c>
      <c r="AN303" s="789" t="str">
        <f t="shared" si="49"/>
        <v/>
      </c>
      <c r="AO303" s="789">
        <f t="shared" si="56"/>
        <v>0</v>
      </c>
      <c r="AP303" s="789">
        <f t="shared" si="57"/>
        <v>0</v>
      </c>
      <c r="AQ303" s="789">
        <f t="shared" si="58"/>
        <v>0</v>
      </c>
      <c r="AR303" s="790">
        <f t="shared" si="59"/>
        <v>0</v>
      </c>
      <c r="AS303" s="242"/>
      <c r="AT303" s="242"/>
    </row>
    <row r="304" spans="22:46" x14ac:dyDescent="0.25">
      <c r="V304" s="791"/>
      <c r="W304" s="265"/>
      <c r="X304" s="792"/>
      <c r="Y304" s="793"/>
      <c r="Z304" s="787"/>
      <c r="AA304" s="788" t="str">
        <f t="shared" si="50"/>
        <v/>
      </c>
      <c r="AB304" s="789" t="str">
        <f t="shared" si="48"/>
        <v/>
      </c>
      <c r="AC304" s="789">
        <f t="shared" si="51"/>
        <v>0</v>
      </c>
      <c r="AD304" s="789">
        <f t="shared" si="52"/>
        <v>0</v>
      </c>
      <c r="AE304" s="789">
        <f t="shared" si="53"/>
        <v>0</v>
      </c>
      <c r="AF304" s="790">
        <f t="shared" si="54"/>
        <v>0</v>
      </c>
      <c r="AG304" s="273"/>
      <c r="AH304" s="791"/>
      <c r="AI304" s="265"/>
      <c r="AJ304" s="792"/>
      <c r="AK304" s="793"/>
      <c r="AL304" s="787"/>
      <c r="AM304" s="788" t="str">
        <f t="shared" si="55"/>
        <v/>
      </c>
      <c r="AN304" s="789" t="str">
        <f t="shared" si="49"/>
        <v/>
      </c>
      <c r="AO304" s="789">
        <f t="shared" si="56"/>
        <v>0</v>
      </c>
      <c r="AP304" s="789">
        <f t="shared" si="57"/>
        <v>0</v>
      </c>
      <c r="AQ304" s="789">
        <f t="shared" si="58"/>
        <v>0</v>
      </c>
      <c r="AR304" s="790">
        <f t="shared" si="59"/>
        <v>0</v>
      </c>
      <c r="AS304" s="242"/>
      <c r="AT304" s="242"/>
    </row>
    <row r="305" spans="22:46" x14ac:dyDescent="0.25">
      <c r="V305" s="791"/>
      <c r="W305" s="265"/>
      <c r="X305" s="792"/>
      <c r="Y305" s="793"/>
      <c r="Z305" s="787"/>
      <c r="AA305" s="788" t="str">
        <f t="shared" si="50"/>
        <v/>
      </c>
      <c r="AB305" s="789" t="str">
        <f t="shared" si="48"/>
        <v/>
      </c>
      <c r="AC305" s="789">
        <f t="shared" si="51"/>
        <v>0</v>
      </c>
      <c r="AD305" s="789">
        <f t="shared" si="52"/>
        <v>0</v>
      </c>
      <c r="AE305" s="789">
        <f t="shared" si="53"/>
        <v>0</v>
      </c>
      <c r="AF305" s="790">
        <f t="shared" si="54"/>
        <v>0</v>
      </c>
      <c r="AG305" s="273"/>
      <c r="AH305" s="791"/>
      <c r="AI305" s="265"/>
      <c r="AJ305" s="792"/>
      <c r="AK305" s="793"/>
      <c r="AL305" s="787"/>
      <c r="AM305" s="788" t="str">
        <f t="shared" si="55"/>
        <v/>
      </c>
      <c r="AN305" s="789" t="str">
        <f t="shared" si="49"/>
        <v/>
      </c>
      <c r="AO305" s="789">
        <f t="shared" si="56"/>
        <v>0</v>
      </c>
      <c r="AP305" s="789">
        <f t="shared" si="57"/>
        <v>0</v>
      </c>
      <c r="AQ305" s="789">
        <f t="shared" si="58"/>
        <v>0</v>
      </c>
      <c r="AR305" s="790">
        <f t="shared" si="59"/>
        <v>0</v>
      </c>
      <c r="AS305" s="242"/>
      <c r="AT305" s="242"/>
    </row>
    <row r="306" spans="22:46" x14ac:dyDescent="0.25">
      <c r="V306" s="791"/>
      <c r="W306" s="265"/>
      <c r="X306" s="792"/>
      <c r="Y306" s="793"/>
      <c r="Z306" s="787"/>
      <c r="AA306" s="788" t="str">
        <f t="shared" si="50"/>
        <v/>
      </c>
      <c r="AB306" s="789" t="str">
        <f t="shared" si="48"/>
        <v/>
      </c>
      <c r="AC306" s="789">
        <f t="shared" si="51"/>
        <v>0</v>
      </c>
      <c r="AD306" s="789">
        <f t="shared" si="52"/>
        <v>0</v>
      </c>
      <c r="AE306" s="789">
        <f t="shared" si="53"/>
        <v>0</v>
      </c>
      <c r="AF306" s="790">
        <f t="shared" si="54"/>
        <v>0</v>
      </c>
      <c r="AG306" s="273"/>
      <c r="AH306" s="791"/>
      <c r="AI306" s="265"/>
      <c r="AJ306" s="792"/>
      <c r="AK306" s="793"/>
      <c r="AL306" s="787"/>
      <c r="AM306" s="788" t="str">
        <f t="shared" si="55"/>
        <v/>
      </c>
      <c r="AN306" s="789" t="str">
        <f t="shared" si="49"/>
        <v/>
      </c>
      <c r="AO306" s="789">
        <f t="shared" si="56"/>
        <v>0</v>
      </c>
      <c r="AP306" s="789">
        <f t="shared" si="57"/>
        <v>0</v>
      </c>
      <c r="AQ306" s="789">
        <f t="shared" si="58"/>
        <v>0</v>
      </c>
      <c r="AR306" s="790">
        <f t="shared" si="59"/>
        <v>0</v>
      </c>
      <c r="AS306" s="242"/>
      <c r="AT306" s="242"/>
    </row>
    <row r="307" spans="22:46" x14ac:dyDescent="0.25">
      <c r="V307" s="791"/>
      <c r="W307" s="265"/>
      <c r="X307" s="792"/>
      <c r="Y307" s="793"/>
      <c r="Z307" s="787"/>
      <c r="AA307" s="788" t="str">
        <f t="shared" si="50"/>
        <v/>
      </c>
      <c r="AB307" s="789" t="str">
        <f t="shared" si="48"/>
        <v/>
      </c>
      <c r="AC307" s="789">
        <f t="shared" si="51"/>
        <v>0</v>
      </c>
      <c r="AD307" s="789">
        <f t="shared" si="52"/>
        <v>0</v>
      </c>
      <c r="AE307" s="789">
        <f t="shared" si="53"/>
        <v>0</v>
      </c>
      <c r="AF307" s="790">
        <f t="shared" si="54"/>
        <v>0</v>
      </c>
      <c r="AG307" s="273"/>
      <c r="AH307" s="791"/>
      <c r="AI307" s="265"/>
      <c r="AJ307" s="792"/>
      <c r="AK307" s="793"/>
      <c r="AL307" s="787"/>
      <c r="AM307" s="788" t="str">
        <f t="shared" si="55"/>
        <v/>
      </c>
      <c r="AN307" s="789" t="str">
        <f t="shared" si="49"/>
        <v/>
      </c>
      <c r="AO307" s="789">
        <f t="shared" si="56"/>
        <v>0</v>
      </c>
      <c r="AP307" s="789">
        <f t="shared" si="57"/>
        <v>0</v>
      </c>
      <c r="AQ307" s="789">
        <f t="shared" si="58"/>
        <v>0</v>
      </c>
      <c r="AR307" s="790">
        <f t="shared" si="59"/>
        <v>0</v>
      </c>
      <c r="AS307" s="242"/>
      <c r="AT307" s="242"/>
    </row>
    <row r="308" spans="22:46" x14ac:dyDescent="0.25">
      <c r="V308" s="791"/>
      <c r="W308" s="265"/>
      <c r="X308" s="792"/>
      <c r="Y308" s="793"/>
      <c r="Z308" s="787"/>
      <c r="AA308" s="788" t="str">
        <f t="shared" si="50"/>
        <v/>
      </c>
      <c r="AB308" s="789" t="str">
        <f t="shared" si="48"/>
        <v/>
      </c>
      <c r="AC308" s="789">
        <f t="shared" si="51"/>
        <v>0</v>
      </c>
      <c r="AD308" s="789">
        <f t="shared" si="52"/>
        <v>0</v>
      </c>
      <c r="AE308" s="789">
        <f t="shared" si="53"/>
        <v>0</v>
      </c>
      <c r="AF308" s="790">
        <f t="shared" si="54"/>
        <v>0</v>
      </c>
      <c r="AG308" s="273"/>
      <c r="AH308" s="791"/>
      <c r="AI308" s="265"/>
      <c r="AJ308" s="792"/>
      <c r="AK308" s="793"/>
      <c r="AL308" s="787"/>
      <c r="AM308" s="788" t="str">
        <f t="shared" si="55"/>
        <v/>
      </c>
      <c r="AN308" s="789" t="str">
        <f t="shared" si="49"/>
        <v/>
      </c>
      <c r="AO308" s="789">
        <f t="shared" si="56"/>
        <v>0</v>
      </c>
      <c r="AP308" s="789">
        <f t="shared" si="57"/>
        <v>0</v>
      </c>
      <c r="AQ308" s="789">
        <f t="shared" si="58"/>
        <v>0</v>
      </c>
      <c r="AR308" s="790">
        <f t="shared" si="59"/>
        <v>0</v>
      </c>
      <c r="AS308" s="242"/>
      <c r="AT308" s="242"/>
    </row>
    <row r="309" spans="22:46" x14ac:dyDescent="0.25">
      <c r="V309" s="791"/>
      <c r="W309" s="265"/>
      <c r="X309" s="792"/>
      <c r="Y309" s="793"/>
      <c r="Z309" s="787"/>
      <c r="AA309" s="788" t="str">
        <f t="shared" si="50"/>
        <v/>
      </c>
      <c r="AB309" s="789" t="str">
        <f t="shared" si="48"/>
        <v/>
      </c>
      <c r="AC309" s="789">
        <f t="shared" si="51"/>
        <v>0</v>
      </c>
      <c r="AD309" s="789">
        <f t="shared" si="52"/>
        <v>0</v>
      </c>
      <c r="AE309" s="789">
        <f t="shared" si="53"/>
        <v>0</v>
      </c>
      <c r="AF309" s="790">
        <f t="shared" si="54"/>
        <v>0</v>
      </c>
      <c r="AG309" s="273"/>
      <c r="AH309" s="791"/>
      <c r="AI309" s="265"/>
      <c r="AJ309" s="792"/>
      <c r="AK309" s="793"/>
      <c r="AL309" s="787"/>
      <c r="AM309" s="788" t="str">
        <f t="shared" si="55"/>
        <v/>
      </c>
      <c r="AN309" s="789" t="str">
        <f t="shared" si="49"/>
        <v/>
      </c>
      <c r="AO309" s="789">
        <f t="shared" si="56"/>
        <v>0</v>
      </c>
      <c r="AP309" s="789">
        <f t="shared" si="57"/>
        <v>0</v>
      </c>
      <c r="AQ309" s="789">
        <f t="shared" si="58"/>
        <v>0</v>
      </c>
      <c r="AR309" s="790">
        <f t="shared" si="59"/>
        <v>0</v>
      </c>
      <c r="AS309" s="242"/>
      <c r="AT309" s="242"/>
    </row>
    <row r="310" spans="22:46" x14ac:dyDescent="0.25">
      <c r="V310" s="791"/>
      <c r="W310" s="265"/>
      <c r="X310" s="792"/>
      <c r="Y310" s="793"/>
      <c r="Z310" s="787"/>
      <c r="AA310" s="788" t="str">
        <f t="shared" si="50"/>
        <v/>
      </c>
      <c r="AB310" s="789" t="str">
        <f t="shared" si="48"/>
        <v/>
      </c>
      <c r="AC310" s="789">
        <f t="shared" si="51"/>
        <v>0</v>
      </c>
      <c r="AD310" s="789">
        <f t="shared" si="52"/>
        <v>0</v>
      </c>
      <c r="AE310" s="789">
        <f t="shared" si="53"/>
        <v>0</v>
      </c>
      <c r="AF310" s="790">
        <f t="shared" si="54"/>
        <v>0</v>
      </c>
      <c r="AG310" s="273"/>
      <c r="AH310" s="791"/>
      <c r="AI310" s="265"/>
      <c r="AJ310" s="792"/>
      <c r="AK310" s="793"/>
      <c r="AL310" s="787"/>
      <c r="AM310" s="788" t="str">
        <f t="shared" si="55"/>
        <v/>
      </c>
      <c r="AN310" s="789" t="str">
        <f t="shared" si="49"/>
        <v/>
      </c>
      <c r="AO310" s="789">
        <f t="shared" si="56"/>
        <v>0</v>
      </c>
      <c r="AP310" s="789">
        <f t="shared" si="57"/>
        <v>0</v>
      </c>
      <c r="AQ310" s="789">
        <f t="shared" si="58"/>
        <v>0</v>
      </c>
      <c r="AR310" s="790">
        <f t="shared" si="59"/>
        <v>0</v>
      </c>
      <c r="AS310" s="242"/>
      <c r="AT310" s="242"/>
    </row>
    <row r="311" spans="22:46" x14ac:dyDescent="0.25">
      <c r="V311" s="791"/>
      <c r="W311" s="265"/>
      <c r="X311" s="792"/>
      <c r="Y311" s="793"/>
      <c r="Z311" s="787"/>
      <c r="AA311" s="788" t="str">
        <f t="shared" si="50"/>
        <v/>
      </c>
      <c r="AB311" s="789" t="str">
        <f t="shared" si="48"/>
        <v/>
      </c>
      <c r="AC311" s="789">
        <f t="shared" si="51"/>
        <v>0</v>
      </c>
      <c r="AD311" s="789">
        <f t="shared" si="52"/>
        <v>0</v>
      </c>
      <c r="AE311" s="789">
        <f t="shared" si="53"/>
        <v>0</v>
      </c>
      <c r="AF311" s="790">
        <f t="shared" si="54"/>
        <v>0</v>
      </c>
      <c r="AG311" s="273"/>
      <c r="AH311" s="791"/>
      <c r="AI311" s="265"/>
      <c r="AJ311" s="792"/>
      <c r="AK311" s="793"/>
      <c r="AL311" s="787"/>
      <c r="AM311" s="788" t="str">
        <f t="shared" si="55"/>
        <v/>
      </c>
      <c r="AN311" s="789" t="str">
        <f t="shared" si="49"/>
        <v/>
      </c>
      <c r="AO311" s="789">
        <f t="shared" si="56"/>
        <v>0</v>
      </c>
      <c r="AP311" s="789">
        <f t="shared" si="57"/>
        <v>0</v>
      </c>
      <c r="AQ311" s="789">
        <f t="shared" si="58"/>
        <v>0</v>
      </c>
      <c r="AR311" s="790">
        <f t="shared" si="59"/>
        <v>0</v>
      </c>
      <c r="AS311" s="242"/>
      <c r="AT311" s="242"/>
    </row>
    <row r="312" spans="22:46" x14ac:dyDescent="0.25">
      <c r="V312" s="791"/>
      <c r="W312" s="265"/>
      <c r="X312" s="792"/>
      <c r="Y312" s="793"/>
      <c r="Z312" s="787"/>
      <c r="AA312" s="788" t="str">
        <f t="shared" si="50"/>
        <v/>
      </c>
      <c r="AB312" s="789" t="str">
        <f t="shared" si="48"/>
        <v/>
      </c>
      <c r="AC312" s="789">
        <f t="shared" si="51"/>
        <v>0</v>
      </c>
      <c r="AD312" s="789">
        <f t="shared" si="52"/>
        <v>0</v>
      </c>
      <c r="AE312" s="789">
        <f t="shared" si="53"/>
        <v>0</v>
      </c>
      <c r="AF312" s="790">
        <f t="shared" si="54"/>
        <v>0</v>
      </c>
      <c r="AG312" s="273"/>
      <c r="AH312" s="791"/>
      <c r="AI312" s="265"/>
      <c r="AJ312" s="792"/>
      <c r="AK312" s="793"/>
      <c r="AL312" s="787"/>
      <c r="AM312" s="788" t="str">
        <f t="shared" si="55"/>
        <v/>
      </c>
      <c r="AN312" s="789" t="str">
        <f t="shared" si="49"/>
        <v/>
      </c>
      <c r="AO312" s="789">
        <f t="shared" si="56"/>
        <v>0</v>
      </c>
      <c r="AP312" s="789">
        <f t="shared" si="57"/>
        <v>0</v>
      </c>
      <c r="AQ312" s="789">
        <f t="shared" si="58"/>
        <v>0</v>
      </c>
      <c r="AR312" s="790">
        <f t="shared" si="59"/>
        <v>0</v>
      </c>
      <c r="AS312" s="242"/>
      <c r="AT312" s="242"/>
    </row>
    <row r="313" spans="22:46" x14ac:dyDescent="0.25">
      <c r="V313" s="791"/>
      <c r="W313" s="265"/>
      <c r="X313" s="792"/>
      <c r="Y313" s="793"/>
      <c r="Z313" s="787"/>
      <c r="AA313" s="788" t="str">
        <f t="shared" si="50"/>
        <v/>
      </c>
      <c r="AB313" s="789" t="str">
        <f t="shared" si="48"/>
        <v/>
      </c>
      <c r="AC313" s="789">
        <f t="shared" si="51"/>
        <v>0</v>
      </c>
      <c r="AD313" s="789">
        <f t="shared" si="52"/>
        <v>0</v>
      </c>
      <c r="AE313" s="789">
        <f t="shared" si="53"/>
        <v>0</v>
      </c>
      <c r="AF313" s="790">
        <f t="shared" si="54"/>
        <v>0</v>
      </c>
      <c r="AG313" s="273"/>
      <c r="AH313" s="791"/>
      <c r="AI313" s="265"/>
      <c r="AJ313" s="792"/>
      <c r="AK313" s="793"/>
      <c r="AL313" s="787"/>
      <c r="AM313" s="788" t="str">
        <f t="shared" si="55"/>
        <v/>
      </c>
      <c r="AN313" s="789" t="str">
        <f t="shared" si="49"/>
        <v/>
      </c>
      <c r="AO313" s="789">
        <f t="shared" si="56"/>
        <v>0</v>
      </c>
      <c r="AP313" s="789">
        <f t="shared" si="57"/>
        <v>0</v>
      </c>
      <c r="AQ313" s="789">
        <f t="shared" si="58"/>
        <v>0</v>
      </c>
      <c r="AR313" s="790">
        <f t="shared" si="59"/>
        <v>0</v>
      </c>
      <c r="AS313" s="242"/>
      <c r="AT313" s="242"/>
    </row>
    <row r="314" spans="22:46" x14ac:dyDescent="0.25">
      <c r="V314" s="791"/>
      <c r="W314" s="265"/>
      <c r="X314" s="792"/>
      <c r="Y314" s="793"/>
      <c r="Z314" s="787"/>
      <c r="AA314" s="788" t="str">
        <f t="shared" si="50"/>
        <v/>
      </c>
      <c r="AB314" s="789" t="str">
        <f t="shared" si="48"/>
        <v/>
      </c>
      <c r="AC314" s="789">
        <f t="shared" si="51"/>
        <v>0</v>
      </c>
      <c r="AD314" s="789">
        <f t="shared" si="52"/>
        <v>0</v>
      </c>
      <c r="AE314" s="789">
        <f t="shared" si="53"/>
        <v>0</v>
      </c>
      <c r="AF314" s="790">
        <f t="shared" si="54"/>
        <v>0</v>
      </c>
      <c r="AG314" s="273"/>
      <c r="AH314" s="791"/>
      <c r="AI314" s="265"/>
      <c r="AJ314" s="792"/>
      <c r="AK314" s="793"/>
      <c r="AL314" s="787"/>
      <c r="AM314" s="788" t="str">
        <f t="shared" si="55"/>
        <v/>
      </c>
      <c r="AN314" s="789" t="str">
        <f t="shared" si="49"/>
        <v/>
      </c>
      <c r="AO314" s="789">
        <f t="shared" si="56"/>
        <v>0</v>
      </c>
      <c r="AP314" s="789">
        <f t="shared" si="57"/>
        <v>0</v>
      </c>
      <c r="AQ314" s="789">
        <f t="shared" si="58"/>
        <v>0</v>
      </c>
      <c r="AR314" s="790">
        <f t="shared" si="59"/>
        <v>0</v>
      </c>
      <c r="AS314" s="242"/>
      <c r="AT314" s="242"/>
    </row>
    <row r="315" spans="22:46" x14ac:dyDescent="0.25">
      <c r="V315" s="791"/>
      <c r="W315" s="265"/>
      <c r="X315" s="792"/>
      <c r="Y315" s="793"/>
      <c r="Z315" s="787"/>
      <c r="AA315" s="788" t="str">
        <f t="shared" si="50"/>
        <v/>
      </c>
      <c r="AB315" s="789" t="str">
        <f t="shared" si="48"/>
        <v/>
      </c>
      <c r="AC315" s="789">
        <f t="shared" si="51"/>
        <v>0</v>
      </c>
      <c r="AD315" s="789">
        <f t="shared" si="52"/>
        <v>0</v>
      </c>
      <c r="AE315" s="789">
        <f t="shared" si="53"/>
        <v>0</v>
      </c>
      <c r="AF315" s="790">
        <f t="shared" si="54"/>
        <v>0</v>
      </c>
      <c r="AG315" s="273"/>
      <c r="AH315" s="791"/>
      <c r="AI315" s="265"/>
      <c r="AJ315" s="792"/>
      <c r="AK315" s="793"/>
      <c r="AL315" s="787"/>
      <c r="AM315" s="788" t="str">
        <f t="shared" si="55"/>
        <v/>
      </c>
      <c r="AN315" s="789" t="str">
        <f t="shared" si="49"/>
        <v/>
      </c>
      <c r="AO315" s="789">
        <f t="shared" si="56"/>
        <v>0</v>
      </c>
      <c r="AP315" s="789">
        <f t="shared" si="57"/>
        <v>0</v>
      </c>
      <c r="AQ315" s="789">
        <f t="shared" si="58"/>
        <v>0</v>
      </c>
      <c r="AR315" s="790">
        <f t="shared" si="59"/>
        <v>0</v>
      </c>
      <c r="AS315" s="242"/>
      <c r="AT315" s="242"/>
    </row>
    <row r="316" spans="22:46" x14ac:dyDescent="0.25">
      <c r="V316" s="791"/>
      <c r="W316" s="265"/>
      <c r="X316" s="792"/>
      <c r="Y316" s="793"/>
      <c r="Z316" s="787"/>
      <c r="AA316" s="788" t="str">
        <f t="shared" si="50"/>
        <v/>
      </c>
      <c r="AB316" s="789" t="str">
        <f t="shared" si="48"/>
        <v/>
      </c>
      <c r="AC316" s="789">
        <f t="shared" si="51"/>
        <v>0</v>
      </c>
      <c r="AD316" s="789">
        <f t="shared" si="52"/>
        <v>0</v>
      </c>
      <c r="AE316" s="789">
        <f t="shared" si="53"/>
        <v>0</v>
      </c>
      <c r="AF316" s="790">
        <f t="shared" si="54"/>
        <v>0</v>
      </c>
      <c r="AG316" s="273"/>
      <c r="AH316" s="791"/>
      <c r="AI316" s="265"/>
      <c r="AJ316" s="792"/>
      <c r="AK316" s="793"/>
      <c r="AL316" s="787"/>
      <c r="AM316" s="788" t="str">
        <f t="shared" si="55"/>
        <v/>
      </c>
      <c r="AN316" s="789" t="str">
        <f t="shared" si="49"/>
        <v/>
      </c>
      <c r="AO316" s="789">
        <f t="shared" si="56"/>
        <v>0</v>
      </c>
      <c r="AP316" s="789">
        <f t="shared" si="57"/>
        <v>0</v>
      </c>
      <c r="AQ316" s="789">
        <f t="shared" si="58"/>
        <v>0</v>
      </c>
      <c r="AR316" s="790">
        <f t="shared" si="59"/>
        <v>0</v>
      </c>
      <c r="AS316" s="242"/>
      <c r="AT316" s="242"/>
    </row>
    <row r="317" spans="22:46" x14ac:dyDescent="0.25">
      <c r="V317" s="791"/>
      <c r="W317" s="265"/>
      <c r="X317" s="792"/>
      <c r="Y317" s="793"/>
      <c r="Z317" s="787"/>
      <c r="AA317" s="788" t="str">
        <f t="shared" si="50"/>
        <v/>
      </c>
      <c r="AB317" s="789" t="str">
        <f t="shared" si="48"/>
        <v/>
      </c>
      <c r="AC317" s="789">
        <f t="shared" si="51"/>
        <v>0</v>
      </c>
      <c r="AD317" s="789">
        <f t="shared" si="52"/>
        <v>0</v>
      </c>
      <c r="AE317" s="789">
        <f t="shared" si="53"/>
        <v>0</v>
      </c>
      <c r="AF317" s="790">
        <f t="shared" si="54"/>
        <v>0</v>
      </c>
      <c r="AG317" s="273"/>
      <c r="AH317" s="791"/>
      <c r="AI317" s="265"/>
      <c r="AJ317" s="792"/>
      <c r="AK317" s="793"/>
      <c r="AL317" s="787"/>
      <c r="AM317" s="788" t="str">
        <f t="shared" si="55"/>
        <v/>
      </c>
      <c r="AN317" s="789" t="str">
        <f t="shared" si="49"/>
        <v/>
      </c>
      <c r="AO317" s="789">
        <f t="shared" si="56"/>
        <v>0</v>
      </c>
      <c r="AP317" s="789">
        <f t="shared" si="57"/>
        <v>0</v>
      </c>
      <c r="AQ317" s="789">
        <f t="shared" si="58"/>
        <v>0</v>
      </c>
      <c r="AR317" s="790">
        <f t="shared" si="59"/>
        <v>0</v>
      </c>
      <c r="AS317" s="242"/>
      <c r="AT317" s="242"/>
    </row>
    <row r="318" spans="22:46" x14ac:dyDescent="0.25">
      <c r="V318" s="791"/>
      <c r="W318" s="265"/>
      <c r="X318" s="792"/>
      <c r="Y318" s="793"/>
      <c r="Z318" s="787"/>
      <c r="AA318" s="788" t="str">
        <f t="shared" si="50"/>
        <v/>
      </c>
      <c r="AB318" s="789" t="str">
        <f t="shared" si="48"/>
        <v/>
      </c>
      <c r="AC318" s="789">
        <f t="shared" si="51"/>
        <v>0</v>
      </c>
      <c r="AD318" s="789">
        <f t="shared" si="52"/>
        <v>0</v>
      </c>
      <c r="AE318" s="789">
        <f t="shared" si="53"/>
        <v>0</v>
      </c>
      <c r="AF318" s="790">
        <f t="shared" si="54"/>
        <v>0</v>
      </c>
      <c r="AG318" s="273"/>
      <c r="AH318" s="791"/>
      <c r="AI318" s="265"/>
      <c r="AJ318" s="792"/>
      <c r="AK318" s="793"/>
      <c r="AL318" s="787"/>
      <c r="AM318" s="788" t="str">
        <f t="shared" si="55"/>
        <v/>
      </c>
      <c r="AN318" s="789" t="str">
        <f t="shared" si="49"/>
        <v/>
      </c>
      <c r="AO318" s="789">
        <f t="shared" si="56"/>
        <v>0</v>
      </c>
      <c r="AP318" s="789">
        <f t="shared" si="57"/>
        <v>0</v>
      </c>
      <c r="AQ318" s="789">
        <f t="shared" si="58"/>
        <v>0</v>
      </c>
      <c r="AR318" s="790">
        <f t="shared" si="59"/>
        <v>0</v>
      </c>
      <c r="AS318" s="242"/>
      <c r="AT318" s="242"/>
    </row>
    <row r="319" spans="22:46" x14ac:dyDescent="0.25">
      <c r="V319" s="791"/>
      <c r="W319" s="265"/>
      <c r="X319" s="792"/>
      <c r="Y319" s="793"/>
      <c r="Z319" s="787"/>
      <c r="AA319" s="788" t="str">
        <f t="shared" si="50"/>
        <v/>
      </c>
      <c r="AB319" s="789" t="str">
        <f t="shared" si="48"/>
        <v/>
      </c>
      <c r="AC319" s="789">
        <f t="shared" si="51"/>
        <v>0</v>
      </c>
      <c r="AD319" s="789">
        <f t="shared" si="52"/>
        <v>0</v>
      </c>
      <c r="AE319" s="789">
        <f t="shared" si="53"/>
        <v>0</v>
      </c>
      <c r="AF319" s="790">
        <f t="shared" si="54"/>
        <v>0</v>
      </c>
      <c r="AG319" s="273"/>
      <c r="AH319" s="791"/>
      <c r="AI319" s="265"/>
      <c r="AJ319" s="792"/>
      <c r="AK319" s="793"/>
      <c r="AL319" s="787"/>
      <c r="AM319" s="788" t="str">
        <f t="shared" si="55"/>
        <v/>
      </c>
      <c r="AN319" s="789" t="str">
        <f t="shared" si="49"/>
        <v/>
      </c>
      <c r="AO319" s="789">
        <f t="shared" si="56"/>
        <v>0</v>
      </c>
      <c r="AP319" s="789">
        <f t="shared" si="57"/>
        <v>0</v>
      </c>
      <c r="AQ319" s="789">
        <f t="shared" si="58"/>
        <v>0</v>
      </c>
      <c r="AR319" s="790">
        <f t="shared" si="59"/>
        <v>0</v>
      </c>
      <c r="AS319" s="242"/>
      <c r="AT319" s="242"/>
    </row>
    <row r="320" spans="22:46" x14ac:dyDescent="0.25">
      <c r="V320" s="791"/>
      <c r="W320" s="265"/>
      <c r="X320" s="792"/>
      <c r="Y320" s="793"/>
      <c r="Z320" s="787"/>
      <c r="AA320" s="788" t="str">
        <f t="shared" si="50"/>
        <v/>
      </c>
      <c r="AB320" s="789" t="str">
        <f t="shared" si="48"/>
        <v/>
      </c>
      <c r="AC320" s="789">
        <f t="shared" si="51"/>
        <v>0</v>
      </c>
      <c r="AD320" s="789">
        <f t="shared" si="52"/>
        <v>0</v>
      </c>
      <c r="AE320" s="789">
        <f t="shared" si="53"/>
        <v>0</v>
      </c>
      <c r="AF320" s="790">
        <f t="shared" si="54"/>
        <v>0</v>
      </c>
      <c r="AG320" s="273"/>
      <c r="AH320" s="791"/>
      <c r="AI320" s="265"/>
      <c r="AJ320" s="792"/>
      <c r="AK320" s="793"/>
      <c r="AL320" s="787"/>
      <c r="AM320" s="788" t="str">
        <f t="shared" si="55"/>
        <v/>
      </c>
      <c r="AN320" s="789" t="str">
        <f t="shared" si="49"/>
        <v/>
      </c>
      <c r="AO320" s="789">
        <f t="shared" si="56"/>
        <v>0</v>
      </c>
      <c r="AP320" s="789">
        <f t="shared" si="57"/>
        <v>0</v>
      </c>
      <c r="AQ320" s="789">
        <f t="shared" si="58"/>
        <v>0</v>
      </c>
      <c r="AR320" s="790">
        <f t="shared" si="59"/>
        <v>0</v>
      </c>
      <c r="AS320" s="242"/>
      <c r="AT320" s="242"/>
    </row>
    <row r="321" spans="22:46" x14ac:dyDescent="0.25">
      <c r="V321" s="791"/>
      <c r="W321" s="265"/>
      <c r="X321" s="792"/>
      <c r="Y321" s="793"/>
      <c r="Z321" s="787"/>
      <c r="AA321" s="788" t="str">
        <f t="shared" si="50"/>
        <v/>
      </c>
      <c r="AB321" s="789" t="str">
        <f t="shared" si="48"/>
        <v/>
      </c>
      <c r="AC321" s="789">
        <f t="shared" si="51"/>
        <v>0</v>
      </c>
      <c r="AD321" s="789">
        <f t="shared" si="52"/>
        <v>0</v>
      </c>
      <c r="AE321" s="789">
        <f t="shared" si="53"/>
        <v>0</v>
      </c>
      <c r="AF321" s="790">
        <f t="shared" si="54"/>
        <v>0</v>
      </c>
      <c r="AG321" s="273"/>
      <c r="AH321" s="791"/>
      <c r="AI321" s="265"/>
      <c r="AJ321" s="792"/>
      <c r="AK321" s="793"/>
      <c r="AL321" s="787"/>
      <c r="AM321" s="788" t="str">
        <f t="shared" si="55"/>
        <v/>
      </c>
      <c r="AN321" s="789" t="str">
        <f t="shared" si="49"/>
        <v/>
      </c>
      <c r="AO321" s="789">
        <f t="shared" si="56"/>
        <v>0</v>
      </c>
      <c r="AP321" s="789">
        <f t="shared" si="57"/>
        <v>0</v>
      </c>
      <c r="AQ321" s="789">
        <f t="shared" si="58"/>
        <v>0</v>
      </c>
      <c r="AR321" s="790">
        <f t="shared" si="59"/>
        <v>0</v>
      </c>
      <c r="AS321" s="242"/>
      <c r="AT321" s="242"/>
    </row>
    <row r="322" spans="22:46" x14ac:dyDescent="0.25">
      <c r="V322" s="791"/>
      <c r="W322" s="265"/>
      <c r="X322" s="792"/>
      <c r="Y322" s="793"/>
      <c r="Z322" s="787"/>
      <c r="AA322" s="788" t="str">
        <f t="shared" si="50"/>
        <v/>
      </c>
      <c r="AB322" s="789" t="str">
        <f t="shared" si="48"/>
        <v/>
      </c>
      <c r="AC322" s="789">
        <f t="shared" si="51"/>
        <v>0</v>
      </c>
      <c r="AD322" s="789">
        <f t="shared" si="52"/>
        <v>0</v>
      </c>
      <c r="AE322" s="789">
        <f t="shared" si="53"/>
        <v>0</v>
      </c>
      <c r="AF322" s="790">
        <f t="shared" si="54"/>
        <v>0</v>
      </c>
      <c r="AG322" s="273"/>
      <c r="AH322" s="791"/>
      <c r="AI322" s="265"/>
      <c r="AJ322" s="792"/>
      <c r="AK322" s="793"/>
      <c r="AL322" s="787"/>
      <c r="AM322" s="788" t="str">
        <f t="shared" si="55"/>
        <v/>
      </c>
      <c r="AN322" s="789" t="str">
        <f t="shared" si="49"/>
        <v/>
      </c>
      <c r="AO322" s="789">
        <f t="shared" si="56"/>
        <v>0</v>
      </c>
      <c r="AP322" s="789">
        <f t="shared" si="57"/>
        <v>0</v>
      </c>
      <c r="AQ322" s="789">
        <f t="shared" si="58"/>
        <v>0</v>
      </c>
      <c r="AR322" s="790">
        <f t="shared" si="59"/>
        <v>0</v>
      </c>
      <c r="AS322" s="242"/>
      <c r="AT322" s="242"/>
    </row>
    <row r="323" spans="22:46" x14ac:dyDescent="0.25">
      <c r="V323" s="791"/>
      <c r="W323" s="265"/>
      <c r="X323" s="792"/>
      <c r="Y323" s="793"/>
      <c r="Z323" s="787"/>
      <c r="AA323" s="788" t="str">
        <f t="shared" si="50"/>
        <v/>
      </c>
      <c r="AB323" s="789" t="str">
        <f t="shared" si="48"/>
        <v/>
      </c>
      <c r="AC323" s="789">
        <f t="shared" si="51"/>
        <v>0</v>
      </c>
      <c r="AD323" s="789">
        <f t="shared" si="52"/>
        <v>0</v>
      </c>
      <c r="AE323" s="789">
        <f t="shared" si="53"/>
        <v>0</v>
      </c>
      <c r="AF323" s="790">
        <f t="shared" si="54"/>
        <v>0</v>
      </c>
      <c r="AG323" s="273"/>
      <c r="AH323" s="791"/>
      <c r="AI323" s="265"/>
      <c r="AJ323" s="792"/>
      <c r="AK323" s="793"/>
      <c r="AL323" s="787"/>
      <c r="AM323" s="788" t="str">
        <f t="shared" si="55"/>
        <v/>
      </c>
      <c r="AN323" s="789" t="str">
        <f t="shared" si="49"/>
        <v/>
      </c>
      <c r="AO323" s="789">
        <f t="shared" si="56"/>
        <v>0</v>
      </c>
      <c r="AP323" s="789">
        <f t="shared" si="57"/>
        <v>0</v>
      </c>
      <c r="AQ323" s="789">
        <f t="shared" si="58"/>
        <v>0</v>
      </c>
      <c r="AR323" s="790">
        <f t="shared" si="59"/>
        <v>0</v>
      </c>
      <c r="AS323" s="242"/>
      <c r="AT323" s="242"/>
    </row>
    <row r="324" spans="22:46" x14ac:dyDescent="0.25">
      <c r="V324" s="791"/>
      <c r="W324" s="265"/>
      <c r="X324" s="792"/>
      <c r="Y324" s="793"/>
      <c r="Z324" s="787"/>
      <c r="AA324" s="788" t="str">
        <f t="shared" si="50"/>
        <v/>
      </c>
      <c r="AB324" s="789" t="str">
        <f t="shared" si="48"/>
        <v/>
      </c>
      <c r="AC324" s="789">
        <f t="shared" si="51"/>
        <v>0</v>
      </c>
      <c r="AD324" s="789">
        <f t="shared" si="52"/>
        <v>0</v>
      </c>
      <c r="AE324" s="789">
        <f t="shared" si="53"/>
        <v>0</v>
      </c>
      <c r="AF324" s="790">
        <f t="shared" si="54"/>
        <v>0</v>
      </c>
      <c r="AG324" s="273"/>
      <c r="AH324" s="791"/>
      <c r="AI324" s="265"/>
      <c r="AJ324" s="792"/>
      <c r="AK324" s="793"/>
      <c r="AL324" s="787"/>
      <c r="AM324" s="788" t="str">
        <f t="shared" si="55"/>
        <v/>
      </c>
      <c r="AN324" s="789" t="str">
        <f t="shared" si="49"/>
        <v/>
      </c>
      <c r="AO324" s="789">
        <f t="shared" si="56"/>
        <v>0</v>
      </c>
      <c r="AP324" s="789">
        <f t="shared" si="57"/>
        <v>0</v>
      </c>
      <c r="AQ324" s="789">
        <f t="shared" si="58"/>
        <v>0</v>
      </c>
      <c r="AR324" s="790">
        <f t="shared" si="59"/>
        <v>0</v>
      </c>
      <c r="AS324" s="242"/>
      <c r="AT324" s="242"/>
    </row>
    <row r="325" spans="22:46" x14ac:dyDescent="0.25">
      <c r="V325" s="791"/>
      <c r="W325" s="265"/>
      <c r="X325" s="792"/>
      <c r="Y325" s="793"/>
      <c r="Z325" s="787"/>
      <c r="AA325" s="788" t="str">
        <f t="shared" si="50"/>
        <v/>
      </c>
      <c r="AB325" s="789" t="str">
        <f t="shared" si="48"/>
        <v/>
      </c>
      <c r="AC325" s="789">
        <f t="shared" si="51"/>
        <v>0</v>
      </c>
      <c r="AD325" s="789">
        <f t="shared" si="52"/>
        <v>0</v>
      </c>
      <c r="AE325" s="789">
        <f t="shared" si="53"/>
        <v>0</v>
      </c>
      <c r="AF325" s="790">
        <f t="shared" si="54"/>
        <v>0</v>
      </c>
      <c r="AG325" s="273"/>
      <c r="AH325" s="791"/>
      <c r="AI325" s="265"/>
      <c r="AJ325" s="792"/>
      <c r="AK325" s="793"/>
      <c r="AL325" s="787"/>
      <c r="AM325" s="788" t="str">
        <f t="shared" si="55"/>
        <v/>
      </c>
      <c r="AN325" s="789" t="str">
        <f t="shared" si="49"/>
        <v/>
      </c>
      <c r="AO325" s="789">
        <f t="shared" si="56"/>
        <v>0</v>
      </c>
      <c r="AP325" s="789">
        <f t="shared" si="57"/>
        <v>0</v>
      </c>
      <c r="AQ325" s="789">
        <f t="shared" si="58"/>
        <v>0</v>
      </c>
      <c r="AR325" s="790">
        <f t="shared" si="59"/>
        <v>0</v>
      </c>
      <c r="AS325" s="242"/>
      <c r="AT325" s="242"/>
    </row>
    <row r="326" spans="22:46" x14ac:dyDescent="0.25">
      <c r="V326" s="791"/>
      <c r="W326" s="265"/>
      <c r="X326" s="792"/>
      <c r="Y326" s="793"/>
      <c r="Z326" s="787"/>
      <c r="AA326" s="788" t="str">
        <f t="shared" si="50"/>
        <v/>
      </c>
      <c r="AB326" s="789" t="str">
        <f t="shared" si="48"/>
        <v/>
      </c>
      <c r="AC326" s="789">
        <f t="shared" si="51"/>
        <v>0</v>
      </c>
      <c r="AD326" s="789">
        <f t="shared" si="52"/>
        <v>0</v>
      </c>
      <c r="AE326" s="789">
        <f t="shared" si="53"/>
        <v>0</v>
      </c>
      <c r="AF326" s="790">
        <f t="shared" si="54"/>
        <v>0</v>
      </c>
      <c r="AG326" s="273"/>
      <c r="AH326" s="791"/>
      <c r="AI326" s="265"/>
      <c r="AJ326" s="792"/>
      <c r="AK326" s="793"/>
      <c r="AL326" s="787"/>
      <c r="AM326" s="788" t="str">
        <f t="shared" si="55"/>
        <v/>
      </c>
      <c r="AN326" s="789" t="str">
        <f t="shared" si="49"/>
        <v/>
      </c>
      <c r="AO326" s="789">
        <f t="shared" si="56"/>
        <v>0</v>
      </c>
      <c r="AP326" s="789">
        <f t="shared" si="57"/>
        <v>0</v>
      </c>
      <c r="AQ326" s="789">
        <f t="shared" si="58"/>
        <v>0</v>
      </c>
      <c r="AR326" s="790">
        <f t="shared" si="59"/>
        <v>0</v>
      </c>
      <c r="AS326" s="242"/>
      <c r="AT326" s="242"/>
    </row>
    <row r="327" spans="22:46" x14ac:dyDescent="0.25">
      <c r="V327" s="791"/>
      <c r="W327" s="265"/>
      <c r="X327" s="792"/>
      <c r="Y327" s="793"/>
      <c r="Z327" s="787"/>
      <c r="AA327" s="788" t="str">
        <f t="shared" si="50"/>
        <v/>
      </c>
      <c r="AB327" s="789" t="str">
        <f t="shared" si="48"/>
        <v/>
      </c>
      <c r="AC327" s="789">
        <f t="shared" si="51"/>
        <v>0</v>
      </c>
      <c r="AD327" s="789">
        <f t="shared" si="52"/>
        <v>0</v>
      </c>
      <c r="AE327" s="789">
        <f t="shared" si="53"/>
        <v>0</v>
      </c>
      <c r="AF327" s="790">
        <f t="shared" si="54"/>
        <v>0</v>
      </c>
      <c r="AG327" s="273"/>
      <c r="AH327" s="791"/>
      <c r="AI327" s="265"/>
      <c r="AJ327" s="792"/>
      <c r="AK327" s="793"/>
      <c r="AL327" s="787"/>
      <c r="AM327" s="788" t="str">
        <f t="shared" si="55"/>
        <v/>
      </c>
      <c r="AN327" s="789" t="str">
        <f t="shared" si="49"/>
        <v/>
      </c>
      <c r="AO327" s="789">
        <f t="shared" si="56"/>
        <v>0</v>
      </c>
      <c r="AP327" s="789">
        <f t="shared" si="57"/>
        <v>0</v>
      </c>
      <c r="AQ327" s="789">
        <f t="shared" si="58"/>
        <v>0</v>
      </c>
      <c r="AR327" s="790">
        <f t="shared" si="59"/>
        <v>0</v>
      </c>
      <c r="AS327" s="242"/>
      <c r="AT327" s="242"/>
    </row>
    <row r="328" spans="22:46" x14ac:dyDescent="0.25">
      <c r="V328" s="791"/>
      <c r="W328" s="265"/>
      <c r="X328" s="792"/>
      <c r="Y328" s="793"/>
      <c r="Z328" s="787"/>
      <c r="AA328" s="788" t="str">
        <f t="shared" si="50"/>
        <v/>
      </c>
      <c r="AB328" s="789" t="str">
        <f t="shared" ref="AB328:AB391" si="60">IF(Y328&gt;1,IF((TestEOY-X328)/365&gt;AA328,AA328,ROUNDUP(((TestEOY-X328)/365),0)),"")</f>
        <v/>
      </c>
      <c r="AC328" s="789">
        <f t="shared" si="51"/>
        <v>0</v>
      </c>
      <c r="AD328" s="789">
        <f t="shared" si="52"/>
        <v>0</v>
      </c>
      <c r="AE328" s="789">
        <f t="shared" si="53"/>
        <v>0</v>
      </c>
      <c r="AF328" s="790">
        <f t="shared" si="54"/>
        <v>0</v>
      </c>
      <c r="AG328" s="273"/>
      <c r="AH328" s="791"/>
      <c r="AI328" s="265"/>
      <c r="AJ328" s="792"/>
      <c r="AK328" s="793"/>
      <c r="AL328" s="787"/>
      <c r="AM328" s="788" t="str">
        <f t="shared" si="55"/>
        <v/>
      </c>
      <c r="AN328" s="789" t="str">
        <f t="shared" ref="AN328:AN391" si="61">IF(AK328&lt;&gt;"",IF((TestEOY-AJ328)/365&gt;AM328,AM328,ROUNDUP(((TestEOY-AJ328)/365),0)),"")</f>
        <v/>
      </c>
      <c r="AO328" s="789">
        <f t="shared" si="56"/>
        <v>0</v>
      </c>
      <c r="AP328" s="789">
        <f t="shared" si="57"/>
        <v>0</v>
      </c>
      <c r="AQ328" s="789">
        <f t="shared" si="58"/>
        <v>0</v>
      </c>
      <c r="AR328" s="790">
        <f t="shared" si="59"/>
        <v>0</v>
      </c>
      <c r="AS328" s="242"/>
      <c r="AT328" s="242"/>
    </row>
    <row r="329" spans="22:46" x14ac:dyDescent="0.25">
      <c r="V329" s="791"/>
      <c r="W329" s="265"/>
      <c r="X329" s="792"/>
      <c r="Y329" s="793"/>
      <c r="Z329" s="787"/>
      <c r="AA329" s="788" t="str">
        <f t="shared" ref="AA329:AA392" si="62">IFERROR(INDEX($AU$8:$AU$23,MATCH(V329,$AT$8:$AT$23,0)),"")</f>
        <v/>
      </c>
      <c r="AB329" s="789" t="str">
        <f t="shared" si="60"/>
        <v/>
      </c>
      <c r="AC329" s="789">
        <f t="shared" ref="AC329:AC392" si="63">IFERROR(IF(AB329&gt;=AA329,0,IF(AA329&gt;AB329,SLN(Y329,Z329,AA329),0)),"")</f>
        <v>0</v>
      </c>
      <c r="AD329" s="789">
        <f t="shared" ref="AD329:AD392" si="64">AE329-AC329</f>
        <v>0</v>
      </c>
      <c r="AE329" s="789">
        <f t="shared" ref="AE329:AE392" si="65">IFERROR(IF(OR(AA329=0,AA329=""),
     0,
     IF(AB329&gt;=AA329,
          +Y329,
          (+AC329*AB329))),
"")</f>
        <v>0</v>
      </c>
      <c r="AF329" s="790">
        <f t="shared" ref="AF329:AF392" si="66">IFERROR(IF(AE329&gt;Y329,0,(+Y329-AE329))-Z329,"")</f>
        <v>0</v>
      </c>
      <c r="AG329" s="273"/>
      <c r="AH329" s="791"/>
      <c r="AI329" s="265"/>
      <c r="AJ329" s="792"/>
      <c r="AK329" s="793"/>
      <c r="AL329" s="787"/>
      <c r="AM329" s="788" t="str">
        <f t="shared" ref="AM329:AM392" si="67">IFERROR(INDEX($AU$8:$AU$23,MATCH(AH329,$AT$8:$AT$23,0)),"")</f>
        <v/>
      </c>
      <c r="AN329" s="789" t="str">
        <f t="shared" si="61"/>
        <v/>
      </c>
      <c r="AO329" s="789">
        <f t="shared" ref="AO329:AO392" si="68">IFERROR(IF(AN329&gt;=AM329,0,IF(AM329&gt;AN329,SLN(AK329,AL329,AM329),0)),"")</f>
        <v>0</v>
      </c>
      <c r="AP329" s="789">
        <f t="shared" ref="AP329:AP392" si="69">AQ329-AO329</f>
        <v>0</v>
      </c>
      <c r="AQ329" s="789">
        <f t="shared" ref="AQ329:AQ392" si="70">IFERROR(IF(OR(AM329=0,AM329=""),
     0,
     IF(AN329&gt;=AM329,
          +AK329,
          (+AO329*AN329))),
"")</f>
        <v>0</v>
      </c>
      <c r="AR329" s="790">
        <f t="shared" ref="AR329:AR392" si="71">IFERROR(IF(AQ329&gt;AK329,0,(+AK329-AQ329))-AL329,"")</f>
        <v>0</v>
      </c>
      <c r="AS329" s="242"/>
      <c r="AT329" s="242"/>
    </row>
    <row r="330" spans="22:46" x14ac:dyDescent="0.25">
      <c r="V330" s="791"/>
      <c r="W330" s="265"/>
      <c r="X330" s="792"/>
      <c r="Y330" s="793"/>
      <c r="Z330" s="787"/>
      <c r="AA330" s="788" t="str">
        <f t="shared" si="62"/>
        <v/>
      </c>
      <c r="AB330" s="789" t="str">
        <f t="shared" si="60"/>
        <v/>
      </c>
      <c r="AC330" s="789">
        <f t="shared" si="63"/>
        <v>0</v>
      </c>
      <c r="AD330" s="789">
        <f t="shared" si="64"/>
        <v>0</v>
      </c>
      <c r="AE330" s="789">
        <f t="shared" si="65"/>
        <v>0</v>
      </c>
      <c r="AF330" s="790">
        <f t="shared" si="66"/>
        <v>0</v>
      </c>
      <c r="AG330" s="273"/>
      <c r="AH330" s="791"/>
      <c r="AI330" s="265"/>
      <c r="AJ330" s="792"/>
      <c r="AK330" s="793"/>
      <c r="AL330" s="787"/>
      <c r="AM330" s="788" t="str">
        <f t="shared" si="67"/>
        <v/>
      </c>
      <c r="AN330" s="789" t="str">
        <f t="shared" si="61"/>
        <v/>
      </c>
      <c r="AO330" s="789">
        <f t="shared" si="68"/>
        <v>0</v>
      </c>
      <c r="AP330" s="789">
        <f t="shared" si="69"/>
        <v>0</v>
      </c>
      <c r="AQ330" s="789">
        <f t="shared" si="70"/>
        <v>0</v>
      </c>
      <c r="AR330" s="790">
        <f t="shared" si="71"/>
        <v>0</v>
      </c>
      <c r="AS330" s="242"/>
      <c r="AT330" s="242"/>
    </row>
    <row r="331" spans="22:46" x14ac:dyDescent="0.25">
      <c r="V331" s="791"/>
      <c r="W331" s="265"/>
      <c r="X331" s="792"/>
      <c r="Y331" s="793"/>
      <c r="Z331" s="787"/>
      <c r="AA331" s="788" t="str">
        <f t="shared" si="62"/>
        <v/>
      </c>
      <c r="AB331" s="789" t="str">
        <f t="shared" si="60"/>
        <v/>
      </c>
      <c r="AC331" s="789">
        <f t="shared" si="63"/>
        <v>0</v>
      </c>
      <c r="AD331" s="789">
        <f t="shared" si="64"/>
        <v>0</v>
      </c>
      <c r="AE331" s="789">
        <f t="shared" si="65"/>
        <v>0</v>
      </c>
      <c r="AF331" s="790">
        <f t="shared" si="66"/>
        <v>0</v>
      </c>
      <c r="AG331" s="273"/>
      <c r="AH331" s="791"/>
      <c r="AI331" s="265"/>
      <c r="AJ331" s="792"/>
      <c r="AK331" s="793"/>
      <c r="AL331" s="787"/>
      <c r="AM331" s="788" t="str">
        <f t="shared" si="67"/>
        <v/>
      </c>
      <c r="AN331" s="789" t="str">
        <f t="shared" si="61"/>
        <v/>
      </c>
      <c r="AO331" s="789">
        <f t="shared" si="68"/>
        <v>0</v>
      </c>
      <c r="AP331" s="789">
        <f t="shared" si="69"/>
        <v>0</v>
      </c>
      <c r="AQ331" s="789">
        <f t="shared" si="70"/>
        <v>0</v>
      </c>
      <c r="AR331" s="790">
        <f t="shared" si="71"/>
        <v>0</v>
      </c>
      <c r="AS331" s="242"/>
      <c r="AT331" s="242"/>
    </row>
    <row r="332" spans="22:46" x14ac:dyDescent="0.25">
      <c r="V332" s="791"/>
      <c r="W332" s="265"/>
      <c r="X332" s="792"/>
      <c r="Y332" s="793"/>
      <c r="Z332" s="787"/>
      <c r="AA332" s="788" t="str">
        <f t="shared" si="62"/>
        <v/>
      </c>
      <c r="AB332" s="789" t="str">
        <f t="shared" si="60"/>
        <v/>
      </c>
      <c r="AC332" s="789">
        <f t="shared" si="63"/>
        <v>0</v>
      </c>
      <c r="AD332" s="789">
        <f t="shared" si="64"/>
        <v>0</v>
      </c>
      <c r="AE332" s="789">
        <f t="shared" si="65"/>
        <v>0</v>
      </c>
      <c r="AF332" s="790">
        <f t="shared" si="66"/>
        <v>0</v>
      </c>
      <c r="AG332" s="273"/>
      <c r="AH332" s="791"/>
      <c r="AI332" s="265"/>
      <c r="AJ332" s="792"/>
      <c r="AK332" s="793"/>
      <c r="AL332" s="787"/>
      <c r="AM332" s="788" t="str">
        <f t="shared" si="67"/>
        <v/>
      </c>
      <c r="AN332" s="789" t="str">
        <f t="shared" si="61"/>
        <v/>
      </c>
      <c r="AO332" s="789">
        <f t="shared" si="68"/>
        <v>0</v>
      </c>
      <c r="AP332" s="789">
        <f t="shared" si="69"/>
        <v>0</v>
      </c>
      <c r="AQ332" s="789">
        <f t="shared" si="70"/>
        <v>0</v>
      </c>
      <c r="AR332" s="790">
        <f t="shared" si="71"/>
        <v>0</v>
      </c>
      <c r="AS332" s="242"/>
      <c r="AT332" s="242"/>
    </row>
    <row r="333" spans="22:46" x14ac:dyDescent="0.25">
      <c r="V333" s="791"/>
      <c r="W333" s="265"/>
      <c r="X333" s="792"/>
      <c r="Y333" s="793"/>
      <c r="Z333" s="787"/>
      <c r="AA333" s="788" t="str">
        <f t="shared" si="62"/>
        <v/>
      </c>
      <c r="AB333" s="789" t="str">
        <f t="shared" si="60"/>
        <v/>
      </c>
      <c r="AC333" s="789">
        <f t="shared" si="63"/>
        <v>0</v>
      </c>
      <c r="AD333" s="789">
        <f t="shared" si="64"/>
        <v>0</v>
      </c>
      <c r="AE333" s="789">
        <f t="shared" si="65"/>
        <v>0</v>
      </c>
      <c r="AF333" s="790">
        <f t="shared" si="66"/>
        <v>0</v>
      </c>
      <c r="AG333" s="273"/>
      <c r="AH333" s="791"/>
      <c r="AI333" s="265"/>
      <c r="AJ333" s="792"/>
      <c r="AK333" s="793"/>
      <c r="AL333" s="787"/>
      <c r="AM333" s="788" t="str">
        <f t="shared" si="67"/>
        <v/>
      </c>
      <c r="AN333" s="789" t="str">
        <f t="shared" si="61"/>
        <v/>
      </c>
      <c r="AO333" s="789">
        <f t="shared" si="68"/>
        <v>0</v>
      </c>
      <c r="AP333" s="789">
        <f t="shared" si="69"/>
        <v>0</v>
      </c>
      <c r="AQ333" s="789">
        <f t="shared" si="70"/>
        <v>0</v>
      </c>
      <c r="AR333" s="790">
        <f t="shared" si="71"/>
        <v>0</v>
      </c>
      <c r="AS333" s="242"/>
      <c r="AT333" s="242"/>
    </row>
    <row r="334" spans="22:46" x14ac:dyDescent="0.25">
      <c r="V334" s="791"/>
      <c r="W334" s="265"/>
      <c r="X334" s="792"/>
      <c r="Y334" s="793"/>
      <c r="Z334" s="787"/>
      <c r="AA334" s="788" t="str">
        <f t="shared" si="62"/>
        <v/>
      </c>
      <c r="AB334" s="789" t="str">
        <f t="shared" si="60"/>
        <v/>
      </c>
      <c r="AC334" s="789">
        <f t="shared" si="63"/>
        <v>0</v>
      </c>
      <c r="AD334" s="789">
        <f t="shared" si="64"/>
        <v>0</v>
      </c>
      <c r="AE334" s="789">
        <f t="shared" si="65"/>
        <v>0</v>
      </c>
      <c r="AF334" s="790">
        <f t="shared" si="66"/>
        <v>0</v>
      </c>
      <c r="AG334" s="273"/>
      <c r="AH334" s="791"/>
      <c r="AI334" s="265"/>
      <c r="AJ334" s="792"/>
      <c r="AK334" s="793"/>
      <c r="AL334" s="787"/>
      <c r="AM334" s="788" t="str">
        <f t="shared" si="67"/>
        <v/>
      </c>
      <c r="AN334" s="789" t="str">
        <f t="shared" si="61"/>
        <v/>
      </c>
      <c r="AO334" s="789">
        <f t="shared" si="68"/>
        <v>0</v>
      </c>
      <c r="AP334" s="789">
        <f t="shared" si="69"/>
        <v>0</v>
      </c>
      <c r="AQ334" s="789">
        <f t="shared" si="70"/>
        <v>0</v>
      </c>
      <c r="AR334" s="790">
        <f t="shared" si="71"/>
        <v>0</v>
      </c>
      <c r="AS334" s="242"/>
      <c r="AT334" s="242"/>
    </row>
    <row r="335" spans="22:46" x14ac:dyDescent="0.25">
      <c r="V335" s="791"/>
      <c r="W335" s="265"/>
      <c r="X335" s="792"/>
      <c r="Y335" s="793"/>
      <c r="Z335" s="787"/>
      <c r="AA335" s="788" t="str">
        <f t="shared" si="62"/>
        <v/>
      </c>
      <c r="AB335" s="789" t="str">
        <f t="shared" si="60"/>
        <v/>
      </c>
      <c r="AC335" s="789">
        <f t="shared" si="63"/>
        <v>0</v>
      </c>
      <c r="AD335" s="789">
        <f t="shared" si="64"/>
        <v>0</v>
      </c>
      <c r="AE335" s="789">
        <f t="shared" si="65"/>
        <v>0</v>
      </c>
      <c r="AF335" s="790">
        <f t="shared" si="66"/>
        <v>0</v>
      </c>
      <c r="AG335" s="273"/>
      <c r="AH335" s="791"/>
      <c r="AI335" s="265"/>
      <c r="AJ335" s="792"/>
      <c r="AK335" s="793"/>
      <c r="AL335" s="787"/>
      <c r="AM335" s="788" t="str">
        <f t="shared" si="67"/>
        <v/>
      </c>
      <c r="AN335" s="789" t="str">
        <f t="shared" si="61"/>
        <v/>
      </c>
      <c r="AO335" s="789">
        <f t="shared" si="68"/>
        <v>0</v>
      </c>
      <c r="AP335" s="789">
        <f t="shared" si="69"/>
        <v>0</v>
      </c>
      <c r="AQ335" s="789">
        <f t="shared" si="70"/>
        <v>0</v>
      </c>
      <c r="AR335" s="790">
        <f t="shared" si="71"/>
        <v>0</v>
      </c>
      <c r="AS335" s="242"/>
      <c r="AT335" s="242"/>
    </row>
    <row r="336" spans="22:46" x14ac:dyDescent="0.25">
      <c r="V336" s="791"/>
      <c r="W336" s="265"/>
      <c r="X336" s="792"/>
      <c r="Y336" s="793"/>
      <c r="Z336" s="787"/>
      <c r="AA336" s="788" t="str">
        <f t="shared" si="62"/>
        <v/>
      </c>
      <c r="AB336" s="789" t="str">
        <f t="shared" si="60"/>
        <v/>
      </c>
      <c r="AC336" s="789">
        <f t="shared" si="63"/>
        <v>0</v>
      </c>
      <c r="AD336" s="789">
        <f t="shared" si="64"/>
        <v>0</v>
      </c>
      <c r="AE336" s="789">
        <f t="shared" si="65"/>
        <v>0</v>
      </c>
      <c r="AF336" s="790">
        <f t="shared" si="66"/>
        <v>0</v>
      </c>
      <c r="AG336" s="273"/>
      <c r="AH336" s="791"/>
      <c r="AI336" s="265"/>
      <c r="AJ336" s="792"/>
      <c r="AK336" s="793"/>
      <c r="AL336" s="787"/>
      <c r="AM336" s="788" t="str">
        <f t="shared" si="67"/>
        <v/>
      </c>
      <c r="AN336" s="789" t="str">
        <f t="shared" si="61"/>
        <v/>
      </c>
      <c r="AO336" s="789">
        <f t="shared" si="68"/>
        <v>0</v>
      </c>
      <c r="AP336" s="789">
        <f t="shared" si="69"/>
        <v>0</v>
      </c>
      <c r="AQ336" s="789">
        <f t="shared" si="70"/>
        <v>0</v>
      </c>
      <c r="AR336" s="790">
        <f t="shared" si="71"/>
        <v>0</v>
      </c>
      <c r="AS336" s="242"/>
      <c r="AT336" s="242"/>
    </row>
    <row r="337" spans="22:46" x14ac:dyDescent="0.25">
      <c r="V337" s="791"/>
      <c r="W337" s="265"/>
      <c r="X337" s="792"/>
      <c r="Y337" s="793"/>
      <c r="Z337" s="787"/>
      <c r="AA337" s="788" t="str">
        <f t="shared" si="62"/>
        <v/>
      </c>
      <c r="AB337" s="789" t="str">
        <f t="shared" si="60"/>
        <v/>
      </c>
      <c r="AC337" s="789">
        <f t="shared" si="63"/>
        <v>0</v>
      </c>
      <c r="AD337" s="789">
        <f t="shared" si="64"/>
        <v>0</v>
      </c>
      <c r="AE337" s="789">
        <f t="shared" si="65"/>
        <v>0</v>
      </c>
      <c r="AF337" s="790">
        <f t="shared" si="66"/>
        <v>0</v>
      </c>
      <c r="AG337" s="273"/>
      <c r="AH337" s="791"/>
      <c r="AI337" s="265"/>
      <c r="AJ337" s="792"/>
      <c r="AK337" s="793"/>
      <c r="AL337" s="787"/>
      <c r="AM337" s="788" t="str">
        <f t="shared" si="67"/>
        <v/>
      </c>
      <c r="AN337" s="789" t="str">
        <f t="shared" si="61"/>
        <v/>
      </c>
      <c r="AO337" s="789">
        <f t="shared" si="68"/>
        <v>0</v>
      </c>
      <c r="AP337" s="789">
        <f t="shared" si="69"/>
        <v>0</v>
      </c>
      <c r="AQ337" s="789">
        <f t="shared" si="70"/>
        <v>0</v>
      </c>
      <c r="AR337" s="790">
        <f t="shared" si="71"/>
        <v>0</v>
      </c>
      <c r="AS337" s="242"/>
      <c r="AT337" s="242"/>
    </row>
    <row r="338" spans="22:46" x14ac:dyDescent="0.25">
      <c r="V338" s="791"/>
      <c r="W338" s="265"/>
      <c r="X338" s="792"/>
      <c r="Y338" s="793"/>
      <c r="Z338" s="787"/>
      <c r="AA338" s="788" t="str">
        <f t="shared" si="62"/>
        <v/>
      </c>
      <c r="AB338" s="789" t="str">
        <f t="shared" si="60"/>
        <v/>
      </c>
      <c r="AC338" s="789">
        <f t="shared" si="63"/>
        <v>0</v>
      </c>
      <c r="AD338" s="789">
        <f t="shared" si="64"/>
        <v>0</v>
      </c>
      <c r="AE338" s="789">
        <f t="shared" si="65"/>
        <v>0</v>
      </c>
      <c r="AF338" s="790">
        <f t="shared" si="66"/>
        <v>0</v>
      </c>
      <c r="AG338" s="273"/>
      <c r="AH338" s="791"/>
      <c r="AI338" s="265"/>
      <c r="AJ338" s="792"/>
      <c r="AK338" s="793"/>
      <c r="AL338" s="787"/>
      <c r="AM338" s="788" t="str">
        <f t="shared" si="67"/>
        <v/>
      </c>
      <c r="AN338" s="789" t="str">
        <f t="shared" si="61"/>
        <v/>
      </c>
      <c r="AO338" s="789">
        <f t="shared" si="68"/>
        <v>0</v>
      </c>
      <c r="AP338" s="789">
        <f t="shared" si="69"/>
        <v>0</v>
      </c>
      <c r="AQ338" s="789">
        <f t="shared" si="70"/>
        <v>0</v>
      </c>
      <c r="AR338" s="790">
        <f t="shared" si="71"/>
        <v>0</v>
      </c>
      <c r="AS338" s="242"/>
      <c r="AT338" s="242"/>
    </row>
    <row r="339" spans="22:46" x14ac:dyDescent="0.25">
      <c r="V339" s="791"/>
      <c r="W339" s="265"/>
      <c r="X339" s="792"/>
      <c r="Y339" s="793"/>
      <c r="Z339" s="787"/>
      <c r="AA339" s="788" t="str">
        <f t="shared" si="62"/>
        <v/>
      </c>
      <c r="AB339" s="789" t="str">
        <f t="shared" si="60"/>
        <v/>
      </c>
      <c r="AC339" s="789">
        <f t="shared" si="63"/>
        <v>0</v>
      </c>
      <c r="AD339" s="789">
        <f t="shared" si="64"/>
        <v>0</v>
      </c>
      <c r="AE339" s="789">
        <f t="shared" si="65"/>
        <v>0</v>
      </c>
      <c r="AF339" s="790">
        <f t="shared" si="66"/>
        <v>0</v>
      </c>
      <c r="AG339" s="273"/>
      <c r="AH339" s="791"/>
      <c r="AI339" s="265"/>
      <c r="AJ339" s="792"/>
      <c r="AK339" s="793"/>
      <c r="AL339" s="787"/>
      <c r="AM339" s="788" t="str">
        <f t="shared" si="67"/>
        <v/>
      </c>
      <c r="AN339" s="789" t="str">
        <f t="shared" si="61"/>
        <v/>
      </c>
      <c r="AO339" s="789">
        <f t="shared" si="68"/>
        <v>0</v>
      </c>
      <c r="AP339" s="789">
        <f t="shared" si="69"/>
        <v>0</v>
      </c>
      <c r="AQ339" s="789">
        <f t="shared" si="70"/>
        <v>0</v>
      </c>
      <c r="AR339" s="790">
        <f t="shared" si="71"/>
        <v>0</v>
      </c>
      <c r="AS339" s="242"/>
      <c r="AT339" s="242"/>
    </row>
    <row r="340" spans="22:46" x14ac:dyDescent="0.25">
      <c r="V340" s="791"/>
      <c r="W340" s="265"/>
      <c r="X340" s="792"/>
      <c r="Y340" s="793"/>
      <c r="Z340" s="787"/>
      <c r="AA340" s="788" t="str">
        <f t="shared" si="62"/>
        <v/>
      </c>
      <c r="AB340" s="789" t="str">
        <f t="shared" si="60"/>
        <v/>
      </c>
      <c r="AC340" s="789">
        <f t="shared" si="63"/>
        <v>0</v>
      </c>
      <c r="AD340" s="789">
        <f t="shared" si="64"/>
        <v>0</v>
      </c>
      <c r="AE340" s="789">
        <f t="shared" si="65"/>
        <v>0</v>
      </c>
      <c r="AF340" s="790">
        <f t="shared" si="66"/>
        <v>0</v>
      </c>
      <c r="AG340" s="273"/>
      <c r="AH340" s="791"/>
      <c r="AI340" s="265"/>
      <c r="AJ340" s="792"/>
      <c r="AK340" s="793"/>
      <c r="AL340" s="787"/>
      <c r="AM340" s="788" t="str">
        <f t="shared" si="67"/>
        <v/>
      </c>
      <c r="AN340" s="789" t="str">
        <f t="shared" si="61"/>
        <v/>
      </c>
      <c r="AO340" s="789">
        <f t="shared" si="68"/>
        <v>0</v>
      </c>
      <c r="AP340" s="789">
        <f t="shared" si="69"/>
        <v>0</v>
      </c>
      <c r="AQ340" s="789">
        <f t="shared" si="70"/>
        <v>0</v>
      </c>
      <c r="AR340" s="790">
        <f t="shared" si="71"/>
        <v>0</v>
      </c>
      <c r="AS340" s="242"/>
      <c r="AT340" s="242"/>
    </row>
    <row r="341" spans="22:46" x14ac:dyDescent="0.25">
      <c r="V341" s="791"/>
      <c r="W341" s="265"/>
      <c r="X341" s="792"/>
      <c r="Y341" s="793"/>
      <c r="Z341" s="787"/>
      <c r="AA341" s="788" t="str">
        <f t="shared" si="62"/>
        <v/>
      </c>
      <c r="AB341" s="789" t="str">
        <f t="shared" si="60"/>
        <v/>
      </c>
      <c r="AC341" s="789">
        <f t="shared" si="63"/>
        <v>0</v>
      </c>
      <c r="AD341" s="789">
        <f t="shared" si="64"/>
        <v>0</v>
      </c>
      <c r="AE341" s="789">
        <f t="shared" si="65"/>
        <v>0</v>
      </c>
      <c r="AF341" s="790">
        <f t="shared" si="66"/>
        <v>0</v>
      </c>
      <c r="AG341" s="273"/>
      <c r="AH341" s="791"/>
      <c r="AI341" s="265"/>
      <c r="AJ341" s="792"/>
      <c r="AK341" s="793"/>
      <c r="AL341" s="787"/>
      <c r="AM341" s="788" t="str">
        <f t="shared" si="67"/>
        <v/>
      </c>
      <c r="AN341" s="789" t="str">
        <f t="shared" si="61"/>
        <v/>
      </c>
      <c r="AO341" s="789">
        <f t="shared" si="68"/>
        <v>0</v>
      </c>
      <c r="AP341" s="789">
        <f t="shared" si="69"/>
        <v>0</v>
      </c>
      <c r="AQ341" s="789">
        <f t="shared" si="70"/>
        <v>0</v>
      </c>
      <c r="AR341" s="790">
        <f t="shared" si="71"/>
        <v>0</v>
      </c>
      <c r="AS341" s="242"/>
      <c r="AT341" s="242"/>
    </row>
    <row r="342" spans="22:46" x14ac:dyDescent="0.25">
      <c r="V342" s="791"/>
      <c r="W342" s="265"/>
      <c r="X342" s="792"/>
      <c r="Y342" s="793"/>
      <c r="Z342" s="787"/>
      <c r="AA342" s="788" t="str">
        <f t="shared" si="62"/>
        <v/>
      </c>
      <c r="AB342" s="789" t="str">
        <f t="shared" si="60"/>
        <v/>
      </c>
      <c r="AC342" s="789">
        <f t="shared" si="63"/>
        <v>0</v>
      </c>
      <c r="AD342" s="789">
        <f t="shared" si="64"/>
        <v>0</v>
      </c>
      <c r="AE342" s="789">
        <f t="shared" si="65"/>
        <v>0</v>
      </c>
      <c r="AF342" s="790">
        <f t="shared" si="66"/>
        <v>0</v>
      </c>
      <c r="AG342" s="273"/>
      <c r="AH342" s="791"/>
      <c r="AI342" s="265"/>
      <c r="AJ342" s="792"/>
      <c r="AK342" s="793"/>
      <c r="AL342" s="787"/>
      <c r="AM342" s="788" t="str">
        <f t="shared" si="67"/>
        <v/>
      </c>
      <c r="AN342" s="789" t="str">
        <f t="shared" si="61"/>
        <v/>
      </c>
      <c r="AO342" s="789">
        <f t="shared" si="68"/>
        <v>0</v>
      </c>
      <c r="AP342" s="789">
        <f t="shared" si="69"/>
        <v>0</v>
      </c>
      <c r="AQ342" s="789">
        <f t="shared" si="70"/>
        <v>0</v>
      </c>
      <c r="AR342" s="790">
        <f t="shared" si="71"/>
        <v>0</v>
      </c>
      <c r="AS342" s="242"/>
      <c r="AT342" s="242"/>
    </row>
    <row r="343" spans="22:46" x14ac:dyDescent="0.25">
      <c r="V343" s="791"/>
      <c r="W343" s="265"/>
      <c r="X343" s="792"/>
      <c r="Y343" s="793"/>
      <c r="Z343" s="787"/>
      <c r="AA343" s="788" t="str">
        <f t="shared" si="62"/>
        <v/>
      </c>
      <c r="AB343" s="789" t="str">
        <f t="shared" si="60"/>
        <v/>
      </c>
      <c r="AC343" s="789">
        <f t="shared" si="63"/>
        <v>0</v>
      </c>
      <c r="AD343" s="789">
        <f t="shared" si="64"/>
        <v>0</v>
      </c>
      <c r="AE343" s="789">
        <f t="shared" si="65"/>
        <v>0</v>
      </c>
      <c r="AF343" s="790">
        <f t="shared" si="66"/>
        <v>0</v>
      </c>
      <c r="AG343" s="273"/>
      <c r="AH343" s="791"/>
      <c r="AI343" s="265"/>
      <c r="AJ343" s="792"/>
      <c r="AK343" s="793"/>
      <c r="AL343" s="787"/>
      <c r="AM343" s="788" t="str">
        <f t="shared" si="67"/>
        <v/>
      </c>
      <c r="AN343" s="789" t="str">
        <f t="shared" si="61"/>
        <v/>
      </c>
      <c r="AO343" s="789">
        <f t="shared" si="68"/>
        <v>0</v>
      </c>
      <c r="AP343" s="789">
        <f t="shared" si="69"/>
        <v>0</v>
      </c>
      <c r="AQ343" s="789">
        <f t="shared" si="70"/>
        <v>0</v>
      </c>
      <c r="AR343" s="790">
        <f t="shared" si="71"/>
        <v>0</v>
      </c>
      <c r="AS343" s="242"/>
      <c r="AT343" s="242"/>
    </row>
    <row r="344" spans="22:46" x14ac:dyDescent="0.25">
      <c r="V344" s="791"/>
      <c r="W344" s="265"/>
      <c r="X344" s="792"/>
      <c r="Y344" s="793"/>
      <c r="Z344" s="787"/>
      <c r="AA344" s="788" t="str">
        <f t="shared" si="62"/>
        <v/>
      </c>
      <c r="AB344" s="789" t="str">
        <f t="shared" si="60"/>
        <v/>
      </c>
      <c r="AC344" s="789">
        <f t="shared" si="63"/>
        <v>0</v>
      </c>
      <c r="AD344" s="789">
        <f t="shared" si="64"/>
        <v>0</v>
      </c>
      <c r="AE344" s="789">
        <f t="shared" si="65"/>
        <v>0</v>
      </c>
      <c r="AF344" s="790">
        <f t="shared" si="66"/>
        <v>0</v>
      </c>
      <c r="AG344" s="273"/>
      <c r="AH344" s="791"/>
      <c r="AI344" s="265"/>
      <c r="AJ344" s="792"/>
      <c r="AK344" s="793"/>
      <c r="AL344" s="787"/>
      <c r="AM344" s="788" t="str">
        <f t="shared" si="67"/>
        <v/>
      </c>
      <c r="AN344" s="789" t="str">
        <f t="shared" si="61"/>
        <v/>
      </c>
      <c r="AO344" s="789">
        <f t="shared" si="68"/>
        <v>0</v>
      </c>
      <c r="AP344" s="789">
        <f t="shared" si="69"/>
        <v>0</v>
      </c>
      <c r="AQ344" s="789">
        <f t="shared" si="70"/>
        <v>0</v>
      </c>
      <c r="AR344" s="790">
        <f t="shared" si="71"/>
        <v>0</v>
      </c>
      <c r="AS344" s="242"/>
      <c r="AT344" s="242"/>
    </row>
    <row r="345" spans="22:46" x14ac:dyDescent="0.25">
      <c r="V345" s="791"/>
      <c r="W345" s="265"/>
      <c r="X345" s="792"/>
      <c r="Y345" s="793"/>
      <c r="Z345" s="787"/>
      <c r="AA345" s="788" t="str">
        <f t="shared" si="62"/>
        <v/>
      </c>
      <c r="AB345" s="789" t="str">
        <f t="shared" si="60"/>
        <v/>
      </c>
      <c r="AC345" s="789">
        <f t="shared" si="63"/>
        <v>0</v>
      </c>
      <c r="AD345" s="789">
        <f t="shared" si="64"/>
        <v>0</v>
      </c>
      <c r="AE345" s="789">
        <f t="shared" si="65"/>
        <v>0</v>
      </c>
      <c r="AF345" s="790">
        <f t="shared" si="66"/>
        <v>0</v>
      </c>
      <c r="AG345" s="273"/>
      <c r="AH345" s="791"/>
      <c r="AI345" s="265"/>
      <c r="AJ345" s="792"/>
      <c r="AK345" s="793"/>
      <c r="AL345" s="787"/>
      <c r="AM345" s="788" t="str">
        <f t="shared" si="67"/>
        <v/>
      </c>
      <c r="AN345" s="789" t="str">
        <f t="shared" si="61"/>
        <v/>
      </c>
      <c r="AO345" s="789">
        <f t="shared" si="68"/>
        <v>0</v>
      </c>
      <c r="AP345" s="789">
        <f t="shared" si="69"/>
        <v>0</v>
      </c>
      <c r="AQ345" s="789">
        <f t="shared" si="70"/>
        <v>0</v>
      </c>
      <c r="AR345" s="790">
        <f t="shared" si="71"/>
        <v>0</v>
      </c>
      <c r="AS345" s="242"/>
      <c r="AT345" s="242"/>
    </row>
    <row r="346" spans="22:46" x14ac:dyDescent="0.25">
      <c r="V346" s="791"/>
      <c r="W346" s="265"/>
      <c r="X346" s="792"/>
      <c r="Y346" s="793"/>
      <c r="Z346" s="787"/>
      <c r="AA346" s="788" t="str">
        <f t="shared" si="62"/>
        <v/>
      </c>
      <c r="AB346" s="789" t="str">
        <f t="shared" si="60"/>
        <v/>
      </c>
      <c r="AC346" s="789">
        <f t="shared" si="63"/>
        <v>0</v>
      </c>
      <c r="AD346" s="789">
        <f t="shared" si="64"/>
        <v>0</v>
      </c>
      <c r="AE346" s="789">
        <f t="shared" si="65"/>
        <v>0</v>
      </c>
      <c r="AF346" s="790">
        <f t="shared" si="66"/>
        <v>0</v>
      </c>
      <c r="AG346" s="273"/>
      <c r="AH346" s="791"/>
      <c r="AI346" s="265"/>
      <c r="AJ346" s="792"/>
      <c r="AK346" s="793"/>
      <c r="AL346" s="787"/>
      <c r="AM346" s="788" t="str">
        <f t="shared" si="67"/>
        <v/>
      </c>
      <c r="AN346" s="789" t="str">
        <f t="shared" si="61"/>
        <v/>
      </c>
      <c r="AO346" s="789">
        <f t="shared" si="68"/>
        <v>0</v>
      </c>
      <c r="AP346" s="789">
        <f t="shared" si="69"/>
        <v>0</v>
      </c>
      <c r="AQ346" s="789">
        <f t="shared" si="70"/>
        <v>0</v>
      </c>
      <c r="AR346" s="790">
        <f t="shared" si="71"/>
        <v>0</v>
      </c>
      <c r="AS346" s="242"/>
      <c r="AT346" s="242"/>
    </row>
    <row r="347" spans="22:46" x14ac:dyDescent="0.25">
      <c r="V347" s="791"/>
      <c r="W347" s="265"/>
      <c r="X347" s="792"/>
      <c r="Y347" s="793"/>
      <c r="Z347" s="787"/>
      <c r="AA347" s="788" t="str">
        <f t="shared" si="62"/>
        <v/>
      </c>
      <c r="AB347" s="789" t="str">
        <f t="shared" si="60"/>
        <v/>
      </c>
      <c r="AC347" s="789">
        <f t="shared" si="63"/>
        <v>0</v>
      </c>
      <c r="AD347" s="789">
        <f t="shared" si="64"/>
        <v>0</v>
      </c>
      <c r="AE347" s="789">
        <f t="shared" si="65"/>
        <v>0</v>
      </c>
      <c r="AF347" s="790">
        <f t="shared" si="66"/>
        <v>0</v>
      </c>
      <c r="AG347" s="273"/>
      <c r="AH347" s="791"/>
      <c r="AI347" s="265"/>
      <c r="AJ347" s="792"/>
      <c r="AK347" s="793"/>
      <c r="AL347" s="787"/>
      <c r="AM347" s="788" t="str">
        <f t="shared" si="67"/>
        <v/>
      </c>
      <c r="AN347" s="789" t="str">
        <f t="shared" si="61"/>
        <v/>
      </c>
      <c r="AO347" s="789">
        <f t="shared" si="68"/>
        <v>0</v>
      </c>
      <c r="AP347" s="789">
        <f t="shared" si="69"/>
        <v>0</v>
      </c>
      <c r="AQ347" s="789">
        <f t="shared" si="70"/>
        <v>0</v>
      </c>
      <c r="AR347" s="790">
        <f t="shared" si="71"/>
        <v>0</v>
      </c>
      <c r="AS347" s="242"/>
      <c r="AT347" s="242"/>
    </row>
    <row r="348" spans="22:46" x14ac:dyDescent="0.25">
      <c r="V348" s="791"/>
      <c r="W348" s="265"/>
      <c r="X348" s="792"/>
      <c r="Y348" s="793"/>
      <c r="Z348" s="787"/>
      <c r="AA348" s="788" t="str">
        <f t="shared" si="62"/>
        <v/>
      </c>
      <c r="AB348" s="789" t="str">
        <f t="shared" si="60"/>
        <v/>
      </c>
      <c r="AC348" s="789">
        <f t="shared" si="63"/>
        <v>0</v>
      </c>
      <c r="AD348" s="789">
        <f t="shared" si="64"/>
        <v>0</v>
      </c>
      <c r="AE348" s="789">
        <f t="shared" si="65"/>
        <v>0</v>
      </c>
      <c r="AF348" s="790">
        <f t="shared" si="66"/>
        <v>0</v>
      </c>
      <c r="AG348" s="273"/>
      <c r="AH348" s="791"/>
      <c r="AI348" s="265"/>
      <c r="AJ348" s="792"/>
      <c r="AK348" s="793"/>
      <c r="AL348" s="787"/>
      <c r="AM348" s="788" t="str">
        <f t="shared" si="67"/>
        <v/>
      </c>
      <c r="AN348" s="789" t="str">
        <f t="shared" si="61"/>
        <v/>
      </c>
      <c r="AO348" s="789">
        <f t="shared" si="68"/>
        <v>0</v>
      </c>
      <c r="AP348" s="789">
        <f t="shared" si="69"/>
        <v>0</v>
      </c>
      <c r="AQ348" s="789">
        <f t="shared" si="70"/>
        <v>0</v>
      </c>
      <c r="AR348" s="790">
        <f t="shared" si="71"/>
        <v>0</v>
      </c>
      <c r="AS348" s="242"/>
      <c r="AT348" s="242"/>
    </row>
    <row r="349" spans="22:46" x14ac:dyDescent="0.25">
      <c r="V349" s="791"/>
      <c r="W349" s="265"/>
      <c r="X349" s="792"/>
      <c r="Y349" s="793"/>
      <c r="Z349" s="787"/>
      <c r="AA349" s="788" t="str">
        <f t="shared" si="62"/>
        <v/>
      </c>
      <c r="AB349" s="789" t="str">
        <f t="shared" si="60"/>
        <v/>
      </c>
      <c r="AC349" s="789">
        <f t="shared" si="63"/>
        <v>0</v>
      </c>
      <c r="AD349" s="789">
        <f t="shared" si="64"/>
        <v>0</v>
      </c>
      <c r="AE349" s="789">
        <f t="shared" si="65"/>
        <v>0</v>
      </c>
      <c r="AF349" s="790">
        <f t="shared" si="66"/>
        <v>0</v>
      </c>
      <c r="AG349" s="273"/>
      <c r="AH349" s="791"/>
      <c r="AI349" s="265"/>
      <c r="AJ349" s="792"/>
      <c r="AK349" s="793"/>
      <c r="AL349" s="787"/>
      <c r="AM349" s="788" t="str">
        <f t="shared" si="67"/>
        <v/>
      </c>
      <c r="AN349" s="789" t="str">
        <f t="shared" si="61"/>
        <v/>
      </c>
      <c r="AO349" s="789">
        <f t="shared" si="68"/>
        <v>0</v>
      </c>
      <c r="AP349" s="789">
        <f t="shared" si="69"/>
        <v>0</v>
      </c>
      <c r="AQ349" s="789">
        <f t="shared" si="70"/>
        <v>0</v>
      </c>
      <c r="AR349" s="790">
        <f t="shared" si="71"/>
        <v>0</v>
      </c>
      <c r="AS349" s="242"/>
      <c r="AT349" s="242"/>
    </row>
    <row r="350" spans="22:46" x14ac:dyDescent="0.25">
      <c r="V350" s="791"/>
      <c r="W350" s="265"/>
      <c r="X350" s="792"/>
      <c r="Y350" s="793"/>
      <c r="Z350" s="787"/>
      <c r="AA350" s="788" t="str">
        <f t="shared" si="62"/>
        <v/>
      </c>
      <c r="AB350" s="789" t="str">
        <f t="shared" si="60"/>
        <v/>
      </c>
      <c r="AC350" s="789">
        <f t="shared" si="63"/>
        <v>0</v>
      </c>
      <c r="AD350" s="789">
        <f t="shared" si="64"/>
        <v>0</v>
      </c>
      <c r="AE350" s="789">
        <f t="shared" si="65"/>
        <v>0</v>
      </c>
      <c r="AF350" s="790">
        <f t="shared" si="66"/>
        <v>0</v>
      </c>
      <c r="AG350" s="273"/>
      <c r="AH350" s="791"/>
      <c r="AI350" s="265"/>
      <c r="AJ350" s="792"/>
      <c r="AK350" s="793"/>
      <c r="AL350" s="787"/>
      <c r="AM350" s="788" t="str">
        <f t="shared" si="67"/>
        <v/>
      </c>
      <c r="AN350" s="789" t="str">
        <f t="shared" si="61"/>
        <v/>
      </c>
      <c r="AO350" s="789">
        <f t="shared" si="68"/>
        <v>0</v>
      </c>
      <c r="AP350" s="789">
        <f t="shared" si="69"/>
        <v>0</v>
      </c>
      <c r="AQ350" s="789">
        <f t="shared" si="70"/>
        <v>0</v>
      </c>
      <c r="AR350" s="790">
        <f t="shared" si="71"/>
        <v>0</v>
      </c>
      <c r="AS350" s="242"/>
      <c r="AT350" s="242"/>
    </row>
    <row r="351" spans="22:46" x14ac:dyDescent="0.25">
      <c r="V351" s="791"/>
      <c r="W351" s="265"/>
      <c r="X351" s="792"/>
      <c r="Y351" s="793"/>
      <c r="Z351" s="787"/>
      <c r="AA351" s="788" t="str">
        <f t="shared" si="62"/>
        <v/>
      </c>
      <c r="AB351" s="789" t="str">
        <f t="shared" si="60"/>
        <v/>
      </c>
      <c r="AC351" s="789">
        <f t="shared" si="63"/>
        <v>0</v>
      </c>
      <c r="AD351" s="789">
        <f t="shared" si="64"/>
        <v>0</v>
      </c>
      <c r="AE351" s="789">
        <f t="shared" si="65"/>
        <v>0</v>
      </c>
      <c r="AF351" s="790">
        <f t="shared" si="66"/>
        <v>0</v>
      </c>
      <c r="AG351" s="273"/>
      <c r="AH351" s="791"/>
      <c r="AI351" s="265"/>
      <c r="AJ351" s="792"/>
      <c r="AK351" s="793"/>
      <c r="AL351" s="787"/>
      <c r="AM351" s="788" t="str">
        <f t="shared" si="67"/>
        <v/>
      </c>
      <c r="AN351" s="789" t="str">
        <f t="shared" si="61"/>
        <v/>
      </c>
      <c r="AO351" s="789">
        <f t="shared" si="68"/>
        <v>0</v>
      </c>
      <c r="AP351" s="789">
        <f t="shared" si="69"/>
        <v>0</v>
      </c>
      <c r="AQ351" s="789">
        <f t="shared" si="70"/>
        <v>0</v>
      </c>
      <c r="AR351" s="790">
        <f t="shared" si="71"/>
        <v>0</v>
      </c>
      <c r="AS351" s="242"/>
      <c r="AT351" s="242"/>
    </row>
    <row r="352" spans="22:46" x14ac:dyDescent="0.25">
      <c r="V352" s="791"/>
      <c r="W352" s="265"/>
      <c r="X352" s="792"/>
      <c r="Y352" s="793"/>
      <c r="Z352" s="787"/>
      <c r="AA352" s="788" t="str">
        <f t="shared" si="62"/>
        <v/>
      </c>
      <c r="AB352" s="789" t="str">
        <f t="shared" si="60"/>
        <v/>
      </c>
      <c r="AC352" s="789">
        <f t="shared" si="63"/>
        <v>0</v>
      </c>
      <c r="AD352" s="789">
        <f t="shared" si="64"/>
        <v>0</v>
      </c>
      <c r="AE352" s="789">
        <f t="shared" si="65"/>
        <v>0</v>
      </c>
      <c r="AF352" s="790">
        <f t="shared" si="66"/>
        <v>0</v>
      </c>
      <c r="AG352" s="273"/>
      <c r="AH352" s="791"/>
      <c r="AI352" s="265"/>
      <c r="AJ352" s="792"/>
      <c r="AK352" s="793"/>
      <c r="AL352" s="787"/>
      <c r="AM352" s="788" t="str">
        <f t="shared" si="67"/>
        <v/>
      </c>
      <c r="AN352" s="789" t="str">
        <f t="shared" si="61"/>
        <v/>
      </c>
      <c r="AO352" s="789">
        <f t="shared" si="68"/>
        <v>0</v>
      </c>
      <c r="AP352" s="789">
        <f t="shared" si="69"/>
        <v>0</v>
      </c>
      <c r="AQ352" s="789">
        <f t="shared" si="70"/>
        <v>0</v>
      </c>
      <c r="AR352" s="790">
        <f t="shared" si="71"/>
        <v>0</v>
      </c>
      <c r="AS352" s="242"/>
      <c r="AT352" s="242"/>
    </row>
    <row r="353" spans="22:46" x14ac:dyDescent="0.25">
      <c r="V353" s="791"/>
      <c r="W353" s="265"/>
      <c r="X353" s="792"/>
      <c r="Y353" s="793"/>
      <c r="Z353" s="787"/>
      <c r="AA353" s="788" t="str">
        <f t="shared" si="62"/>
        <v/>
      </c>
      <c r="AB353" s="789" t="str">
        <f t="shared" si="60"/>
        <v/>
      </c>
      <c r="AC353" s="789">
        <f t="shared" si="63"/>
        <v>0</v>
      </c>
      <c r="AD353" s="789">
        <f t="shared" si="64"/>
        <v>0</v>
      </c>
      <c r="AE353" s="789">
        <f t="shared" si="65"/>
        <v>0</v>
      </c>
      <c r="AF353" s="790">
        <f t="shared" si="66"/>
        <v>0</v>
      </c>
      <c r="AG353" s="273"/>
      <c r="AH353" s="791"/>
      <c r="AI353" s="265"/>
      <c r="AJ353" s="792"/>
      <c r="AK353" s="793"/>
      <c r="AL353" s="787"/>
      <c r="AM353" s="788" t="str">
        <f t="shared" si="67"/>
        <v/>
      </c>
      <c r="AN353" s="789" t="str">
        <f t="shared" si="61"/>
        <v/>
      </c>
      <c r="AO353" s="789">
        <f t="shared" si="68"/>
        <v>0</v>
      </c>
      <c r="AP353" s="789">
        <f t="shared" si="69"/>
        <v>0</v>
      </c>
      <c r="AQ353" s="789">
        <f t="shared" si="70"/>
        <v>0</v>
      </c>
      <c r="AR353" s="790">
        <f t="shared" si="71"/>
        <v>0</v>
      </c>
      <c r="AS353" s="242"/>
      <c r="AT353" s="242"/>
    </row>
    <row r="354" spans="22:46" x14ac:dyDescent="0.25">
      <c r="V354" s="791"/>
      <c r="W354" s="265"/>
      <c r="X354" s="792"/>
      <c r="Y354" s="793"/>
      <c r="Z354" s="787"/>
      <c r="AA354" s="788" t="str">
        <f t="shared" si="62"/>
        <v/>
      </c>
      <c r="AB354" s="789" t="str">
        <f t="shared" si="60"/>
        <v/>
      </c>
      <c r="AC354" s="789">
        <f t="shared" si="63"/>
        <v>0</v>
      </c>
      <c r="AD354" s="789">
        <f t="shared" si="64"/>
        <v>0</v>
      </c>
      <c r="AE354" s="789">
        <f t="shared" si="65"/>
        <v>0</v>
      </c>
      <c r="AF354" s="790">
        <f t="shared" si="66"/>
        <v>0</v>
      </c>
      <c r="AG354" s="273"/>
      <c r="AH354" s="791"/>
      <c r="AI354" s="265"/>
      <c r="AJ354" s="792"/>
      <c r="AK354" s="793"/>
      <c r="AL354" s="787"/>
      <c r="AM354" s="788" t="str">
        <f t="shared" si="67"/>
        <v/>
      </c>
      <c r="AN354" s="789" t="str">
        <f t="shared" si="61"/>
        <v/>
      </c>
      <c r="AO354" s="789">
        <f t="shared" si="68"/>
        <v>0</v>
      </c>
      <c r="AP354" s="789">
        <f t="shared" si="69"/>
        <v>0</v>
      </c>
      <c r="AQ354" s="789">
        <f t="shared" si="70"/>
        <v>0</v>
      </c>
      <c r="AR354" s="790">
        <f t="shared" si="71"/>
        <v>0</v>
      </c>
      <c r="AS354" s="242"/>
      <c r="AT354" s="242"/>
    </row>
    <row r="355" spans="22:46" x14ac:dyDescent="0.25">
      <c r="V355" s="791"/>
      <c r="W355" s="265"/>
      <c r="X355" s="792"/>
      <c r="Y355" s="793"/>
      <c r="Z355" s="787"/>
      <c r="AA355" s="788" t="str">
        <f t="shared" si="62"/>
        <v/>
      </c>
      <c r="AB355" s="789" t="str">
        <f t="shared" si="60"/>
        <v/>
      </c>
      <c r="AC355" s="789">
        <f t="shared" si="63"/>
        <v>0</v>
      </c>
      <c r="AD355" s="789">
        <f t="shared" si="64"/>
        <v>0</v>
      </c>
      <c r="AE355" s="789">
        <f t="shared" si="65"/>
        <v>0</v>
      </c>
      <c r="AF355" s="790">
        <f t="shared" si="66"/>
        <v>0</v>
      </c>
      <c r="AG355" s="273"/>
      <c r="AH355" s="791"/>
      <c r="AI355" s="265"/>
      <c r="AJ355" s="792"/>
      <c r="AK355" s="793"/>
      <c r="AL355" s="787"/>
      <c r="AM355" s="788" t="str">
        <f t="shared" si="67"/>
        <v/>
      </c>
      <c r="AN355" s="789" t="str">
        <f t="shared" si="61"/>
        <v/>
      </c>
      <c r="AO355" s="789">
        <f t="shared" si="68"/>
        <v>0</v>
      </c>
      <c r="AP355" s="789">
        <f t="shared" si="69"/>
        <v>0</v>
      </c>
      <c r="AQ355" s="789">
        <f t="shared" si="70"/>
        <v>0</v>
      </c>
      <c r="AR355" s="790">
        <f t="shared" si="71"/>
        <v>0</v>
      </c>
      <c r="AS355" s="242"/>
      <c r="AT355" s="242"/>
    </row>
    <row r="356" spans="22:46" x14ac:dyDescent="0.25">
      <c r="V356" s="791"/>
      <c r="W356" s="265"/>
      <c r="X356" s="792"/>
      <c r="Y356" s="793"/>
      <c r="Z356" s="787"/>
      <c r="AA356" s="788" t="str">
        <f t="shared" si="62"/>
        <v/>
      </c>
      <c r="AB356" s="789" t="str">
        <f t="shared" si="60"/>
        <v/>
      </c>
      <c r="AC356" s="789">
        <f t="shared" si="63"/>
        <v>0</v>
      </c>
      <c r="AD356" s="789">
        <f t="shared" si="64"/>
        <v>0</v>
      </c>
      <c r="AE356" s="789">
        <f t="shared" si="65"/>
        <v>0</v>
      </c>
      <c r="AF356" s="790">
        <f t="shared" si="66"/>
        <v>0</v>
      </c>
      <c r="AG356" s="273"/>
      <c r="AH356" s="791"/>
      <c r="AI356" s="265"/>
      <c r="AJ356" s="792"/>
      <c r="AK356" s="793"/>
      <c r="AL356" s="787"/>
      <c r="AM356" s="788" t="str">
        <f t="shared" si="67"/>
        <v/>
      </c>
      <c r="AN356" s="789" t="str">
        <f t="shared" si="61"/>
        <v/>
      </c>
      <c r="AO356" s="789">
        <f t="shared" si="68"/>
        <v>0</v>
      </c>
      <c r="AP356" s="789">
        <f t="shared" si="69"/>
        <v>0</v>
      </c>
      <c r="AQ356" s="789">
        <f t="shared" si="70"/>
        <v>0</v>
      </c>
      <c r="AR356" s="790">
        <f t="shared" si="71"/>
        <v>0</v>
      </c>
      <c r="AS356" s="242"/>
      <c r="AT356" s="242"/>
    </row>
    <row r="357" spans="22:46" x14ac:dyDescent="0.25">
      <c r="V357" s="791"/>
      <c r="W357" s="265"/>
      <c r="X357" s="792"/>
      <c r="Y357" s="793"/>
      <c r="Z357" s="787"/>
      <c r="AA357" s="788" t="str">
        <f t="shared" si="62"/>
        <v/>
      </c>
      <c r="AB357" s="789" t="str">
        <f t="shared" si="60"/>
        <v/>
      </c>
      <c r="AC357" s="789">
        <f t="shared" si="63"/>
        <v>0</v>
      </c>
      <c r="AD357" s="789">
        <f t="shared" si="64"/>
        <v>0</v>
      </c>
      <c r="AE357" s="789">
        <f t="shared" si="65"/>
        <v>0</v>
      </c>
      <c r="AF357" s="790">
        <f t="shared" si="66"/>
        <v>0</v>
      </c>
      <c r="AG357" s="273"/>
      <c r="AH357" s="791"/>
      <c r="AI357" s="265"/>
      <c r="AJ357" s="792"/>
      <c r="AK357" s="793"/>
      <c r="AL357" s="787"/>
      <c r="AM357" s="788" t="str">
        <f t="shared" si="67"/>
        <v/>
      </c>
      <c r="AN357" s="789" t="str">
        <f t="shared" si="61"/>
        <v/>
      </c>
      <c r="AO357" s="789">
        <f t="shared" si="68"/>
        <v>0</v>
      </c>
      <c r="AP357" s="789">
        <f t="shared" si="69"/>
        <v>0</v>
      </c>
      <c r="AQ357" s="789">
        <f t="shared" si="70"/>
        <v>0</v>
      </c>
      <c r="AR357" s="790">
        <f t="shared" si="71"/>
        <v>0</v>
      </c>
      <c r="AS357" s="242"/>
      <c r="AT357" s="242"/>
    </row>
    <row r="358" spans="22:46" x14ac:dyDescent="0.25">
      <c r="V358" s="791"/>
      <c r="W358" s="265"/>
      <c r="X358" s="792"/>
      <c r="Y358" s="793"/>
      <c r="Z358" s="787"/>
      <c r="AA358" s="788" t="str">
        <f t="shared" si="62"/>
        <v/>
      </c>
      <c r="AB358" s="789" t="str">
        <f t="shared" si="60"/>
        <v/>
      </c>
      <c r="AC358" s="789">
        <f t="shared" si="63"/>
        <v>0</v>
      </c>
      <c r="AD358" s="789">
        <f t="shared" si="64"/>
        <v>0</v>
      </c>
      <c r="AE358" s="789">
        <f t="shared" si="65"/>
        <v>0</v>
      </c>
      <c r="AF358" s="790">
        <f t="shared" si="66"/>
        <v>0</v>
      </c>
      <c r="AG358" s="273"/>
      <c r="AH358" s="791"/>
      <c r="AI358" s="265"/>
      <c r="AJ358" s="792"/>
      <c r="AK358" s="793"/>
      <c r="AL358" s="787"/>
      <c r="AM358" s="788" t="str">
        <f t="shared" si="67"/>
        <v/>
      </c>
      <c r="AN358" s="789" t="str">
        <f t="shared" si="61"/>
        <v/>
      </c>
      <c r="AO358" s="789">
        <f t="shared" si="68"/>
        <v>0</v>
      </c>
      <c r="AP358" s="789">
        <f t="shared" si="69"/>
        <v>0</v>
      </c>
      <c r="AQ358" s="789">
        <f t="shared" si="70"/>
        <v>0</v>
      </c>
      <c r="AR358" s="790">
        <f t="shared" si="71"/>
        <v>0</v>
      </c>
      <c r="AS358" s="242"/>
      <c r="AT358" s="242"/>
    </row>
    <row r="359" spans="22:46" x14ac:dyDescent="0.25">
      <c r="V359" s="791"/>
      <c r="W359" s="265"/>
      <c r="X359" s="792"/>
      <c r="Y359" s="793"/>
      <c r="Z359" s="787"/>
      <c r="AA359" s="788" t="str">
        <f t="shared" si="62"/>
        <v/>
      </c>
      <c r="AB359" s="789" t="str">
        <f t="shared" si="60"/>
        <v/>
      </c>
      <c r="AC359" s="789">
        <f t="shared" si="63"/>
        <v>0</v>
      </c>
      <c r="AD359" s="789">
        <f t="shared" si="64"/>
        <v>0</v>
      </c>
      <c r="AE359" s="789">
        <f t="shared" si="65"/>
        <v>0</v>
      </c>
      <c r="AF359" s="790">
        <f t="shared" si="66"/>
        <v>0</v>
      </c>
      <c r="AG359" s="273"/>
      <c r="AH359" s="791"/>
      <c r="AI359" s="265"/>
      <c r="AJ359" s="792"/>
      <c r="AK359" s="793"/>
      <c r="AL359" s="787"/>
      <c r="AM359" s="788" t="str">
        <f t="shared" si="67"/>
        <v/>
      </c>
      <c r="AN359" s="789" t="str">
        <f t="shared" si="61"/>
        <v/>
      </c>
      <c r="AO359" s="789">
        <f t="shared" si="68"/>
        <v>0</v>
      </c>
      <c r="AP359" s="789">
        <f t="shared" si="69"/>
        <v>0</v>
      </c>
      <c r="AQ359" s="789">
        <f t="shared" si="70"/>
        <v>0</v>
      </c>
      <c r="AR359" s="790">
        <f t="shared" si="71"/>
        <v>0</v>
      </c>
      <c r="AS359" s="242"/>
      <c r="AT359" s="242"/>
    </row>
    <row r="360" spans="22:46" x14ac:dyDescent="0.25">
      <c r="V360" s="791"/>
      <c r="W360" s="265"/>
      <c r="X360" s="792"/>
      <c r="Y360" s="793"/>
      <c r="Z360" s="787"/>
      <c r="AA360" s="788" t="str">
        <f t="shared" si="62"/>
        <v/>
      </c>
      <c r="AB360" s="789" t="str">
        <f t="shared" si="60"/>
        <v/>
      </c>
      <c r="AC360" s="789">
        <f t="shared" si="63"/>
        <v>0</v>
      </c>
      <c r="AD360" s="789">
        <f t="shared" si="64"/>
        <v>0</v>
      </c>
      <c r="AE360" s="789">
        <f t="shared" si="65"/>
        <v>0</v>
      </c>
      <c r="AF360" s="790">
        <f t="shared" si="66"/>
        <v>0</v>
      </c>
      <c r="AG360" s="273"/>
      <c r="AH360" s="791"/>
      <c r="AI360" s="265"/>
      <c r="AJ360" s="792"/>
      <c r="AK360" s="793"/>
      <c r="AL360" s="787"/>
      <c r="AM360" s="788" t="str">
        <f t="shared" si="67"/>
        <v/>
      </c>
      <c r="AN360" s="789" t="str">
        <f t="shared" si="61"/>
        <v/>
      </c>
      <c r="AO360" s="789">
        <f t="shared" si="68"/>
        <v>0</v>
      </c>
      <c r="AP360" s="789">
        <f t="shared" si="69"/>
        <v>0</v>
      </c>
      <c r="AQ360" s="789">
        <f t="shared" si="70"/>
        <v>0</v>
      </c>
      <c r="AR360" s="790">
        <f t="shared" si="71"/>
        <v>0</v>
      </c>
      <c r="AS360" s="242"/>
      <c r="AT360" s="242"/>
    </row>
    <row r="361" spans="22:46" x14ac:dyDescent="0.25">
      <c r="V361" s="791"/>
      <c r="W361" s="265"/>
      <c r="X361" s="792"/>
      <c r="Y361" s="793"/>
      <c r="Z361" s="787"/>
      <c r="AA361" s="788" t="str">
        <f t="shared" si="62"/>
        <v/>
      </c>
      <c r="AB361" s="789" t="str">
        <f t="shared" si="60"/>
        <v/>
      </c>
      <c r="AC361" s="789">
        <f t="shared" si="63"/>
        <v>0</v>
      </c>
      <c r="AD361" s="789">
        <f t="shared" si="64"/>
        <v>0</v>
      </c>
      <c r="AE361" s="789">
        <f t="shared" si="65"/>
        <v>0</v>
      </c>
      <c r="AF361" s="790">
        <f t="shared" si="66"/>
        <v>0</v>
      </c>
      <c r="AG361" s="273"/>
      <c r="AH361" s="791"/>
      <c r="AI361" s="265"/>
      <c r="AJ361" s="792"/>
      <c r="AK361" s="793"/>
      <c r="AL361" s="787"/>
      <c r="AM361" s="788" t="str">
        <f t="shared" si="67"/>
        <v/>
      </c>
      <c r="AN361" s="789" t="str">
        <f t="shared" si="61"/>
        <v/>
      </c>
      <c r="AO361" s="789">
        <f t="shared" si="68"/>
        <v>0</v>
      </c>
      <c r="AP361" s="789">
        <f t="shared" si="69"/>
        <v>0</v>
      </c>
      <c r="AQ361" s="789">
        <f t="shared" si="70"/>
        <v>0</v>
      </c>
      <c r="AR361" s="790">
        <f t="shared" si="71"/>
        <v>0</v>
      </c>
      <c r="AS361" s="242"/>
      <c r="AT361" s="242"/>
    </row>
    <row r="362" spans="22:46" x14ac:dyDescent="0.25">
      <c r="V362" s="791"/>
      <c r="W362" s="265"/>
      <c r="X362" s="792"/>
      <c r="Y362" s="793"/>
      <c r="Z362" s="787"/>
      <c r="AA362" s="788" t="str">
        <f t="shared" si="62"/>
        <v/>
      </c>
      <c r="AB362" s="789" t="str">
        <f t="shared" si="60"/>
        <v/>
      </c>
      <c r="AC362" s="789">
        <f t="shared" si="63"/>
        <v>0</v>
      </c>
      <c r="AD362" s="789">
        <f t="shared" si="64"/>
        <v>0</v>
      </c>
      <c r="AE362" s="789">
        <f t="shared" si="65"/>
        <v>0</v>
      </c>
      <c r="AF362" s="790">
        <f t="shared" si="66"/>
        <v>0</v>
      </c>
      <c r="AG362" s="273"/>
      <c r="AH362" s="791"/>
      <c r="AI362" s="265"/>
      <c r="AJ362" s="792"/>
      <c r="AK362" s="793"/>
      <c r="AL362" s="787"/>
      <c r="AM362" s="788" t="str">
        <f t="shared" si="67"/>
        <v/>
      </c>
      <c r="AN362" s="789" t="str">
        <f t="shared" si="61"/>
        <v/>
      </c>
      <c r="AO362" s="789">
        <f t="shared" si="68"/>
        <v>0</v>
      </c>
      <c r="AP362" s="789">
        <f t="shared" si="69"/>
        <v>0</v>
      </c>
      <c r="AQ362" s="789">
        <f t="shared" si="70"/>
        <v>0</v>
      </c>
      <c r="AR362" s="790">
        <f t="shared" si="71"/>
        <v>0</v>
      </c>
      <c r="AS362" s="242"/>
      <c r="AT362" s="242"/>
    </row>
    <row r="363" spans="22:46" x14ac:dyDescent="0.25">
      <c r="V363" s="791"/>
      <c r="W363" s="265"/>
      <c r="X363" s="792"/>
      <c r="Y363" s="793"/>
      <c r="Z363" s="787"/>
      <c r="AA363" s="788" t="str">
        <f t="shared" si="62"/>
        <v/>
      </c>
      <c r="AB363" s="789" t="str">
        <f t="shared" si="60"/>
        <v/>
      </c>
      <c r="AC363" s="789">
        <f t="shared" si="63"/>
        <v>0</v>
      </c>
      <c r="AD363" s="789">
        <f t="shared" si="64"/>
        <v>0</v>
      </c>
      <c r="AE363" s="789">
        <f t="shared" si="65"/>
        <v>0</v>
      </c>
      <c r="AF363" s="790">
        <f t="shared" si="66"/>
        <v>0</v>
      </c>
      <c r="AG363" s="273"/>
      <c r="AH363" s="791"/>
      <c r="AI363" s="265"/>
      <c r="AJ363" s="792"/>
      <c r="AK363" s="793"/>
      <c r="AL363" s="787"/>
      <c r="AM363" s="788" t="str">
        <f t="shared" si="67"/>
        <v/>
      </c>
      <c r="AN363" s="789" t="str">
        <f t="shared" si="61"/>
        <v/>
      </c>
      <c r="AO363" s="789">
        <f t="shared" si="68"/>
        <v>0</v>
      </c>
      <c r="AP363" s="789">
        <f t="shared" si="69"/>
        <v>0</v>
      </c>
      <c r="AQ363" s="789">
        <f t="shared" si="70"/>
        <v>0</v>
      </c>
      <c r="AR363" s="790">
        <f t="shared" si="71"/>
        <v>0</v>
      </c>
      <c r="AS363" s="242"/>
      <c r="AT363" s="242"/>
    </row>
    <row r="364" spans="22:46" x14ac:dyDescent="0.25">
      <c r="V364" s="791"/>
      <c r="W364" s="265"/>
      <c r="X364" s="792"/>
      <c r="Y364" s="793"/>
      <c r="Z364" s="787"/>
      <c r="AA364" s="788" t="str">
        <f t="shared" si="62"/>
        <v/>
      </c>
      <c r="AB364" s="789" t="str">
        <f t="shared" si="60"/>
        <v/>
      </c>
      <c r="AC364" s="789">
        <f t="shared" si="63"/>
        <v>0</v>
      </c>
      <c r="AD364" s="789">
        <f t="shared" si="64"/>
        <v>0</v>
      </c>
      <c r="AE364" s="789">
        <f t="shared" si="65"/>
        <v>0</v>
      </c>
      <c r="AF364" s="790">
        <f t="shared" si="66"/>
        <v>0</v>
      </c>
      <c r="AG364" s="273"/>
      <c r="AH364" s="791"/>
      <c r="AI364" s="265"/>
      <c r="AJ364" s="792"/>
      <c r="AK364" s="793"/>
      <c r="AL364" s="787"/>
      <c r="AM364" s="788" t="str">
        <f t="shared" si="67"/>
        <v/>
      </c>
      <c r="AN364" s="789" t="str">
        <f t="shared" si="61"/>
        <v/>
      </c>
      <c r="AO364" s="789">
        <f t="shared" si="68"/>
        <v>0</v>
      </c>
      <c r="AP364" s="789">
        <f t="shared" si="69"/>
        <v>0</v>
      </c>
      <c r="AQ364" s="789">
        <f t="shared" si="70"/>
        <v>0</v>
      </c>
      <c r="AR364" s="790">
        <f t="shared" si="71"/>
        <v>0</v>
      </c>
      <c r="AS364" s="242"/>
      <c r="AT364" s="242"/>
    </row>
    <row r="365" spans="22:46" x14ac:dyDescent="0.25">
      <c r="V365" s="791"/>
      <c r="W365" s="265"/>
      <c r="X365" s="792"/>
      <c r="Y365" s="793"/>
      <c r="Z365" s="787"/>
      <c r="AA365" s="788" t="str">
        <f t="shared" si="62"/>
        <v/>
      </c>
      <c r="AB365" s="789" t="str">
        <f t="shared" si="60"/>
        <v/>
      </c>
      <c r="AC365" s="789">
        <f t="shared" si="63"/>
        <v>0</v>
      </c>
      <c r="AD365" s="789">
        <f t="shared" si="64"/>
        <v>0</v>
      </c>
      <c r="AE365" s="789">
        <f t="shared" si="65"/>
        <v>0</v>
      </c>
      <c r="AF365" s="790">
        <f t="shared" si="66"/>
        <v>0</v>
      </c>
      <c r="AG365" s="273"/>
      <c r="AH365" s="791"/>
      <c r="AI365" s="265"/>
      <c r="AJ365" s="792"/>
      <c r="AK365" s="793"/>
      <c r="AL365" s="787"/>
      <c r="AM365" s="788" t="str">
        <f t="shared" si="67"/>
        <v/>
      </c>
      <c r="AN365" s="789" t="str">
        <f t="shared" si="61"/>
        <v/>
      </c>
      <c r="AO365" s="789">
        <f t="shared" si="68"/>
        <v>0</v>
      </c>
      <c r="AP365" s="789">
        <f t="shared" si="69"/>
        <v>0</v>
      </c>
      <c r="AQ365" s="789">
        <f t="shared" si="70"/>
        <v>0</v>
      </c>
      <c r="AR365" s="790">
        <f t="shared" si="71"/>
        <v>0</v>
      </c>
      <c r="AS365" s="242"/>
      <c r="AT365" s="242"/>
    </row>
    <row r="366" spans="22:46" x14ac:dyDescent="0.25">
      <c r="V366" s="791"/>
      <c r="W366" s="265"/>
      <c r="X366" s="792"/>
      <c r="Y366" s="793"/>
      <c r="Z366" s="787"/>
      <c r="AA366" s="788" t="str">
        <f t="shared" si="62"/>
        <v/>
      </c>
      <c r="AB366" s="789" t="str">
        <f t="shared" si="60"/>
        <v/>
      </c>
      <c r="AC366" s="789">
        <f t="shared" si="63"/>
        <v>0</v>
      </c>
      <c r="AD366" s="789">
        <f t="shared" si="64"/>
        <v>0</v>
      </c>
      <c r="AE366" s="789">
        <f t="shared" si="65"/>
        <v>0</v>
      </c>
      <c r="AF366" s="790">
        <f t="shared" si="66"/>
        <v>0</v>
      </c>
      <c r="AG366" s="273"/>
      <c r="AH366" s="791"/>
      <c r="AI366" s="265"/>
      <c r="AJ366" s="792"/>
      <c r="AK366" s="793"/>
      <c r="AL366" s="787"/>
      <c r="AM366" s="788" t="str">
        <f t="shared" si="67"/>
        <v/>
      </c>
      <c r="AN366" s="789" t="str">
        <f t="shared" si="61"/>
        <v/>
      </c>
      <c r="AO366" s="789">
        <f t="shared" si="68"/>
        <v>0</v>
      </c>
      <c r="AP366" s="789">
        <f t="shared" si="69"/>
        <v>0</v>
      </c>
      <c r="AQ366" s="789">
        <f t="shared" si="70"/>
        <v>0</v>
      </c>
      <c r="AR366" s="790">
        <f t="shared" si="71"/>
        <v>0</v>
      </c>
      <c r="AS366" s="242"/>
      <c r="AT366" s="242"/>
    </row>
    <row r="367" spans="22:46" x14ac:dyDescent="0.25">
      <c r="V367" s="791"/>
      <c r="W367" s="265"/>
      <c r="X367" s="792"/>
      <c r="Y367" s="793"/>
      <c r="Z367" s="787"/>
      <c r="AA367" s="788" t="str">
        <f t="shared" si="62"/>
        <v/>
      </c>
      <c r="AB367" s="789" t="str">
        <f t="shared" si="60"/>
        <v/>
      </c>
      <c r="AC367" s="789">
        <f t="shared" si="63"/>
        <v>0</v>
      </c>
      <c r="AD367" s="789">
        <f t="shared" si="64"/>
        <v>0</v>
      </c>
      <c r="AE367" s="789">
        <f t="shared" si="65"/>
        <v>0</v>
      </c>
      <c r="AF367" s="790">
        <f t="shared" si="66"/>
        <v>0</v>
      </c>
      <c r="AG367" s="273"/>
      <c r="AH367" s="791"/>
      <c r="AI367" s="265"/>
      <c r="AJ367" s="792"/>
      <c r="AK367" s="793"/>
      <c r="AL367" s="787"/>
      <c r="AM367" s="788" t="str">
        <f t="shared" si="67"/>
        <v/>
      </c>
      <c r="AN367" s="789" t="str">
        <f t="shared" si="61"/>
        <v/>
      </c>
      <c r="AO367" s="789">
        <f t="shared" si="68"/>
        <v>0</v>
      </c>
      <c r="AP367" s="789">
        <f t="shared" si="69"/>
        <v>0</v>
      </c>
      <c r="AQ367" s="789">
        <f t="shared" si="70"/>
        <v>0</v>
      </c>
      <c r="AR367" s="790">
        <f t="shared" si="71"/>
        <v>0</v>
      </c>
      <c r="AS367" s="242"/>
      <c r="AT367" s="242"/>
    </row>
    <row r="368" spans="22:46" x14ac:dyDescent="0.25">
      <c r="V368" s="791"/>
      <c r="W368" s="265"/>
      <c r="X368" s="792"/>
      <c r="Y368" s="793"/>
      <c r="Z368" s="787"/>
      <c r="AA368" s="788" t="str">
        <f t="shared" si="62"/>
        <v/>
      </c>
      <c r="AB368" s="789" t="str">
        <f t="shared" si="60"/>
        <v/>
      </c>
      <c r="AC368" s="789">
        <f t="shared" si="63"/>
        <v>0</v>
      </c>
      <c r="AD368" s="789">
        <f t="shared" si="64"/>
        <v>0</v>
      </c>
      <c r="AE368" s="789">
        <f t="shared" si="65"/>
        <v>0</v>
      </c>
      <c r="AF368" s="790">
        <f t="shared" si="66"/>
        <v>0</v>
      </c>
      <c r="AG368" s="273"/>
      <c r="AH368" s="791"/>
      <c r="AI368" s="265"/>
      <c r="AJ368" s="792"/>
      <c r="AK368" s="793"/>
      <c r="AL368" s="787"/>
      <c r="AM368" s="788" t="str">
        <f t="shared" si="67"/>
        <v/>
      </c>
      <c r="AN368" s="789" t="str">
        <f t="shared" si="61"/>
        <v/>
      </c>
      <c r="AO368" s="789">
        <f t="shared" si="68"/>
        <v>0</v>
      </c>
      <c r="AP368" s="789">
        <f t="shared" si="69"/>
        <v>0</v>
      </c>
      <c r="AQ368" s="789">
        <f t="shared" si="70"/>
        <v>0</v>
      </c>
      <c r="AR368" s="790">
        <f t="shared" si="71"/>
        <v>0</v>
      </c>
      <c r="AS368" s="242"/>
      <c r="AT368" s="242"/>
    </row>
    <row r="369" spans="22:46" x14ac:dyDescent="0.25">
      <c r="V369" s="791"/>
      <c r="W369" s="265"/>
      <c r="X369" s="792"/>
      <c r="Y369" s="793"/>
      <c r="Z369" s="787"/>
      <c r="AA369" s="788" t="str">
        <f t="shared" si="62"/>
        <v/>
      </c>
      <c r="AB369" s="789" t="str">
        <f t="shared" si="60"/>
        <v/>
      </c>
      <c r="AC369" s="789">
        <f t="shared" si="63"/>
        <v>0</v>
      </c>
      <c r="AD369" s="789">
        <f t="shared" si="64"/>
        <v>0</v>
      </c>
      <c r="AE369" s="789">
        <f t="shared" si="65"/>
        <v>0</v>
      </c>
      <c r="AF369" s="790">
        <f t="shared" si="66"/>
        <v>0</v>
      </c>
      <c r="AG369" s="273"/>
      <c r="AH369" s="791"/>
      <c r="AI369" s="265"/>
      <c r="AJ369" s="792"/>
      <c r="AK369" s="793"/>
      <c r="AL369" s="787"/>
      <c r="AM369" s="788" t="str">
        <f t="shared" si="67"/>
        <v/>
      </c>
      <c r="AN369" s="789" t="str">
        <f t="shared" si="61"/>
        <v/>
      </c>
      <c r="AO369" s="789">
        <f t="shared" si="68"/>
        <v>0</v>
      </c>
      <c r="AP369" s="789">
        <f t="shared" si="69"/>
        <v>0</v>
      </c>
      <c r="AQ369" s="789">
        <f t="shared" si="70"/>
        <v>0</v>
      </c>
      <c r="AR369" s="790">
        <f t="shared" si="71"/>
        <v>0</v>
      </c>
      <c r="AS369" s="242"/>
      <c r="AT369" s="242"/>
    </row>
    <row r="370" spans="22:46" x14ac:dyDescent="0.25">
      <c r="V370" s="791"/>
      <c r="W370" s="265"/>
      <c r="X370" s="792"/>
      <c r="Y370" s="793"/>
      <c r="Z370" s="787"/>
      <c r="AA370" s="788" t="str">
        <f t="shared" si="62"/>
        <v/>
      </c>
      <c r="AB370" s="789" t="str">
        <f t="shared" si="60"/>
        <v/>
      </c>
      <c r="AC370" s="789">
        <f t="shared" si="63"/>
        <v>0</v>
      </c>
      <c r="AD370" s="789">
        <f t="shared" si="64"/>
        <v>0</v>
      </c>
      <c r="AE370" s="789">
        <f t="shared" si="65"/>
        <v>0</v>
      </c>
      <c r="AF370" s="790">
        <f t="shared" si="66"/>
        <v>0</v>
      </c>
      <c r="AG370" s="273"/>
      <c r="AH370" s="791"/>
      <c r="AI370" s="265"/>
      <c r="AJ370" s="792"/>
      <c r="AK370" s="793"/>
      <c r="AL370" s="787"/>
      <c r="AM370" s="788" t="str">
        <f t="shared" si="67"/>
        <v/>
      </c>
      <c r="AN370" s="789" t="str">
        <f t="shared" si="61"/>
        <v/>
      </c>
      <c r="AO370" s="789">
        <f t="shared" si="68"/>
        <v>0</v>
      </c>
      <c r="AP370" s="789">
        <f t="shared" si="69"/>
        <v>0</v>
      </c>
      <c r="AQ370" s="789">
        <f t="shared" si="70"/>
        <v>0</v>
      </c>
      <c r="AR370" s="790">
        <f t="shared" si="71"/>
        <v>0</v>
      </c>
      <c r="AS370" s="242"/>
      <c r="AT370" s="242"/>
    </row>
    <row r="371" spans="22:46" x14ac:dyDescent="0.25">
      <c r="V371" s="791"/>
      <c r="W371" s="265"/>
      <c r="X371" s="792"/>
      <c r="Y371" s="793"/>
      <c r="Z371" s="787"/>
      <c r="AA371" s="788" t="str">
        <f t="shared" si="62"/>
        <v/>
      </c>
      <c r="AB371" s="789" t="str">
        <f t="shared" si="60"/>
        <v/>
      </c>
      <c r="AC371" s="789">
        <f t="shared" si="63"/>
        <v>0</v>
      </c>
      <c r="AD371" s="789">
        <f t="shared" si="64"/>
        <v>0</v>
      </c>
      <c r="AE371" s="789">
        <f t="shared" si="65"/>
        <v>0</v>
      </c>
      <c r="AF371" s="790">
        <f t="shared" si="66"/>
        <v>0</v>
      </c>
      <c r="AG371" s="273"/>
      <c r="AH371" s="791"/>
      <c r="AI371" s="265"/>
      <c r="AJ371" s="792"/>
      <c r="AK371" s="793"/>
      <c r="AL371" s="787"/>
      <c r="AM371" s="788" t="str">
        <f t="shared" si="67"/>
        <v/>
      </c>
      <c r="AN371" s="789" t="str">
        <f t="shared" si="61"/>
        <v/>
      </c>
      <c r="AO371" s="789">
        <f t="shared" si="68"/>
        <v>0</v>
      </c>
      <c r="AP371" s="789">
        <f t="shared" si="69"/>
        <v>0</v>
      </c>
      <c r="AQ371" s="789">
        <f t="shared" si="70"/>
        <v>0</v>
      </c>
      <c r="AR371" s="790">
        <f t="shared" si="71"/>
        <v>0</v>
      </c>
      <c r="AS371" s="242"/>
      <c r="AT371" s="242"/>
    </row>
    <row r="372" spans="22:46" x14ac:dyDescent="0.25">
      <c r="V372" s="791"/>
      <c r="W372" s="265"/>
      <c r="X372" s="792"/>
      <c r="Y372" s="793"/>
      <c r="Z372" s="787"/>
      <c r="AA372" s="788" t="str">
        <f t="shared" si="62"/>
        <v/>
      </c>
      <c r="AB372" s="789" t="str">
        <f t="shared" si="60"/>
        <v/>
      </c>
      <c r="AC372" s="789">
        <f t="shared" si="63"/>
        <v>0</v>
      </c>
      <c r="AD372" s="789">
        <f t="shared" si="64"/>
        <v>0</v>
      </c>
      <c r="AE372" s="789">
        <f t="shared" si="65"/>
        <v>0</v>
      </c>
      <c r="AF372" s="790">
        <f t="shared" si="66"/>
        <v>0</v>
      </c>
      <c r="AG372" s="273"/>
      <c r="AH372" s="791"/>
      <c r="AI372" s="265"/>
      <c r="AJ372" s="792"/>
      <c r="AK372" s="793"/>
      <c r="AL372" s="787"/>
      <c r="AM372" s="788" t="str">
        <f t="shared" si="67"/>
        <v/>
      </c>
      <c r="AN372" s="789" t="str">
        <f t="shared" si="61"/>
        <v/>
      </c>
      <c r="AO372" s="789">
        <f t="shared" si="68"/>
        <v>0</v>
      </c>
      <c r="AP372" s="789">
        <f t="shared" si="69"/>
        <v>0</v>
      </c>
      <c r="AQ372" s="789">
        <f t="shared" si="70"/>
        <v>0</v>
      </c>
      <c r="AR372" s="790">
        <f t="shared" si="71"/>
        <v>0</v>
      </c>
      <c r="AS372" s="242"/>
      <c r="AT372" s="242"/>
    </row>
    <row r="373" spans="22:46" x14ac:dyDescent="0.25">
      <c r="V373" s="791"/>
      <c r="W373" s="265"/>
      <c r="X373" s="792"/>
      <c r="Y373" s="793"/>
      <c r="Z373" s="787"/>
      <c r="AA373" s="788" t="str">
        <f t="shared" si="62"/>
        <v/>
      </c>
      <c r="AB373" s="789" t="str">
        <f t="shared" si="60"/>
        <v/>
      </c>
      <c r="AC373" s="789">
        <f t="shared" si="63"/>
        <v>0</v>
      </c>
      <c r="AD373" s="789">
        <f t="shared" si="64"/>
        <v>0</v>
      </c>
      <c r="AE373" s="789">
        <f t="shared" si="65"/>
        <v>0</v>
      </c>
      <c r="AF373" s="790">
        <f t="shared" si="66"/>
        <v>0</v>
      </c>
      <c r="AG373" s="273"/>
      <c r="AH373" s="791"/>
      <c r="AI373" s="265"/>
      <c r="AJ373" s="792"/>
      <c r="AK373" s="793"/>
      <c r="AL373" s="787"/>
      <c r="AM373" s="788" t="str">
        <f t="shared" si="67"/>
        <v/>
      </c>
      <c r="AN373" s="789" t="str">
        <f t="shared" si="61"/>
        <v/>
      </c>
      <c r="AO373" s="789">
        <f t="shared" si="68"/>
        <v>0</v>
      </c>
      <c r="AP373" s="789">
        <f t="shared" si="69"/>
        <v>0</v>
      </c>
      <c r="AQ373" s="789">
        <f t="shared" si="70"/>
        <v>0</v>
      </c>
      <c r="AR373" s="790">
        <f t="shared" si="71"/>
        <v>0</v>
      </c>
      <c r="AS373" s="242"/>
      <c r="AT373" s="242"/>
    </row>
    <row r="374" spans="22:46" x14ac:dyDescent="0.25">
      <c r="V374" s="791"/>
      <c r="W374" s="265"/>
      <c r="X374" s="792"/>
      <c r="Y374" s="793"/>
      <c r="Z374" s="787"/>
      <c r="AA374" s="788" t="str">
        <f t="shared" si="62"/>
        <v/>
      </c>
      <c r="AB374" s="789" t="str">
        <f t="shared" si="60"/>
        <v/>
      </c>
      <c r="AC374" s="789">
        <f t="shared" si="63"/>
        <v>0</v>
      </c>
      <c r="AD374" s="789">
        <f t="shared" si="64"/>
        <v>0</v>
      </c>
      <c r="AE374" s="789">
        <f t="shared" si="65"/>
        <v>0</v>
      </c>
      <c r="AF374" s="790">
        <f t="shared" si="66"/>
        <v>0</v>
      </c>
      <c r="AG374" s="273"/>
      <c r="AH374" s="791"/>
      <c r="AI374" s="265"/>
      <c r="AJ374" s="792"/>
      <c r="AK374" s="793"/>
      <c r="AL374" s="787"/>
      <c r="AM374" s="788" t="str">
        <f t="shared" si="67"/>
        <v/>
      </c>
      <c r="AN374" s="789" t="str">
        <f t="shared" si="61"/>
        <v/>
      </c>
      <c r="AO374" s="789">
        <f t="shared" si="68"/>
        <v>0</v>
      </c>
      <c r="AP374" s="789">
        <f t="shared" si="69"/>
        <v>0</v>
      </c>
      <c r="AQ374" s="789">
        <f t="shared" si="70"/>
        <v>0</v>
      </c>
      <c r="AR374" s="790">
        <f t="shared" si="71"/>
        <v>0</v>
      </c>
      <c r="AS374" s="242"/>
      <c r="AT374" s="242"/>
    </row>
    <row r="375" spans="22:46" x14ac:dyDescent="0.25">
      <c r="V375" s="791"/>
      <c r="W375" s="265"/>
      <c r="X375" s="792"/>
      <c r="Y375" s="793"/>
      <c r="Z375" s="787"/>
      <c r="AA375" s="788" t="str">
        <f t="shared" si="62"/>
        <v/>
      </c>
      <c r="AB375" s="789" t="str">
        <f t="shared" si="60"/>
        <v/>
      </c>
      <c r="AC375" s="789">
        <f t="shared" si="63"/>
        <v>0</v>
      </c>
      <c r="AD375" s="789">
        <f t="shared" si="64"/>
        <v>0</v>
      </c>
      <c r="AE375" s="789">
        <f t="shared" si="65"/>
        <v>0</v>
      </c>
      <c r="AF375" s="790">
        <f t="shared" si="66"/>
        <v>0</v>
      </c>
      <c r="AG375" s="273"/>
      <c r="AH375" s="791"/>
      <c r="AI375" s="265"/>
      <c r="AJ375" s="792"/>
      <c r="AK375" s="793"/>
      <c r="AL375" s="787"/>
      <c r="AM375" s="788" t="str">
        <f t="shared" si="67"/>
        <v/>
      </c>
      <c r="AN375" s="789" t="str">
        <f t="shared" si="61"/>
        <v/>
      </c>
      <c r="AO375" s="789">
        <f t="shared" si="68"/>
        <v>0</v>
      </c>
      <c r="AP375" s="789">
        <f t="shared" si="69"/>
        <v>0</v>
      </c>
      <c r="AQ375" s="789">
        <f t="shared" si="70"/>
        <v>0</v>
      </c>
      <c r="AR375" s="790">
        <f t="shared" si="71"/>
        <v>0</v>
      </c>
      <c r="AS375" s="242"/>
      <c r="AT375" s="242"/>
    </row>
    <row r="376" spans="22:46" x14ac:dyDescent="0.25">
      <c r="V376" s="791"/>
      <c r="W376" s="265"/>
      <c r="X376" s="792"/>
      <c r="Y376" s="793"/>
      <c r="Z376" s="787"/>
      <c r="AA376" s="788" t="str">
        <f t="shared" si="62"/>
        <v/>
      </c>
      <c r="AB376" s="789" t="str">
        <f t="shared" si="60"/>
        <v/>
      </c>
      <c r="AC376" s="789">
        <f t="shared" si="63"/>
        <v>0</v>
      </c>
      <c r="AD376" s="789">
        <f t="shared" si="64"/>
        <v>0</v>
      </c>
      <c r="AE376" s="789">
        <f t="shared" si="65"/>
        <v>0</v>
      </c>
      <c r="AF376" s="790">
        <f t="shared" si="66"/>
        <v>0</v>
      </c>
      <c r="AG376" s="273"/>
      <c r="AH376" s="791"/>
      <c r="AI376" s="265"/>
      <c r="AJ376" s="792"/>
      <c r="AK376" s="793"/>
      <c r="AL376" s="787"/>
      <c r="AM376" s="788" t="str">
        <f t="shared" si="67"/>
        <v/>
      </c>
      <c r="AN376" s="789" t="str">
        <f t="shared" si="61"/>
        <v/>
      </c>
      <c r="AO376" s="789">
        <f t="shared" si="68"/>
        <v>0</v>
      </c>
      <c r="AP376" s="789">
        <f t="shared" si="69"/>
        <v>0</v>
      </c>
      <c r="AQ376" s="789">
        <f t="shared" si="70"/>
        <v>0</v>
      </c>
      <c r="AR376" s="790">
        <f t="shared" si="71"/>
        <v>0</v>
      </c>
      <c r="AS376" s="242"/>
      <c r="AT376" s="242"/>
    </row>
    <row r="377" spans="22:46" x14ac:dyDescent="0.25">
      <c r="V377" s="791"/>
      <c r="W377" s="265"/>
      <c r="X377" s="792"/>
      <c r="Y377" s="793"/>
      <c r="Z377" s="787"/>
      <c r="AA377" s="788" t="str">
        <f t="shared" si="62"/>
        <v/>
      </c>
      <c r="AB377" s="789" t="str">
        <f t="shared" si="60"/>
        <v/>
      </c>
      <c r="AC377" s="789">
        <f t="shared" si="63"/>
        <v>0</v>
      </c>
      <c r="AD377" s="789">
        <f t="shared" si="64"/>
        <v>0</v>
      </c>
      <c r="AE377" s="789">
        <f t="shared" si="65"/>
        <v>0</v>
      </c>
      <c r="AF377" s="790">
        <f t="shared" si="66"/>
        <v>0</v>
      </c>
      <c r="AG377" s="273"/>
      <c r="AH377" s="791"/>
      <c r="AI377" s="265"/>
      <c r="AJ377" s="792"/>
      <c r="AK377" s="793"/>
      <c r="AL377" s="787"/>
      <c r="AM377" s="788" t="str">
        <f t="shared" si="67"/>
        <v/>
      </c>
      <c r="AN377" s="789" t="str">
        <f t="shared" si="61"/>
        <v/>
      </c>
      <c r="AO377" s="789">
        <f t="shared" si="68"/>
        <v>0</v>
      </c>
      <c r="AP377" s="789">
        <f t="shared" si="69"/>
        <v>0</v>
      </c>
      <c r="AQ377" s="789">
        <f t="shared" si="70"/>
        <v>0</v>
      </c>
      <c r="AR377" s="790">
        <f t="shared" si="71"/>
        <v>0</v>
      </c>
      <c r="AS377" s="242"/>
      <c r="AT377" s="242"/>
    </row>
    <row r="378" spans="22:46" x14ac:dyDescent="0.25">
      <c r="V378" s="791"/>
      <c r="W378" s="265"/>
      <c r="X378" s="792"/>
      <c r="Y378" s="793"/>
      <c r="Z378" s="787"/>
      <c r="AA378" s="788" t="str">
        <f t="shared" si="62"/>
        <v/>
      </c>
      <c r="AB378" s="789" t="str">
        <f t="shared" si="60"/>
        <v/>
      </c>
      <c r="AC378" s="789">
        <f t="shared" si="63"/>
        <v>0</v>
      </c>
      <c r="AD378" s="789">
        <f t="shared" si="64"/>
        <v>0</v>
      </c>
      <c r="AE378" s="789">
        <f t="shared" si="65"/>
        <v>0</v>
      </c>
      <c r="AF378" s="790">
        <f t="shared" si="66"/>
        <v>0</v>
      </c>
      <c r="AG378" s="273"/>
      <c r="AH378" s="791"/>
      <c r="AI378" s="265"/>
      <c r="AJ378" s="792"/>
      <c r="AK378" s="793"/>
      <c r="AL378" s="787"/>
      <c r="AM378" s="788" t="str">
        <f t="shared" si="67"/>
        <v/>
      </c>
      <c r="AN378" s="789" t="str">
        <f t="shared" si="61"/>
        <v/>
      </c>
      <c r="AO378" s="789">
        <f t="shared" si="68"/>
        <v>0</v>
      </c>
      <c r="AP378" s="789">
        <f t="shared" si="69"/>
        <v>0</v>
      </c>
      <c r="AQ378" s="789">
        <f t="shared" si="70"/>
        <v>0</v>
      </c>
      <c r="AR378" s="790">
        <f t="shared" si="71"/>
        <v>0</v>
      </c>
      <c r="AS378" s="242"/>
      <c r="AT378" s="242"/>
    </row>
    <row r="379" spans="22:46" x14ac:dyDescent="0.25">
      <c r="V379" s="791"/>
      <c r="W379" s="265"/>
      <c r="X379" s="792"/>
      <c r="Y379" s="793"/>
      <c r="Z379" s="787"/>
      <c r="AA379" s="788" t="str">
        <f t="shared" si="62"/>
        <v/>
      </c>
      <c r="AB379" s="789" t="str">
        <f t="shared" si="60"/>
        <v/>
      </c>
      <c r="AC379" s="789">
        <f t="shared" si="63"/>
        <v>0</v>
      </c>
      <c r="AD379" s="789">
        <f t="shared" si="64"/>
        <v>0</v>
      </c>
      <c r="AE379" s="789">
        <f t="shared" si="65"/>
        <v>0</v>
      </c>
      <c r="AF379" s="790">
        <f t="shared" si="66"/>
        <v>0</v>
      </c>
      <c r="AG379" s="273"/>
      <c r="AH379" s="791"/>
      <c r="AI379" s="265"/>
      <c r="AJ379" s="792"/>
      <c r="AK379" s="793"/>
      <c r="AL379" s="787"/>
      <c r="AM379" s="788" t="str">
        <f t="shared" si="67"/>
        <v/>
      </c>
      <c r="AN379" s="789" t="str">
        <f t="shared" si="61"/>
        <v/>
      </c>
      <c r="AO379" s="789">
        <f t="shared" si="68"/>
        <v>0</v>
      </c>
      <c r="AP379" s="789">
        <f t="shared" si="69"/>
        <v>0</v>
      </c>
      <c r="AQ379" s="789">
        <f t="shared" si="70"/>
        <v>0</v>
      </c>
      <c r="AR379" s="790">
        <f t="shared" si="71"/>
        <v>0</v>
      </c>
      <c r="AS379" s="242"/>
      <c r="AT379" s="242"/>
    </row>
    <row r="380" spans="22:46" x14ac:dyDescent="0.25">
      <c r="V380" s="791"/>
      <c r="W380" s="265"/>
      <c r="X380" s="792"/>
      <c r="Y380" s="793"/>
      <c r="Z380" s="787"/>
      <c r="AA380" s="788" t="str">
        <f t="shared" si="62"/>
        <v/>
      </c>
      <c r="AB380" s="789" t="str">
        <f t="shared" si="60"/>
        <v/>
      </c>
      <c r="AC380" s="789">
        <f t="shared" si="63"/>
        <v>0</v>
      </c>
      <c r="AD380" s="789">
        <f t="shared" si="64"/>
        <v>0</v>
      </c>
      <c r="AE380" s="789">
        <f t="shared" si="65"/>
        <v>0</v>
      </c>
      <c r="AF380" s="790">
        <f t="shared" si="66"/>
        <v>0</v>
      </c>
      <c r="AG380" s="273"/>
      <c r="AH380" s="791"/>
      <c r="AI380" s="265"/>
      <c r="AJ380" s="792"/>
      <c r="AK380" s="793"/>
      <c r="AL380" s="787"/>
      <c r="AM380" s="788" t="str">
        <f t="shared" si="67"/>
        <v/>
      </c>
      <c r="AN380" s="789" t="str">
        <f t="shared" si="61"/>
        <v/>
      </c>
      <c r="AO380" s="789">
        <f t="shared" si="68"/>
        <v>0</v>
      </c>
      <c r="AP380" s="789">
        <f t="shared" si="69"/>
        <v>0</v>
      </c>
      <c r="AQ380" s="789">
        <f t="shared" si="70"/>
        <v>0</v>
      </c>
      <c r="AR380" s="790">
        <f t="shared" si="71"/>
        <v>0</v>
      </c>
      <c r="AS380" s="242"/>
      <c r="AT380" s="242"/>
    </row>
    <row r="381" spans="22:46" x14ac:dyDescent="0.25">
      <c r="V381" s="791"/>
      <c r="W381" s="265"/>
      <c r="X381" s="792"/>
      <c r="Y381" s="793"/>
      <c r="Z381" s="787"/>
      <c r="AA381" s="788" t="str">
        <f t="shared" si="62"/>
        <v/>
      </c>
      <c r="AB381" s="789" t="str">
        <f t="shared" si="60"/>
        <v/>
      </c>
      <c r="AC381" s="789">
        <f t="shared" si="63"/>
        <v>0</v>
      </c>
      <c r="AD381" s="789">
        <f t="shared" si="64"/>
        <v>0</v>
      </c>
      <c r="AE381" s="789">
        <f t="shared" si="65"/>
        <v>0</v>
      </c>
      <c r="AF381" s="790">
        <f t="shared" si="66"/>
        <v>0</v>
      </c>
      <c r="AG381" s="273"/>
      <c r="AH381" s="791"/>
      <c r="AI381" s="265"/>
      <c r="AJ381" s="792"/>
      <c r="AK381" s="793"/>
      <c r="AL381" s="787"/>
      <c r="AM381" s="788" t="str">
        <f t="shared" si="67"/>
        <v/>
      </c>
      <c r="AN381" s="789" t="str">
        <f t="shared" si="61"/>
        <v/>
      </c>
      <c r="AO381" s="789">
        <f t="shared" si="68"/>
        <v>0</v>
      </c>
      <c r="AP381" s="789">
        <f t="shared" si="69"/>
        <v>0</v>
      </c>
      <c r="AQ381" s="789">
        <f t="shared" si="70"/>
        <v>0</v>
      </c>
      <c r="AR381" s="790">
        <f t="shared" si="71"/>
        <v>0</v>
      </c>
      <c r="AS381" s="242"/>
      <c r="AT381" s="242"/>
    </row>
    <row r="382" spans="22:46" x14ac:dyDescent="0.25">
      <c r="V382" s="791"/>
      <c r="W382" s="265"/>
      <c r="X382" s="792"/>
      <c r="Y382" s="793"/>
      <c r="Z382" s="787"/>
      <c r="AA382" s="788" t="str">
        <f t="shared" si="62"/>
        <v/>
      </c>
      <c r="AB382" s="789" t="str">
        <f t="shared" si="60"/>
        <v/>
      </c>
      <c r="AC382" s="789">
        <f t="shared" si="63"/>
        <v>0</v>
      </c>
      <c r="AD382" s="789">
        <f t="shared" si="64"/>
        <v>0</v>
      </c>
      <c r="AE382" s="789">
        <f t="shared" si="65"/>
        <v>0</v>
      </c>
      <c r="AF382" s="790">
        <f t="shared" si="66"/>
        <v>0</v>
      </c>
      <c r="AG382" s="273"/>
      <c r="AH382" s="791"/>
      <c r="AI382" s="265"/>
      <c r="AJ382" s="792"/>
      <c r="AK382" s="793"/>
      <c r="AL382" s="787"/>
      <c r="AM382" s="788" t="str">
        <f t="shared" si="67"/>
        <v/>
      </c>
      <c r="AN382" s="789" t="str">
        <f t="shared" si="61"/>
        <v/>
      </c>
      <c r="AO382" s="789">
        <f t="shared" si="68"/>
        <v>0</v>
      </c>
      <c r="AP382" s="789">
        <f t="shared" si="69"/>
        <v>0</v>
      </c>
      <c r="AQ382" s="789">
        <f t="shared" si="70"/>
        <v>0</v>
      </c>
      <c r="AR382" s="790">
        <f t="shared" si="71"/>
        <v>0</v>
      </c>
      <c r="AS382" s="242"/>
      <c r="AT382" s="242"/>
    </row>
    <row r="383" spans="22:46" x14ac:dyDescent="0.25">
      <c r="V383" s="791"/>
      <c r="W383" s="265"/>
      <c r="X383" s="792"/>
      <c r="Y383" s="793"/>
      <c r="Z383" s="787"/>
      <c r="AA383" s="788" t="str">
        <f t="shared" si="62"/>
        <v/>
      </c>
      <c r="AB383" s="789" t="str">
        <f t="shared" si="60"/>
        <v/>
      </c>
      <c r="AC383" s="789">
        <f t="shared" si="63"/>
        <v>0</v>
      </c>
      <c r="AD383" s="789">
        <f t="shared" si="64"/>
        <v>0</v>
      </c>
      <c r="AE383" s="789">
        <f t="shared" si="65"/>
        <v>0</v>
      </c>
      <c r="AF383" s="790">
        <f t="shared" si="66"/>
        <v>0</v>
      </c>
      <c r="AG383" s="273"/>
      <c r="AH383" s="791"/>
      <c r="AI383" s="265"/>
      <c r="AJ383" s="792"/>
      <c r="AK383" s="793"/>
      <c r="AL383" s="787"/>
      <c r="AM383" s="788" t="str">
        <f t="shared" si="67"/>
        <v/>
      </c>
      <c r="AN383" s="789" t="str">
        <f t="shared" si="61"/>
        <v/>
      </c>
      <c r="AO383" s="789">
        <f t="shared" si="68"/>
        <v>0</v>
      </c>
      <c r="AP383" s="789">
        <f t="shared" si="69"/>
        <v>0</v>
      </c>
      <c r="AQ383" s="789">
        <f t="shared" si="70"/>
        <v>0</v>
      </c>
      <c r="AR383" s="790">
        <f t="shared" si="71"/>
        <v>0</v>
      </c>
      <c r="AS383" s="242"/>
      <c r="AT383" s="242"/>
    </row>
    <row r="384" spans="22:46" x14ac:dyDescent="0.25">
      <c r="V384" s="791"/>
      <c r="W384" s="265"/>
      <c r="X384" s="792"/>
      <c r="Y384" s="793"/>
      <c r="Z384" s="787"/>
      <c r="AA384" s="788" t="str">
        <f t="shared" si="62"/>
        <v/>
      </c>
      <c r="AB384" s="789" t="str">
        <f t="shared" si="60"/>
        <v/>
      </c>
      <c r="AC384" s="789">
        <f t="shared" si="63"/>
        <v>0</v>
      </c>
      <c r="AD384" s="789">
        <f t="shared" si="64"/>
        <v>0</v>
      </c>
      <c r="AE384" s="789">
        <f t="shared" si="65"/>
        <v>0</v>
      </c>
      <c r="AF384" s="790">
        <f t="shared" si="66"/>
        <v>0</v>
      </c>
      <c r="AG384" s="273"/>
      <c r="AH384" s="791"/>
      <c r="AI384" s="265"/>
      <c r="AJ384" s="792"/>
      <c r="AK384" s="793"/>
      <c r="AL384" s="787"/>
      <c r="AM384" s="788" t="str">
        <f t="shared" si="67"/>
        <v/>
      </c>
      <c r="AN384" s="789" t="str">
        <f t="shared" si="61"/>
        <v/>
      </c>
      <c r="AO384" s="789">
        <f t="shared" si="68"/>
        <v>0</v>
      </c>
      <c r="AP384" s="789">
        <f t="shared" si="69"/>
        <v>0</v>
      </c>
      <c r="AQ384" s="789">
        <f t="shared" si="70"/>
        <v>0</v>
      </c>
      <c r="AR384" s="790">
        <f t="shared" si="71"/>
        <v>0</v>
      </c>
      <c r="AS384" s="242"/>
      <c r="AT384" s="242"/>
    </row>
    <row r="385" spans="22:46" x14ac:dyDescent="0.25">
      <c r="V385" s="791"/>
      <c r="W385" s="265"/>
      <c r="X385" s="792"/>
      <c r="Y385" s="793"/>
      <c r="Z385" s="787"/>
      <c r="AA385" s="788" t="str">
        <f t="shared" si="62"/>
        <v/>
      </c>
      <c r="AB385" s="789" t="str">
        <f t="shared" si="60"/>
        <v/>
      </c>
      <c r="AC385" s="789">
        <f t="shared" si="63"/>
        <v>0</v>
      </c>
      <c r="AD385" s="789">
        <f t="shared" si="64"/>
        <v>0</v>
      </c>
      <c r="AE385" s="789">
        <f t="shared" si="65"/>
        <v>0</v>
      </c>
      <c r="AF385" s="790">
        <f t="shared" si="66"/>
        <v>0</v>
      </c>
      <c r="AG385" s="273"/>
      <c r="AH385" s="791"/>
      <c r="AI385" s="265"/>
      <c r="AJ385" s="792"/>
      <c r="AK385" s="793"/>
      <c r="AL385" s="787"/>
      <c r="AM385" s="788" t="str">
        <f t="shared" si="67"/>
        <v/>
      </c>
      <c r="AN385" s="789" t="str">
        <f t="shared" si="61"/>
        <v/>
      </c>
      <c r="AO385" s="789">
        <f t="shared" si="68"/>
        <v>0</v>
      </c>
      <c r="AP385" s="789">
        <f t="shared" si="69"/>
        <v>0</v>
      </c>
      <c r="AQ385" s="789">
        <f t="shared" si="70"/>
        <v>0</v>
      </c>
      <c r="AR385" s="790">
        <f t="shared" si="71"/>
        <v>0</v>
      </c>
      <c r="AS385" s="242"/>
      <c r="AT385" s="242"/>
    </row>
    <row r="386" spans="22:46" x14ac:dyDescent="0.25">
      <c r="V386" s="791"/>
      <c r="W386" s="265"/>
      <c r="X386" s="792"/>
      <c r="Y386" s="793"/>
      <c r="Z386" s="787"/>
      <c r="AA386" s="788" t="str">
        <f t="shared" si="62"/>
        <v/>
      </c>
      <c r="AB386" s="789" t="str">
        <f t="shared" si="60"/>
        <v/>
      </c>
      <c r="AC386" s="789">
        <f t="shared" si="63"/>
        <v>0</v>
      </c>
      <c r="AD386" s="789">
        <f t="shared" si="64"/>
        <v>0</v>
      </c>
      <c r="AE386" s="789">
        <f t="shared" si="65"/>
        <v>0</v>
      </c>
      <c r="AF386" s="790">
        <f t="shared" si="66"/>
        <v>0</v>
      </c>
      <c r="AG386" s="273"/>
      <c r="AH386" s="791"/>
      <c r="AI386" s="265"/>
      <c r="AJ386" s="792"/>
      <c r="AK386" s="793"/>
      <c r="AL386" s="787"/>
      <c r="AM386" s="788" t="str">
        <f t="shared" si="67"/>
        <v/>
      </c>
      <c r="AN386" s="789" t="str">
        <f t="shared" si="61"/>
        <v/>
      </c>
      <c r="AO386" s="789">
        <f t="shared" si="68"/>
        <v>0</v>
      </c>
      <c r="AP386" s="789">
        <f t="shared" si="69"/>
        <v>0</v>
      </c>
      <c r="AQ386" s="789">
        <f t="shared" si="70"/>
        <v>0</v>
      </c>
      <c r="AR386" s="790">
        <f t="shared" si="71"/>
        <v>0</v>
      </c>
      <c r="AS386" s="242"/>
      <c r="AT386" s="242"/>
    </row>
    <row r="387" spans="22:46" x14ac:dyDescent="0.25">
      <c r="V387" s="791"/>
      <c r="W387" s="265"/>
      <c r="X387" s="792"/>
      <c r="Y387" s="793"/>
      <c r="Z387" s="787"/>
      <c r="AA387" s="788" t="str">
        <f t="shared" si="62"/>
        <v/>
      </c>
      <c r="AB387" s="789" t="str">
        <f t="shared" si="60"/>
        <v/>
      </c>
      <c r="AC387" s="789">
        <f t="shared" si="63"/>
        <v>0</v>
      </c>
      <c r="AD387" s="789">
        <f t="shared" si="64"/>
        <v>0</v>
      </c>
      <c r="AE387" s="789">
        <f t="shared" si="65"/>
        <v>0</v>
      </c>
      <c r="AF387" s="790">
        <f t="shared" si="66"/>
        <v>0</v>
      </c>
      <c r="AG387" s="273"/>
      <c r="AH387" s="791"/>
      <c r="AI387" s="265"/>
      <c r="AJ387" s="792"/>
      <c r="AK387" s="793"/>
      <c r="AL387" s="787"/>
      <c r="AM387" s="788" t="str">
        <f t="shared" si="67"/>
        <v/>
      </c>
      <c r="AN387" s="789" t="str">
        <f t="shared" si="61"/>
        <v/>
      </c>
      <c r="AO387" s="789">
        <f t="shared" si="68"/>
        <v>0</v>
      </c>
      <c r="AP387" s="789">
        <f t="shared" si="69"/>
        <v>0</v>
      </c>
      <c r="AQ387" s="789">
        <f t="shared" si="70"/>
        <v>0</v>
      </c>
      <c r="AR387" s="790">
        <f t="shared" si="71"/>
        <v>0</v>
      </c>
      <c r="AS387" s="242"/>
      <c r="AT387" s="242"/>
    </row>
    <row r="388" spans="22:46" x14ac:dyDescent="0.25">
      <c r="V388" s="791"/>
      <c r="W388" s="265"/>
      <c r="X388" s="792"/>
      <c r="Y388" s="793"/>
      <c r="Z388" s="787"/>
      <c r="AA388" s="788" t="str">
        <f t="shared" si="62"/>
        <v/>
      </c>
      <c r="AB388" s="789" t="str">
        <f t="shared" si="60"/>
        <v/>
      </c>
      <c r="AC388" s="789">
        <f t="shared" si="63"/>
        <v>0</v>
      </c>
      <c r="AD388" s="789">
        <f t="shared" si="64"/>
        <v>0</v>
      </c>
      <c r="AE388" s="789">
        <f t="shared" si="65"/>
        <v>0</v>
      </c>
      <c r="AF388" s="790">
        <f t="shared" si="66"/>
        <v>0</v>
      </c>
      <c r="AG388" s="273"/>
      <c r="AH388" s="791"/>
      <c r="AI388" s="265"/>
      <c r="AJ388" s="792"/>
      <c r="AK388" s="793"/>
      <c r="AL388" s="787"/>
      <c r="AM388" s="788" t="str">
        <f t="shared" si="67"/>
        <v/>
      </c>
      <c r="AN388" s="789" t="str">
        <f t="shared" si="61"/>
        <v/>
      </c>
      <c r="AO388" s="789">
        <f t="shared" si="68"/>
        <v>0</v>
      </c>
      <c r="AP388" s="789">
        <f t="shared" si="69"/>
        <v>0</v>
      </c>
      <c r="AQ388" s="789">
        <f t="shared" si="70"/>
        <v>0</v>
      </c>
      <c r="AR388" s="790">
        <f t="shared" si="71"/>
        <v>0</v>
      </c>
      <c r="AS388" s="242"/>
      <c r="AT388" s="242"/>
    </row>
    <row r="389" spans="22:46" x14ac:dyDescent="0.25">
      <c r="V389" s="791"/>
      <c r="W389" s="265"/>
      <c r="X389" s="792"/>
      <c r="Y389" s="793"/>
      <c r="Z389" s="787"/>
      <c r="AA389" s="788" t="str">
        <f t="shared" si="62"/>
        <v/>
      </c>
      <c r="AB389" s="789" t="str">
        <f t="shared" si="60"/>
        <v/>
      </c>
      <c r="AC389" s="789">
        <f t="shared" si="63"/>
        <v>0</v>
      </c>
      <c r="AD389" s="789">
        <f t="shared" si="64"/>
        <v>0</v>
      </c>
      <c r="AE389" s="789">
        <f t="shared" si="65"/>
        <v>0</v>
      </c>
      <c r="AF389" s="790">
        <f t="shared" si="66"/>
        <v>0</v>
      </c>
      <c r="AG389" s="273"/>
      <c r="AH389" s="791"/>
      <c r="AI389" s="265"/>
      <c r="AJ389" s="792"/>
      <c r="AK389" s="793"/>
      <c r="AL389" s="787"/>
      <c r="AM389" s="788" t="str">
        <f t="shared" si="67"/>
        <v/>
      </c>
      <c r="AN389" s="789" t="str">
        <f t="shared" si="61"/>
        <v/>
      </c>
      <c r="AO389" s="789">
        <f t="shared" si="68"/>
        <v>0</v>
      </c>
      <c r="AP389" s="789">
        <f t="shared" si="69"/>
        <v>0</v>
      </c>
      <c r="AQ389" s="789">
        <f t="shared" si="70"/>
        <v>0</v>
      </c>
      <c r="AR389" s="790">
        <f t="shared" si="71"/>
        <v>0</v>
      </c>
      <c r="AS389" s="242"/>
      <c r="AT389" s="242"/>
    </row>
    <row r="390" spans="22:46" x14ac:dyDescent="0.25">
      <c r="V390" s="791"/>
      <c r="W390" s="265"/>
      <c r="X390" s="792"/>
      <c r="Y390" s="793"/>
      <c r="Z390" s="787"/>
      <c r="AA390" s="788" t="str">
        <f t="shared" si="62"/>
        <v/>
      </c>
      <c r="AB390" s="789" t="str">
        <f t="shared" si="60"/>
        <v/>
      </c>
      <c r="AC390" s="789">
        <f t="shared" si="63"/>
        <v>0</v>
      </c>
      <c r="AD390" s="789">
        <f t="shared" si="64"/>
        <v>0</v>
      </c>
      <c r="AE390" s="789">
        <f t="shared" si="65"/>
        <v>0</v>
      </c>
      <c r="AF390" s="790">
        <f t="shared" si="66"/>
        <v>0</v>
      </c>
      <c r="AG390" s="273"/>
      <c r="AH390" s="791"/>
      <c r="AI390" s="265"/>
      <c r="AJ390" s="792"/>
      <c r="AK390" s="793"/>
      <c r="AL390" s="787"/>
      <c r="AM390" s="788" t="str">
        <f t="shared" si="67"/>
        <v/>
      </c>
      <c r="AN390" s="789" t="str">
        <f t="shared" si="61"/>
        <v/>
      </c>
      <c r="AO390" s="789">
        <f t="shared" si="68"/>
        <v>0</v>
      </c>
      <c r="AP390" s="789">
        <f t="shared" si="69"/>
        <v>0</v>
      </c>
      <c r="AQ390" s="789">
        <f t="shared" si="70"/>
        <v>0</v>
      </c>
      <c r="AR390" s="790">
        <f t="shared" si="71"/>
        <v>0</v>
      </c>
      <c r="AS390" s="242"/>
      <c r="AT390" s="242"/>
    </row>
    <row r="391" spans="22:46" x14ac:dyDescent="0.25">
      <c r="V391" s="791"/>
      <c r="W391" s="265"/>
      <c r="X391" s="792"/>
      <c r="Y391" s="793"/>
      <c r="Z391" s="787"/>
      <c r="AA391" s="788" t="str">
        <f t="shared" si="62"/>
        <v/>
      </c>
      <c r="AB391" s="789" t="str">
        <f t="shared" si="60"/>
        <v/>
      </c>
      <c r="AC391" s="789">
        <f t="shared" si="63"/>
        <v>0</v>
      </c>
      <c r="AD391" s="789">
        <f t="shared" si="64"/>
        <v>0</v>
      </c>
      <c r="AE391" s="789">
        <f t="shared" si="65"/>
        <v>0</v>
      </c>
      <c r="AF391" s="790">
        <f t="shared" si="66"/>
        <v>0</v>
      </c>
      <c r="AG391" s="273"/>
      <c r="AH391" s="791"/>
      <c r="AI391" s="265"/>
      <c r="AJ391" s="792"/>
      <c r="AK391" s="793"/>
      <c r="AL391" s="787"/>
      <c r="AM391" s="788" t="str">
        <f t="shared" si="67"/>
        <v/>
      </c>
      <c r="AN391" s="789" t="str">
        <f t="shared" si="61"/>
        <v/>
      </c>
      <c r="AO391" s="789">
        <f t="shared" si="68"/>
        <v>0</v>
      </c>
      <c r="AP391" s="789">
        <f t="shared" si="69"/>
        <v>0</v>
      </c>
      <c r="AQ391" s="789">
        <f t="shared" si="70"/>
        <v>0</v>
      </c>
      <c r="AR391" s="790">
        <f t="shared" si="71"/>
        <v>0</v>
      </c>
      <c r="AS391" s="242"/>
      <c r="AT391" s="242"/>
    </row>
    <row r="392" spans="22:46" x14ac:dyDescent="0.25">
      <c r="V392" s="791"/>
      <c r="W392" s="265"/>
      <c r="X392" s="792"/>
      <c r="Y392" s="793"/>
      <c r="Z392" s="787"/>
      <c r="AA392" s="788" t="str">
        <f t="shared" si="62"/>
        <v/>
      </c>
      <c r="AB392" s="789" t="str">
        <f t="shared" ref="AB392:AB455" si="72">IF(Y392&gt;1,IF((TestEOY-X392)/365&gt;AA392,AA392,ROUNDUP(((TestEOY-X392)/365),0)),"")</f>
        <v/>
      </c>
      <c r="AC392" s="789">
        <f t="shared" si="63"/>
        <v>0</v>
      </c>
      <c r="AD392" s="789">
        <f t="shared" si="64"/>
        <v>0</v>
      </c>
      <c r="AE392" s="789">
        <f t="shared" si="65"/>
        <v>0</v>
      </c>
      <c r="AF392" s="790">
        <f t="shared" si="66"/>
        <v>0</v>
      </c>
      <c r="AG392" s="273"/>
      <c r="AH392" s="791"/>
      <c r="AI392" s="265"/>
      <c r="AJ392" s="792"/>
      <c r="AK392" s="793"/>
      <c r="AL392" s="787"/>
      <c r="AM392" s="788" t="str">
        <f t="shared" si="67"/>
        <v/>
      </c>
      <c r="AN392" s="789" t="str">
        <f t="shared" ref="AN392:AN455" si="73">IF(AK392&lt;&gt;"",IF((TestEOY-AJ392)/365&gt;AM392,AM392,ROUNDUP(((TestEOY-AJ392)/365),0)),"")</f>
        <v/>
      </c>
      <c r="AO392" s="789">
        <f t="shared" si="68"/>
        <v>0</v>
      </c>
      <c r="AP392" s="789">
        <f t="shared" si="69"/>
        <v>0</v>
      </c>
      <c r="AQ392" s="789">
        <f t="shared" si="70"/>
        <v>0</v>
      </c>
      <c r="AR392" s="790">
        <f t="shared" si="71"/>
        <v>0</v>
      </c>
      <c r="AS392" s="242"/>
      <c r="AT392" s="242"/>
    </row>
    <row r="393" spans="22:46" x14ac:dyDescent="0.25">
      <c r="V393" s="791"/>
      <c r="W393" s="265"/>
      <c r="X393" s="792"/>
      <c r="Y393" s="793"/>
      <c r="Z393" s="787"/>
      <c r="AA393" s="788" t="str">
        <f t="shared" ref="AA393:AA456" si="74">IFERROR(INDEX($AU$8:$AU$23,MATCH(V393,$AT$8:$AT$23,0)),"")</f>
        <v/>
      </c>
      <c r="AB393" s="789" t="str">
        <f t="shared" si="72"/>
        <v/>
      </c>
      <c r="AC393" s="789">
        <f t="shared" ref="AC393:AC456" si="75">IFERROR(IF(AB393&gt;=AA393,0,IF(AA393&gt;AB393,SLN(Y393,Z393,AA393),0)),"")</f>
        <v>0</v>
      </c>
      <c r="AD393" s="789">
        <f t="shared" ref="AD393:AD456" si="76">AE393-AC393</f>
        <v>0</v>
      </c>
      <c r="AE393" s="789">
        <f t="shared" ref="AE393:AE456" si="77">IFERROR(IF(OR(AA393=0,AA393=""),
     0,
     IF(AB393&gt;=AA393,
          +Y393,
          (+AC393*AB393))),
"")</f>
        <v>0</v>
      </c>
      <c r="AF393" s="790">
        <f t="shared" ref="AF393:AF456" si="78">IFERROR(IF(AE393&gt;Y393,0,(+Y393-AE393))-Z393,"")</f>
        <v>0</v>
      </c>
      <c r="AG393" s="273"/>
      <c r="AH393" s="791"/>
      <c r="AI393" s="265"/>
      <c r="AJ393" s="792"/>
      <c r="AK393" s="793"/>
      <c r="AL393" s="787"/>
      <c r="AM393" s="788" t="str">
        <f t="shared" ref="AM393:AM456" si="79">IFERROR(INDEX($AU$8:$AU$23,MATCH(AH393,$AT$8:$AT$23,0)),"")</f>
        <v/>
      </c>
      <c r="AN393" s="789" t="str">
        <f t="shared" si="73"/>
        <v/>
      </c>
      <c r="AO393" s="789">
        <f t="shared" ref="AO393:AO456" si="80">IFERROR(IF(AN393&gt;=AM393,0,IF(AM393&gt;AN393,SLN(AK393,AL393,AM393),0)),"")</f>
        <v>0</v>
      </c>
      <c r="AP393" s="789">
        <f t="shared" ref="AP393:AP456" si="81">AQ393-AO393</f>
        <v>0</v>
      </c>
      <c r="AQ393" s="789">
        <f t="shared" ref="AQ393:AQ456" si="82">IFERROR(IF(OR(AM393=0,AM393=""),
     0,
     IF(AN393&gt;=AM393,
          +AK393,
          (+AO393*AN393))),
"")</f>
        <v>0</v>
      </c>
      <c r="AR393" s="790">
        <f t="shared" ref="AR393:AR456" si="83">IFERROR(IF(AQ393&gt;AK393,0,(+AK393-AQ393))-AL393,"")</f>
        <v>0</v>
      </c>
      <c r="AS393" s="242"/>
      <c r="AT393" s="242"/>
    </row>
    <row r="394" spans="22:46" x14ac:dyDescent="0.25">
      <c r="V394" s="791"/>
      <c r="W394" s="265"/>
      <c r="X394" s="792"/>
      <c r="Y394" s="793"/>
      <c r="Z394" s="787"/>
      <c r="AA394" s="788" t="str">
        <f t="shared" si="74"/>
        <v/>
      </c>
      <c r="AB394" s="789" t="str">
        <f t="shared" si="72"/>
        <v/>
      </c>
      <c r="AC394" s="789">
        <f t="shared" si="75"/>
        <v>0</v>
      </c>
      <c r="AD394" s="789">
        <f t="shared" si="76"/>
        <v>0</v>
      </c>
      <c r="AE394" s="789">
        <f t="shared" si="77"/>
        <v>0</v>
      </c>
      <c r="AF394" s="790">
        <f t="shared" si="78"/>
        <v>0</v>
      </c>
      <c r="AG394" s="273"/>
      <c r="AH394" s="791"/>
      <c r="AI394" s="265"/>
      <c r="AJ394" s="792"/>
      <c r="AK394" s="793"/>
      <c r="AL394" s="787"/>
      <c r="AM394" s="788" t="str">
        <f t="shared" si="79"/>
        <v/>
      </c>
      <c r="AN394" s="789" t="str">
        <f t="shared" si="73"/>
        <v/>
      </c>
      <c r="AO394" s="789">
        <f t="shared" si="80"/>
        <v>0</v>
      </c>
      <c r="AP394" s="789">
        <f t="shared" si="81"/>
        <v>0</v>
      </c>
      <c r="AQ394" s="789">
        <f t="shared" si="82"/>
        <v>0</v>
      </c>
      <c r="AR394" s="790">
        <f t="shared" si="83"/>
        <v>0</v>
      </c>
      <c r="AS394" s="242"/>
      <c r="AT394" s="242"/>
    </row>
    <row r="395" spans="22:46" x14ac:dyDescent="0.25">
      <c r="V395" s="791"/>
      <c r="W395" s="265"/>
      <c r="X395" s="792"/>
      <c r="Y395" s="793"/>
      <c r="Z395" s="787"/>
      <c r="AA395" s="788" t="str">
        <f t="shared" si="74"/>
        <v/>
      </c>
      <c r="AB395" s="789" t="str">
        <f t="shared" si="72"/>
        <v/>
      </c>
      <c r="AC395" s="789">
        <f t="shared" si="75"/>
        <v>0</v>
      </c>
      <c r="AD395" s="789">
        <f t="shared" si="76"/>
        <v>0</v>
      </c>
      <c r="AE395" s="789">
        <f t="shared" si="77"/>
        <v>0</v>
      </c>
      <c r="AF395" s="790">
        <f t="shared" si="78"/>
        <v>0</v>
      </c>
      <c r="AG395" s="273"/>
      <c r="AH395" s="791"/>
      <c r="AI395" s="265"/>
      <c r="AJ395" s="792"/>
      <c r="AK395" s="793"/>
      <c r="AL395" s="787"/>
      <c r="AM395" s="788" t="str">
        <f t="shared" si="79"/>
        <v/>
      </c>
      <c r="AN395" s="789" t="str">
        <f t="shared" si="73"/>
        <v/>
      </c>
      <c r="AO395" s="789">
        <f t="shared" si="80"/>
        <v>0</v>
      </c>
      <c r="AP395" s="789">
        <f t="shared" si="81"/>
        <v>0</v>
      </c>
      <c r="AQ395" s="789">
        <f t="shared" si="82"/>
        <v>0</v>
      </c>
      <c r="AR395" s="790">
        <f t="shared" si="83"/>
        <v>0</v>
      </c>
      <c r="AS395" s="242"/>
      <c r="AT395" s="242"/>
    </row>
    <row r="396" spans="22:46" x14ac:dyDescent="0.25">
      <c r="V396" s="791"/>
      <c r="W396" s="265"/>
      <c r="X396" s="792"/>
      <c r="Y396" s="793"/>
      <c r="Z396" s="787"/>
      <c r="AA396" s="788" t="str">
        <f t="shared" si="74"/>
        <v/>
      </c>
      <c r="AB396" s="789" t="str">
        <f t="shared" si="72"/>
        <v/>
      </c>
      <c r="AC396" s="789">
        <f t="shared" si="75"/>
        <v>0</v>
      </c>
      <c r="AD396" s="789">
        <f t="shared" si="76"/>
        <v>0</v>
      </c>
      <c r="AE396" s="789">
        <f t="shared" si="77"/>
        <v>0</v>
      </c>
      <c r="AF396" s="790">
        <f t="shared" si="78"/>
        <v>0</v>
      </c>
      <c r="AG396" s="273"/>
      <c r="AH396" s="791"/>
      <c r="AI396" s="265"/>
      <c r="AJ396" s="792"/>
      <c r="AK396" s="793"/>
      <c r="AL396" s="787"/>
      <c r="AM396" s="788" t="str">
        <f t="shared" si="79"/>
        <v/>
      </c>
      <c r="AN396" s="789" t="str">
        <f t="shared" si="73"/>
        <v/>
      </c>
      <c r="AO396" s="789">
        <f t="shared" si="80"/>
        <v>0</v>
      </c>
      <c r="AP396" s="789">
        <f t="shared" si="81"/>
        <v>0</v>
      </c>
      <c r="AQ396" s="789">
        <f t="shared" si="82"/>
        <v>0</v>
      </c>
      <c r="AR396" s="790">
        <f t="shared" si="83"/>
        <v>0</v>
      </c>
      <c r="AS396" s="242"/>
      <c r="AT396" s="242"/>
    </row>
    <row r="397" spans="22:46" x14ac:dyDescent="0.25">
      <c r="V397" s="791"/>
      <c r="W397" s="265"/>
      <c r="X397" s="792"/>
      <c r="Y397" s="793"/>
      <c r="Z397" s="787"/>
      <c r="AA397" s="788" t="str">
        <f t="shared" si="74"/>
        <v/>
      </c>
      <c r="AB397" s="789" t="str">
        <f t="shared" si="72"/>
        <v/>
      </c>
      <c r="AC397" s="789">
        <f t="shared" si="75"/>
        <v>0</v>
      </c>
      <c r="AD397" s="789">
        <f t="shared" si="76"/>
        <v>0</v>
      </c>
      <c r="AE397" s="789">
        <f t="shared" si="77"/>
        <v>0</v>
      </c>
      <c r="AF397" s="790">
        <f t="shared" si="78"/>
        <v>0</v>
      </c>
      <c r="AG397" s="273"/>
      <c r="AH397" s="791"/>
      <c r="AI397" s="265"/>
      <c r="AJ397" s="792"/>
      <c r="AK397" s="793"/>
      <c r="AL397" s="787"/>
      <c r="AM397" s="788" t="str">
        <f t="shared" si="79"/>
        <v/>
      </c>
      <c r="AN397" s="789" t="str">
        <f t="shared" si="73"/>
        <v/>
      </c>
      <c r="AO397" s="789">
        <f t="shared" si="80"/>
        <v>0</v>
      </c>
      <c r="AP397" s="789">
        <f t="shared" si="81"/>
        <v>0</v>
      </c>
      <c r="AQ397" s="789">
        <f t="shared" si="82"/>
        <v>0</v>
      </c>
      <c r="AR397" s="790">
        <f t="shared" si="83"/>
        <v>0</v>
      </c>
      <c r="AS397" s="242"/>
      <c r="AT397" s="242"/>
    </row>
    <row r="398" spans="22:46" x14ac:dyDescent="0.25">
      <c r="V398" s="791"/>
      <c r="W398" s="265"/>
      <c r="X398" s="792"/>
      <c r="Y398" s="793"/>
      <c r="Z398" s="787"/>
      <c r="AA398" s="788" t="str">
        <f t="shared" si="74"/>
        <v/>
      </c>
      <c r="AB398" s="789" t="str">
        <f t="shared" si="72"/>
        <v/>
      </c>
      <c r="AC398" s="789">
        <f t="shared" si="75"/>
        <v>0</v>
      </c>
      <c r="AD398" s="789">
        <f t="shared" si="76"/>
        <v>0</v>
      </c>
      <c r="AE398" s="789">
        <f t="shared" si="77"/>
        <v>0</v>
      </c>
      <c r="AF398" s="790">
        <f t="shared" si="78"/>
        <v>0</v>
      </c>
      <c r="AG398" s="273"/>
      <c r="AH398" s="791"/>
      <c r="AI398" s="265"/>
      <c r="AJ398" s="792"/>
      <c r="AK398" s="793"/>
      <c r="AL398" s="787"/>
      <c r="AM398" s="788" t="str">
        <f t="shared" si="79"/>
        <v/>
      </c>
      <c r="AN398" s="789" t="str">
        <f t="shared" si="73"/>
        <v/>
      </c>
      <c r="AO398" s="789">
        <f t="shared" si="80"/>
        <v>0</v>
      </c>
      <c r="AP398" s="789">
        <f t="shared" si="81"/>
        <v>0</v>
      </c>
      <c r="AQ398" s="789">
        <f t="shared" si="82"/>
        <v>0</v>
      </c>
      <c r="AR398" s="790">
        <f t="shared" si="83"/>
        <v>0</v>
      </c>
      <c r="AS398" s="242"/>
      <c r="AT398" s="242"/>
    </row>
    <row r="399" spans="22:46" x14ac:dyDescent="0.25">
      <c r="V399" s="791"/>
      <c r="W399" s="265"/>
      <c r="X399" s="792"/>
      <c r="Y399" s="793"/>
      <c r="Z399" s="787"/>
      <c r="AA399" s="788" t="str">
        <f t="shared" si="74"/>
        <v/>
      </c>
      <c r="AB399" s="789" t="str">
        <f t="shared" si="72"/>
        <v/>
      </c>
      <c r="AC399" s="789">
        <f t="shared" si="75"/>
        <v>0</v>
      </c>
      <c r="AD399" s="789">
        <f t="shared" si="76"/>
        <v>0</v>
      </c>
      <c r="AE399" s="789">
        <f t="shared" si="77"/>
        <v>0</v>
      </c>
      <c r="AF399" s="790">
        <f t="shared" si="78"/>
        <v>0</v>
      </c>
      <c r="AG399" s="273"/>
      <c r="AH399" s="791"/>
      <c r="AI399" s="265"/>
      <c r="AJ399" s="792"/>
      <c r="AK399" s="793"/>
      <c r="AL399" s="787"/>
      <c r="AM399" s="788" t="str">
        <f t="shared" si="79"/>
        <v/>
      </c>
      <c r="AN399" s="789" t="str">
        <f t="shared" si="73"/>
        <v/>
      </c>
      <c r="AO399" s="789">
        <f t="shared" si="80"/>
        <v>0</v>
      </c>
      <c r="AP399" s="789">
        <f t="shared" si="81"/>
        <v>0</v>
      </c>
      <c r="AQ399" s="789">
        <f t="shared" si="82"/>
        <v>0</v>
      </c>
      <c r="AR399" s="790">
        <f t="shared" si="83"/>
        <v>0</v>
      </c>
      <c r="AS399" s="242"/>
      <c r="AT399" s="242"/>
    </row>
    <row r="400" spans="22:46" x14ac:dyDescent="0.25">
      <c r="V400" s="791"/>
      <c r="W400" s="265"/>
      <c r="X400" s="792"/>
      <c r="Y400" s="793"/>
      <c r="Z400" s="787"/>
      <c r="AA400" s="788" t="str">
        <f t="shared" si="74"/>
        <v/>
      </c>
      <c r="AB400" s="789" t="str">
        <f t="shared" si="72"/>
        <v/>
      </c>
      <c r="AC400" s="789">
        <f t="shared" si="75"/>
        <v>0</v>
      </c>
      <c r="AD400" s="789">
        <f t="shared" si="76"/>
        <v>0</v>
      </c>
      <c r="AE400" s="789">
        <f t="shared" si="77"/>
        <v>0</v>
      </c>
      <c r="AF400" s="790">
        <f t="shared" si="78"/>
        <v>0</v>
      </c>
      <c r="AG400" s="273"/>
      <c r="AH400" s="791"/>
      <c r="AI400" s="265"/>
      <c r="AJ400" s="792"/>
      <c r="AK400" s="793"/>
      <c r="AL400" s="787"/>
      <c r="AM400" s="788" t="str">
        <f t="shared" si="79"/>
        <v/>
      </c>
      <c r="AN400" s="789" t="str">
        <f t="shared" si="73"/>
        <v/>
      </c>
      <c r="AO400" s="789">
        <f t="shared" si="80"/>
        <v>0</v>
      </c>
      <c r="AP400" s="789">
        <f t="shared" si="81"/>
        <v>0</v>
      </c>
      <c r="AQ400" s="789">
        <f t="shared" si="82"/>
        <v>0</v>
      </c>
      <c r="AR400" s="790">
        <f t="shared" si="83"/>
        <v>0</v>
      </c>
      <c r="AS400" s="242"/>
      <c r="AT400" s="242"/>
    </row>
    <row r="401" spans="22:46" x14ac:dyDescent="0.25">
      <c r="V401" s="791"/>
      <c r="W401" s="265"/>
      <c r="X401" s="792"/>
      <c r="Y401" s="793"/>
      <c r="Z401" s="787"/>
      <c r="AA401" s="788" t="str">
        <f t="shared" si="74"/>
        <v/>
      </c>
      <c r="AB401" s="789" t="str">
        <f t="shared" si="72"/>
        <v/>
      </c>
      <c r="AC401" s="789">
        <f t="shared" si="75"/>
        <v>0</v>
      </c>
      <c r="AD401" s="789">
        <f t="shared" si="76"/>
        <v>0</v>
      </c>
      <c r="AE401" s="789">
        <f t="shared" si="77"/>
        <v>0</v>
      </c>
      <c r="AF401" s="790">
        <f t="shared" si="78"/>
        <v>0</v>
      </c>
      <c r="AG401" s="273"/>
      <c r="AH401" s="791"/>
      <c r="AI401" s="265"/>
      <c r="AJ401" s="792"/>
      <c r="AK401" s="793"/>
      <c r="AL401" s="787"/>
      <c r="AM401" s="788" t="str">
        <f t="shared" si="79"/>
        <v/>
      </c>
      <c r="AN401" s="789" t="str">
        <f t="shared" si="73"/>
        <v/>
      </c>
      <c r="AO401" s="789">
        <f t="shared" si="80"/>
        <v>0</v>
      </c>
      <c r="AP401" s="789">
        <f t="shared" si="81"/>
        <v>0</v>
      </c>
      <c r="AQ401" s="789">
        <f t="shared" si="82"/>
        <v>0</v>
      </c>
      <c r="AR401" s="790">
        <f t="shared" si="83"/>
        <v>0</v>
      </c>
      <c r="AS401" s="242"/>
      <c r="AT401" s="242"/>
    </row>
    <row r="402" spans="22:46" x14ac:dyDescent="0.25">
      <c r="V402" s="791"/>
      <c r="W402" s="265"/>
      <c r="X402" s="792"/>
      <c r="Y402" s="793"/>
      <c r="Z402" s="787"/>
      <c r="AA402" s="788" t="str">
        <f t="shared" si="74"/>
        <v/>
      </c>
      <c r="AB402" s="789" t="str">
        <f t="shared" si="72"/>
        <v/>
      </c>
      <c r="AC402" s="789">
        <f t="shared" si="75"/>
        <v>0</v>
      </c>
      <c r="AD402" s="789">
        <f t="shared" si="76"/>
        <v>0</v>
      </c>
      <c r="AE402" s="789">
        <f t="shared" si="77"/>
        <v>0</v>
      </c>
      <c r="AF402" s="790">
        <f t="shared" si="78"/>
        <v>0</v>
      </c>
      <c r="AG402" s="273"/>
      <c r="AH402" s="791"/>
      <c r="AI402" s="265"/>
      <c r="AJ402" s="792"/>
      <c r="AK402" s="793"/>
      <c r="AL402" s="787"/>
      <c r="AM402" s="788" t="str">
        <f t="shared" si="79"/>
        <v/>
      </c>
      <c r="AN402" s="789" t="str">
        <f t="shared" si="73"/>
        <v/>
      </c>
      <c r="AO402" s="789">
        <f t="shared" si="80"/>
        <v>0</v>
      </c>
      <c r="AP402" s="789">
        <f t="shared" si="81"/>
        <v>0</v>
      </c>
      <c r="AQ402" s="789">
        <f t="shared" si="82"/>
        <v>0</v>
      </c>
      <c r="AR402" s="790">
        <f t="shared" si="83"/>
        <v>0</v>
      </c>
      <c r="AS402" s="242"/>
      <c r="AT402" s="242"/>
    </row>
    <row r="403" spans="22:46" x14ac:dyDescent="0.25">
      <c r="V403" s="791"/>
      <c r="W403" s="265"/>
      <c r="X403" s="792"/>
      <c r="Y403" s="793"/>
      <c r="Z403" s="787"/>
      <c r="AA403" s="788" t="str">
        <f t="shared" si="74"/>
        <v/>
      </c>
      <c r="AB403" s="789" t="str">
        <f t="shared" si="72"/>
        <v/>
      </c>
      <c r="AC403" s="789">
        <f t="shared" si="75"/>
        <v>0</v>
      </c>
      <c r="AD403" s="789">
        <f t="shared" si="76"/>
        <v>0</v>
      </c>
      <c r="AE403" s="789">
        <f t="shared" si="77"/>
        <v>0</v>
      </c>
      <c r="AF403" s="790">
        <f t="shared" si="78"/>
        <v>0</v>
      </c>
      <c r="AG403" s="273"/>
      <c r="AH403" s="791"/>
      <c r="AI403" s="265"/>
      <c r="AJ403" s="792"/>
      <c r="AK403" s="793"/>
      <c r="AL403" s="787"/>
      <c r="AM403" s="788" t="str">
        <f t="shared" si="79"/>
        <v/>
      </c>
      <c r="AN403" s="789" t="str">
        <f t="shared" si="73"/>
        <v/>
      </c>
      <c r="AO403" s="789">
        <f t="shared" si="80"/>
        <v>0</v>
      </c>
      <c r="AP403" s="789">
        <f t="shared" si="81"/>
        <v>0</v>
      </c>
      <c r="AQ403" s="789">
        <f t="shared" si="82"/>
        <v>0</v>
      </c>
      <c r="AR403" s="790">
        <f t="shared" si="83"/>
        <v>0</v>
      </c>
      <c r="AS403" s="242"/>
      <c r="AT403" s="242"/>
    </row>
    <row r="404" spans="22:46" x14ac:dyDescent="0.25">
      <c r="V404" s="791"/>
      <c r="W404" s="265"/>
      <c r="X404" s="792"/>
      <c r="Y404" s="793"/>
      <c r="Z404" s="787"/>
      <c r="AA404" s="788" t="str">
        <f t="shared" si="74"/>
        <v/>
      </c>
      <c r="AB404" s="789" t="str">
        <f t="shared" si="72"/>
        <v/>
      </c>
      <c r="AC404" s="789">
        <f t="shared" si="75"/>
        <v>0</v>
      </c>
      <c r="AD404" s="789">
        <f t="shared" si="76"/>
        <v>0</v>
      </c>
      <c r="AE404" s="789">
        <f t="shared" si="77"/>
        <v>0</v>
      </c>
      <c r="AF404" s="790">
        <f t="shared" si="78"/>
        <v>0</v>
      </c>
      <c r="AG404" s="273"/>
      <c r="AH404" s="791"/>
      <c r="AI404" s="265"/>
      <c r="AJ404" s="792"/>
      <c r="AK404" s="793"/>
      <c r="AL404" s="787"/>
      <c r="AM404" s="788" t="str">
        <f t="shared" si="79"/>
        <v/>
      </c>
      <c r="AN404" s="789" t="str">
        <f t="shared" si="73"/>
        <v/>
      </c>
      <c r="AO404" s="789">
        <f t="shared" si="80"/>
        <v>0</v>
      </c>
      <c r="AP404" s="789">
        <f t="shared" si="81"/>
        <v>0</v>
      </c>
      <c r="AQ404" s="789">
        <f t="shared" si="82"/>
        <v>0</v>
      </c>
      <c r="AR404" s="790">
        <f t="shared" si="83"/>
        <v>0</v>
      </c>
      <c r="AS404" s="242"/>
      <c r="AT404" s="242"/>
    </row>
    <row r="405" spans="22:46" x14ac:dyDescent="0.25">
      <c r="V405" s="791"/>
      <c r="W405" s="265"/>
      <c r="X405" s="792"/>
      <c r="Y405" s="793"/>
      <c r="Z405" s="787"/>
      <c r="AA405" s="788" t="str">
        <f t="shared" si="74"/>
        <v/>
      </c>
      <c r="AB405" s="789" t="str">
        <f t="shared" si="72"/>
        <v/>
      </c>
      <c r="AC405" s="789">
        <f t="shared" si="75"/>
        <v>0</v>
      </c>
      <c r="AD405" s="789">
        <f t="shared" si="76"/>
        <v>0</v>
      </c>
      <c r="AE405" s="789">
        <f t="shared" si="77"/>
        <v>0</v>
      </c>
      <c r="AF405" s="790">
        <f t="shared" si="78"/>
        <v>0</v>
      </c>
      <c r="AG405" s="273"/>
      <c r="AH405" s="791"/>
      <c r="AI405" s="265"/>
      <c r="AJ405" s="792"/>
      <c r="AK405" s="793"/>
      <c r="AL405" s="787"/>
      <c r="AM405" s="788" t="str">
        <f t="shared" si="79"/>
        <v/>
      </c>
      <c r="AN405" s="789" t="str">
        <f t="shared" si="73"/>
        <v/>
      </c>
      <c r="AO405" s="789">
        <f t="shared" si="80"/>
        <v>0</v>
      </c>
      <c r="AP405" s="789">
        <f t="shared" si="81"/>
        <v>0</v>
      </c>
      <c r="AQ405" s="789">
        <f t="shared" si="82"/>
        <v>0</v>
      </c>
      <c r="AR405" s="790">
        <f t="shared" si="83"/>
        <v>0</v>
      </c>
      <c r="AS405" s="242"/>
      <c r="AT405" s="242"/>
    </row>
    <row r="406" spans="22:46" x14ac:dyDescent="0.25">
      <c r="V406" s="791"/>
      <c r="W406" s="265"/>
      <c r="X406" s="792"/>
      <c r="Y406" s="793"/>
      <c r="Z406" s="787"/>
      <c r="AA406" s="788" t="str">
        <f t="shared" si="74"/>
        <v/>
      </c>
      <c r="AB406" s="789" t="str">
        <f t="shared" si="72"/>
        <v/>
      </c>
      <c r="AC406" s="789">
        <f t="shared" si="75"/>
        <v>0</v>
      </c>
      <c r="AD406" s="789">
        <f t="shared" si="76"/>
        <v>0</v>
      </c>
      <c r="AE406" s="789">
        <f t="shared" si="77"/>
        <v>0</v>
      </c>
      <c r="AF406" s="790">
        <f t="shared" si="78"/>
        <v>0</v>
      </c>
      <c r="AG406" s="273"/>
      <c r="AH406" s="791"/>
      <c r="AI406" s="265"/>
      <c r="AJ406" s="792"/>
      <c r="AK406" s="793"/>
      <c r="AL406" s="787"/>
      <c r="AM406" s="788" t="str">
        <f t="shared" si="79"/>
        <v/>
      </c>
      <c r="AN406" s="789" t="str">
        <f t="shared" si="73"/>
        <v/>
      </c>
      <c r="AO406" s="789">
        <f t="shared" si="80"/>
        <v>0</v>
      </c>
      <c r="AP406" s="789">
        <f t="shared" si="81"/>
        <v>0</v>
      </c>
      <c r="AQ406" s="789">
        <f t="shared" si="82"/>
        <v>0</v>
      </c>
      <c r="AR406" s="790">
        <f t="shared" si="83"/>
        <v>0</v>
      </c>
      <c r="AS406" s="242"/>
      <c r="AT406" s="242"/>
    </row>
    <row r="407" spans="22:46" x14ac:dyDescent="0.25">
      <c r="V407" s="791"/>
      <c r="W407" s="265"/>
      <c r="X407" s="792"/>
      <c r="Y407" s="793"/>
      <c r="Z407" s="787"/>
      <c r="AA407" s="788" t="str">
        <f t="shared" si="74"/>
        <v/>
      </c>
      <c r="AB407" s="789" t="str">
        <f t="shared" si="72"/>
        <v/>
      </c>
      <c r="AC407" s="789">
        <f t="shared" si="75"/>
        <v>0</v>
      </c>
      <c r="AD407" s="789">
        <f t="shared" si="76"/>
        <v>0</v>
      </c>
      <c r="AE407" s="789">
        <f t="shared" si="77"/>
        <v>0</v>
      </c>
      <c r="AF407" s="790">
        <f t="shared" si="78"/>
        <v>0</v>
      </c>
      <c r="AG407" s="273"/>
      <c r="AH407" s="791"/>
      <c r="AI407" s="265"/>
      <c r="AJ407" s="792"/>
      <c r="AK407" s="793"/>
      <c r="AL407" s="787"/>
      <c r="AM407" s="788" t="str">
        <f t="shared" si="79"/>
        <v/>
      </c>
      <c r="AN407" s="789" t="str">
        <f t="shared" si="73"/>
        <v/>
      </c>
      <c r="AO407" s="789">
        <f t="shared" si="80"/>
        <v>0</v>
      </c>
      <c r="AP407" s="789">
        <f t="shared" si="81"/>
        <v>0</v>
      </c>
      <c r="AQ407" s="789">
        <f t="shared" si="82"/>
        <v>0</v>
      </c>
      <c r="AR407" s="790">
        <f t="shared" si="83"/>
        <v>0</v>
      </c>
      <c r="AS407" s="242"/>
      <c r="AT407" s="242"/>
    </row>
    <row r="408" spans="22:46" x14ac:dyDescent="0.25">
      <c r="V408" s="791"/>
      <c r="W408" s="265"/>
      <c r="X408" s="792"/>
      <c r="Y408" s="793"/>
      <c r="Z408" s="787"/>
      <c r="AA408" s="788" t="str">
        <f t="shared" si="74"/>
        <v/>
      </c>
      <c r="AB408" s="789" t="str">
        <f t="shared" si="72"/>
        <v/>
      </c>
      <c r="AC408" s="789">
        <f t="shared" si="75"/>
        <v>0</v>
      </c>
      <c r="AD408" s="789">
        <f t="shared" si="76"/>
        <v>0</v>
      </c>
      <c r="AE408" s="789">
        <f t="shared" si="77"/>
        <v>0</v>
      </c>
      <c r="AF408" s="790">
        <f t="shared" si="78"/>
        <v>0</v>
      </c>
      <c r="AG408" s="273"/>
      <c r="AH408" s="791"/>
      <c r="AI408" s="265"/>
      <c r="AJ408" s="792"/>
      <c r="AK408" s="793"/>
      <c r="AL408" s="787"/>
      <c r="AM408" s="788" t="str">
        <f t="shared" si="79"/>
        <v/>
      </c>
      <c r="AN408" s="789" t="str">
        <f t="shared" si="73"/>
        <v/>
      </c>
      <c r="AO408" s="789">
        <f t="shared" si="80"/>
        <v>0</v>
      </c>
      <c r="AP408" s="789">
        <f t="shared" si="81"/>
        <v>0</v>
      </c>
      <c r="AQ408" s="789">
        <f t="shared" si="82"/>
        <v>0</v>
      </c>
      <c r="AR408" s="790">
        <f t="shared" si="83"/>
        <v>0</v>
      </c>
      <c r="AS408" s="242"/>
      <c r="AT408" s="242"/>
    </row>
    <row r="409" spans="22:46" x14ac:dyDescent="0.25">
      <c r="V409" s="791"/>
      <c r="W409" s="265"/>
      <c r="X409" s="792"/>
      <c r="Y409" s="793"/>
      <c r="Z409" s="787"/>
      <c r="AA409" s="788" t="str">
        <f t="shared" si="74"/>
        <v/>
      </c>
      <c r="AB409" s="789" t="str">
        <f t="shared" si="72"/>
        <v/>
      </c>
      <c r="AC409" s="789">
        <f t="shared" si="75"/>
        <v>0</v>
      </c>
      <c r="AD409" s="789">
        <f t="shared" si="76"/>
        <v>0</v>
      </c>
      <c r="AE409" s="789">
        <f t="shared" si="77"/>
        <v>0</v>
      </c>
      <c r="AF409" s="790">
        <f t="shared" si="78"/>
        <v>0</v>
      </c>
      <c r="AG409" s="273"/>
      <c r="AH409" s="791"/>
      <c r="AI409" s="265"/>
      <c r="AJ409" s="792"/>
      <c r="AK409" s="793"/>
      <c r="AL409" s="787"/>
      <c r="AM409" s="788" t="str">
        <f t="shared" si="79"/>
        <v/>
      </c>
      <c r="AN409" s="789" t="str">
        <f t="shared" si="73"/>
        <v/>
      </c>
      <c r="AO409" s="789">
        <f t="shared" si="80"/>
        <v>0</v>
      </c>
      <c r="AP409" s="789">
        <f t="shared" si="81"/>
        <v>0</v>
      </c>
      <c r="AQ409" s="789">
        <f t="shared" si="82"/>
        <v>0</v>
      </c>
      <c r="AR409" s="790">
        <f t="shared" si="83"/>
        <v>0</v>
      </c>
      <c r="AS409" s="242"/>
      <c r="AT409" s="242"/>
    </row>
    <row r="410" spans="22:46" x14ac:dyDescent="0.25">
      <c r="V410" s="791"/>
      <c r="W410" s="265"/>
      <c r="X410" s="792"/>
      <c r="Y410" s="793"/>
      <c r="Z410" s="787"/>
      <c r="AA410" s="788" t="str">
        <f t="shared" si="74"/>
        <v/>
      </c>
      <c r="AB410" s="789" t="str">
        <f t="shared" si="72"/>
        <v/>
      </c>
      <c r="AC410" s="789">
        <f t="shared" si="75"/>
        <v>0</v>
      </c>
      <c r="AD410" s="789">
        <f t="shared" si="76"/>
        <v>0</v>
      </c>
      <c r="AE410" s="789">
        <f t="shared" si="77"/>
        <v>0</v>
      </c>
      <c r="AF410" s="790">
        <f t="shared" si="78"/>
        <v>0</v>
      </c>
      <c r="AG410" s="273"/>
      <c r="AH410" s="791"/>
      <c r="AI410" s="265"/>
      <c r="AJ410" s="792"/>
      <c r="AK410" s="793"/>
      <c r="AL410" s="787"/>
      <c r="AM410" s="788" t="str">
        <f t="shared" si="79"/>
        <v/>
      </c>
      <c r="AN410" s="789" t="str">
        <f t="shared" si="73"/>
        <v/>
      </c>
      <c r="AO410" s="789">
        <f t="shared" si="80"/>
        <v>0</v>
      </c>
      <c r="AP410" s="789">
        <f t="shared" si="81"/>
        <v>0</v>
      </c>
      <c r="AQ410" s="789">
        <f t="shared" si="82"/>
        <v>0</v>
      </c>
      <c r="AR410" s="790">
        <f t="shared" si="83"/>
        <v>0</v>
      </c>
      <c r="AS410" s="242"/>
      <c r="AT410" s="242"/>
    </row>
    <row r="411" spans="22:46" x14ac:dyDescent="0.25">
      <c r="V411" s="791"/>
      <c r="W411" s="265"/>
      <c r="X411" s="792"/>
      <c r="Y411" s="793"/>
      <c r="Z411" s="787"/>
      <c r="AA411" s="788" t="str">
        <f t="shared" si="74"/>
        <v/>
      </c>
      <c r="AB411" s="789" t="str">
        <f t="shared" si="72"/>
        <v/>
      </c>
      <c r="AC411" s="789">
        <f t="shared" si="75"/>
        <v>0</v>
      </c>
      <c r="AD411" s="789">
        <f t="shared" si="76"/>
        <v>0</v>
      </c>
      <c r="AE411" s="789">
        <f t="shared" si="77"/>
        <v>0</v>
      </c>
      <c r="AF411" s="790">
        <f t="shared" si="78"/>
        <v>0</v>
      </c>
      <c r="AG411" s="273"/>
      <c r="AH411" s="791"/>
      <c r="AI411" s="265"/>
      <c r="AJ411" s="792"/>
      <c r="AK411" s="793"/>
      <c r="AL411" s="787"/>
      <c r="AM411" s="788" t="str">
        <f t="shared" si="79"/>
        <v/>
      </c>
      <c r="AN411" s="789" t="str">
        <f t="shared" si="73"/>
        <v/>
      </c>
      <c r="AO411" s="789">
        <f t="shared" si="80"/>
        <v>0</v>
      </c>
      <c r="AP411" s="789">
        <f t="shared" si="81"/>
        <v>0</v>
      </c>
      <c r="AQ411" s="789">
        <f t="shared" si="82"/>
        <v>0</v>
      </c>
      <c r="AR411" s="790">
        <f t="shared" si="83"/>
        <v>0</v>
      </c>
      <c r="AS411" s="242"/>
      <c r="AT411" s="242"/>
    </row>
    <row r="412" spans="22:46" x14ac:dyDescent="0.25">
      <c r="V412" s="791"/>
      <c r="W412" s="265"/>
      <c r="X412" s="792"/>
      <c r="Y412" s="793"/>
      <c r="Z412" s="787"/>
      <c r="AA412" s="788" t="str">
        <f t="shared" si="74"/>
        <v/>
      </c>
      <c r="AB412" s="789" t="str">
        <f t="shared" si="72"/>
        <v/>
      </c>
      <c r="AC412" s="789">
        <f t="shared" si="75"/>
        <v>0</v>
      </c>
      <c r="AD412" s="789">
        <f t="shared" si="76"/>
        <v>0</v>
      </c>
      <c r="AE412" s="789">
        <f t="shared" si="77"/>
        <v>0</v>
      </c>
      <c r="AF412" s="790">
        <f t="shared" si="78"/>
        <v>0</v>
      </c>
      <c r="AG412" s="273"/>
      <c r="AH412" s="791"/>
      <c r="AI412" s="265"/>
      <c r="AJ412" s="792"/>
      <c r="AK412" s="793"/>
      <c r="AL412" s="787"/>
      <c r="AM412" s="788" t="str">
        <f t="shared" si="79"/>
        <v/>
      </c>
      <c r="AN412" s="789" t="str">
        <f t="shared" si="73"/>
        <v/>
      </c>
      <c r="AO412" s="789">
        <f t="shared" si="80"/>
        <v>0</v>
      </c>
      <c r="AP412" s="789">
        <f t="shared" si="81"/>
        <v>0</v>
      </c>
      <c r="AQ412" s="789">
        <f t="shared" si="82"/>
        <v>0</v>
      </c>
      <c r="AR412" s="790">
        <f t="shared" si="83"/>
        <v>0</v>
      </c>
      <c r="AS412" s="242"/>
      <c r="AT412" s="242"/>
    </row>
    <row r="413" spans="22:46" x14ac:dyDescent="0.25">
      <c r="V413" s="791"/>
      <c r="W413" s="265"/>
      <c r="X413" s="792"/>
      <c r="Y413" s="793"/>
      <c r="Z413" s="787"/>
      <c r="AA413" s="788" t="str">
        <f t="shared" si="74"/>
        <v/>
      </c>
      <c r="AB413" s="789" t="str">
        <f t="shared" si="72"/>
        <v/>
      </c>
      <c r="AC413" s="789">
        <f t="shared" si="75"/>
        <v>0</v>
      </c>
      <c r="AD413" s="789">
        <f t="shared" si="76"/>
        <v>0</v>
      </c>
      <c r="AE413" s="789">
        <f t="shared" si="77"/>
        <v>0</v>
      </c>
      <c r="AF413" s="790">
        <f t="shared" si="78"/>
        <v>0</v>
      </c>
      <c r="AG413" s="273"/>
      <c r="AH413" s="791"/>
      <c r="AI413" s="265"/>
      <c r="AJ413" s="792"/>
      <c r="AK413" s="793"/>
      <c r="AL413" s="787"/>
      <c r="AM413" s="788" t="str">
        <f t="shared" si="79"/>
        <v/>
      </c>
      <c r="AN413" s="789" t="str">
        <f t="shared" si="73"/>
        <v/>
      </c>
      <c r="AO413" s="789">
        <f t="shared" si="80"/>
        <v>0</v>
      </c>
      <c r="AP413" s="789">
        <f t="shared" si="81"/>
        <v>0</v>
      </c>
      <c r="AQ413" s="789">
        <f t="shared" si="82"/>
        <v>0</v>
      </c>
      <c r="AR413" s="790">
        <f t="shared" si="83"/>
        <v>0</v>
      </c>
    </row>
    <row r="414" spans="22:46" x14ac:dyDescent="0.25">
      <c r="V414" s="791"/>
      <c r="W414" s="265"/>
      <c r="X414" s="792"/>
      <c r="Y414" s="793"/>
      <c r="Z414" s="787"/>
      <c r="AA414" s="788" t="str">
        <f t="shared" si="74"/>
        <v/>
      </c>
      <c r="AB414" s="789" t="str">
        <f t="shared" si="72"/>
        <v/>
      </c>
      <c r="AC414" s="789">
        <f t="shared" si="75"/>
        <v>0</v>
      </c>
      <c r="AD414" s="789">
        <f t="shared" si="76"/>
        <v>0</v>
      </c>
      <c r="AE414" s="789">
        <f t="shared" si="77"/>
        <v>0</v>
      </c>
      <c r="AF414" s="790">
        <f t="shared" si="78"/>
        <v>0</v>
      </c>
      <c r="AG414" s="273"/>
      <c r="AH414" s="791"/>
      <c r="AI414" s="265"/>
      <c r="AJ414" s="792"/>
      <c r="AK414" s="793"/>
      <c r="AL414" s="787"/>
      <c r="AM414" s="788" t="str">
        <f t="shared" si="79"/>
        <v/>
      </c>
      <c r="AN414" s="789" t="str">
        <f t="shared" si="73"/>
        <v/>
      </c>
      <c r="AO414" s="789">
        <f t="shared" si="80"/>
        <v>0</v>
      </c>
      <c r="AP414" s="789">
        <f t="shared" si="81"/>
        <v>0</v>
      </c>
      <c r="AQ414" s="789">
        <f t="shared" si="82"/>
        <v>0</v>
      </c>
      <c r="AR414" s="790">
        <f t="shared" si="83"/>
        <v>0</v>
      </c>
    </row>
    <row r="415" spans="22:46" x14ac:dyDescent="0.25">
      <c r="V415" s="791"/>
      <c r="W415" s="265"/>
      <c r="X415" s="792"/>
      <c r="Y415" s="793"/>
      <c r="Z415" s="787"/>
      <c r="AA415" s="788" t="str">
        <f t="shared" si="74"/>
        <v/>
      </c>
      <c r="AB415" s="789" t="str">
        <f t="shared" si="72"/>
        <v/>
      </c>
      <c r="AC415" s="789">
        <f t="shared" si="75"/>
        <v>0</v>
      </c>
      <c r="AD415" s="789">
        <f t="shared" si="76"/>
        <v>0</v>
      </c>
      <c r="AE415" s="789">
        <f t="shared" si="77"/>
        <v>0</v>
      </c>
      <c r="AF415" s="790">
        <f t="shared" si="78"/>
        <v>0</v>
      </c>
      <c r="AG415" s="273"/>
      <c r="AH415" s="791"/>
      <c r="AI415" s="265"/>
      <c r="AJ415" s="792"/>
      <c r="AK415" s="793"/>
      <c r="AL415" s="787"/>
      <c r="AM415" s="788" t="str">
        <f t="shared" si="79"/>
        <v/>
      </c>
      <c r="AN415" s="789" t="str">
        <f t="shared" si="73"/>
        <v/>
      </c>
      <c r="AO415" s="789">
        <f t="shared" si="80"/>
        <v>0</v>
      </c>
      <c r="AP415" s="789">
        <f t="shared" si="81"/>
        <v>0</v>
      </c>
      <c r="AQ415" s="789">
        <f t="shared" si="82"/>
        <v>0</v>
      </c>
      <c r="AR415" s="790">
        <f t="shared" si="83"/>
        <v>0</v>
      </c>
    </row>
    <row r="416" spans="22:46" x14ac:dyDescent="0.25">
      <c r="V416" s="791"/>
      <c r="W416" s="265"/>
      <c r="X416" s="792"/>
      <c r="Y416" s="793"/>
      <c r="Z416" s="787"/>
      <c r="AA416" s="788" t="str">
        <f t="shared" si="74"/>
        <v/>
      </c>
      <c r="AB416" s="789" t="str">
        <f t="shared" si="72"/>
        <v/>
      </c>
      <c r="AC416" s="789">
        <f t="shared" si="75"/>
        <v>0</v>
      </c>
      <c r="AD416" s="789">
        <f t="shared" si="76"/>
        <v>0</v>
      </c>
      <c r="AE416" s="789">
        <f t="shared" si="77"/>
        <v>0</v>
      </c>
      <c r="AF416" s="790">
        <f t="shared" si="78"/>
        <v>0</v>
      </c>
      <c r="AG416" s="273"/>
      <c r="AH416" s="791"/>
      <c r="AI416" s="265"/>
      <c r="AJ416" s="792"/>
      <c r="AK416" s="793"/>
      <c r="AL416" s="787"/>
      <c r="AM416" s="788" t="str">
        <f t="shared" si="79"/>
        <v/>
      </c>
      <c r="AN416" s="789" t="str">
        <f t="shared" si="73"/>
        <v/>
      </c>
      <c r="AO416" s="789">
        <f t="shared" si="80"/>
        <v>0</v>
      </c>
      <c r="AP416" s="789">
        <f t="shared" si="81"/>
        <v>0</v>
      </c>
      <c r="AQ416" s="789">
        <f t="shared" si="82"/>
        <v>0</v>
      </c>
      <c r="AR416" s="790">
        <f t="shared" si="83"/>
        <v>0</v>
      </c>
    </row>
    <row r="417" spans="22:44" x14ac:dyDescent="0.25">
      <c r="V417" s="791"/>
      <c r="W417" s="265"/>
      <c r="X417" s="792"/>
      <c r="Y417" s="793"/>
      <c r="Z417" s="787"/>
      <c r="AA417" s="788" t="str">
        <f t="shared" si="74"/>
        <v/>
      </c>
      <c r="AB417" s="789" t="str">
        <f t="shared" si="72"/>
        <v/>
      </c>
      <c r="AC417" s="789">
        <f t="shared" si="75"/>
        <v>0</v>
      </c>
      <c r="AD417" s="789">
        <f t="shared" si="76"/>
        <v>0</v>
      </c>
      <c r="AE417" s="789">
        <f t="shared" si="77"/>
        <v>0</v>
      </c>
      <c r="AF417" s="790">
        <f t="shared" si="78"/>
        <v>0</v>
      </c>
      <c r="AG417" s="273"/>
      <c r="AH417" s="791"/>
      <c r="AI417" s="265"/>
      <c r="AJ417" s="792"/>
      <c r="AK417" s="793"/>
      <c r="AL417" s="787"/>
      <c r="AM417" s="788" t="str">
        <f t="shared" si="79"/>
        <v/>
      </c>
      <c r="AN417" s="789" t="str">
        <f t="shared" si="73"/>
        <v/>
      </c>
      <c r="AO417" s="789">
        <f t="shared" si="80"/>
        <v>0</v>
      </c>
      <c r="AP417" s="789">
        <f t="shared" si="81"/>
        <v>0</v>
      </c>
      <c r="AQ417" s="789">
        <f t="shared" si="82"/>
        <v>0</v>
      </c>
      <c r="AR417" s="790">
        <f t="shared" si="83"/>
        <v>0</v>
      </c>
    </row>
    <row r="418" spans="22:44" x14ac:dyDescent="0.25">
      <c r="V418" s="791"/>
      <c r="W418" s="265"/>
      <c r="X418" s="792"/>
      <c r="Y418" s="793"/>
      <c r="Z418" s="787"/>
      <c r="AA418" s="788" t="str">
        <f t="shared" si="74"/>
        <v/>
      </c>
      <c r="AB418" s="789" t="str">
        <f t="shared" si="72"/>
        <v/>
      </c>
      <c r="AC418" s="789">
        <f t="shared" si="75"/>
        <v>0</v>
      </c>
      <c r="AD418" s="789">
        <f t="shared" si="76"/>
        <v>0</v>
      </c>
      <c r="AE418" s="789">
        <f t="shared" si="77"/>
        <v>0</v>
      </c>
      <c r="AF418" s="790">
        <f t="shared" si="78"/>
        <v>0</v>
      </c>
      <c r="AG418" s="273"/>
      <c r="AH418" s="791"/>
      <c r="AI418" s="265"/>
      <c r="AJ418" s="792"/>
      <c r="AK418" s="793"/>
      <c r="AL418" s="787"/>
      <c r="AM418" s="788" t="str">
        <f t="shared" si="79"/>
        <v/>
      </c>
      <c r="AN418" s="789" t="str">
        <f t="shared" si="73"/>
        <v/>
      </c>
      <c r="AO418" s="789">
        <f t="shared" si="80"/>
        <v>0</v>
      </c>
      <c r="AP418" s="789">
        <f t="shared" si="81"/>
        <v>0</v>
      </c>
      <c r="AQ418" s="789">
        <f t="shared" si="82"/>
        <v>0</v>
      </c>
      <c r="AR418" s="790">
        <f t="shared" si="83"/>
        <v>0</v>
      </c>
    </row>
    <row r="419" spans="22:44" x14ac:dyDescent="0.25">
      <c r="V419" s="791"/>
      <c r="W419" s="265"/>
      <c r="X419" s="792"/>
      <c r="Y419" s="793"/>
      <c r="Z419" s="787"/>
      <c r="AA419" s="788" t="str">
        <f t="shared" si="74"/>
        <v/>
      </c>
      <c r="AB419" s="789" t="str">
        <f t="shared" si="72"/>
        <v/>
      </c>
      <c r="AC419" s="789">
        <f t="shared" si="75"/>
        <v>0</v>
      </c>
      <c r="AD419" s="789">
        <f t="shared" si="76"/>
        <v>0</v>
      </c>
      <c r="AE419" s="789">
        <f t="shared" si="77"/>
        <v>0</v>
      </c>
      <c r="AF419" s="790">
        <f t="shared" si="78"/>
        <v>0</v>
      </c>
      <c r="AG419" s="273"/>
      <c r="AH419" s="791"/>
      <c r="AI419" s="265"/>
      <c r="AJ419" s="792"/>
      <c r="AK419" s="793"/>
      <c r="AL419" s="787"/>
      <c r="AM419" s="788" t="str">
        <f t="shared" si="79"/>
        <v/>
      </c>
      <c r="AN419" s="789" t="str">
        <f t="shared" si="73"/>
        <v/>
      </c>
      <c r="AO419" s="789">
        <f t="shared" si="80"/>
        <v>0</v>
      </c>
      <c r="AP419" s="789">
        <f t="shared" si="81"/>
        <v>0</v>
      </c>
      <c r="AQ419" s="789">
        <f t="shared" si="82"/>
        <v>0</v>
      </c>
      <c r="AR419" s="790">
        <f t="shared" si="83"/>
        <v>0</v>
      </c>
    </row>
    <row r="420" spans="22:44" x14ac:dyDescent="0.25">
      <c r="V420" s="791"/>
      <c r="W420" s="265"/>
      <c r="X420" s="792"/>
      <c r="Y420" s="793"/>
      <c r="Z420" s="787"/>
      <c r="AA420" s="788" t="str">
        <f t="shared" si="74"/>
        <v/>
      </c>
      <c r="AB420" s="789" t="str">
        <f t="shared" si="72"/>
        <v/>
      </c>
      <c r="AC420" s="789">
        <f t="shared" si="75"/>
        <v>0</v>
      </c>
      <c r="AD420" s="789">
        <f t="shared" si="76"/>
        <v>0</v>
      </c>
      <c r="AE420" s="789">
        <f t="shared" si="77"/>
        <v>0</v>
      </c>
      <c r="AF420" s="790">
        <f t="shared" si="78"/>
        <v>0</v>
      </c>
      <c r="AG420" s="273"/>
      <c r="AH420" s="791"/>
      <c r="AI420" s="265"/>
      <c r="AJ420" s="792"/>
      <c r="AK420" s="793"/>
      <c r="AL420" s="787"/>
      <c r="AM420" s="788" t="str">
        <f t="shared" si="79"/>
        <v/>
      </c>
      <c r="AN420" s="789" t="str">
        <f t="shared" si="73"/>
        <v/>
      </c>
      <c r="AO420" s="789">
        <f t="shared" si="80"/>
        <v>0</v>
      </c>
      <c r="AP420" s="789">
        <f t="shared" si="81"/>
        <v>0</v>
      </c>
      <c r="AQ420" s="789">
        <f t="shared" si="82"/>
        <v>0</v>
      </c>
      <c r="AR420" s="790">
        <f t="shared" si="83"/>
        <v>0</v>
      </c>
    </row>
    <row r="421" spans="22:44" x14ac:dyDescent="0.25">
      <c r="V421" s="791"/>
      <c r="W421" s="265"/>
      <c r="X421" s="792"/>
      <c r="Y421" s="793"/>
      <c r="Z421" s="787"/>
      <c r="AA421" s="788" t="str">
        <f t="shared" si="74"/>
        <v/>
      </c>
      <c r="AB421" s="789" t="str">
        <f t="shared" si="72"/>
        <v/>
      </c>
      <c r="AC421" s="789">
        <f t="shared" si="75"/>
        <v>0</v>
      </c>
      <c r="AD421" s="789">
        <f t="shared" si="76"/>
        <v>0</v>
      </c>
      <c r="AE421" s="789">
        <f t="shared" si="77"/>
        <v>0</v>
      </c>
      <c r="AF421" s="790">
        <f t="shared" si="78"/>
        <v>0</v>
      </c>
      <c r="AG421" s="273"/>
      <c r="AH421" s="791"/>
      <c r="AI421" s="265"/>
      <c r="AJ421" s="792"/>
      <c r="AK421" s="793"/>
      <c r="AL421" s="787"/>
      <c r="AM421" s="788" t="str">
        <f t="shared" si="79"/>
        <v/>
      </c>
      <c r="AN421" s="789" t="str">
        <f t="shared" si="73"/>
        <v/>
      </c>
      <c r="AO421" s="789">
        <f t="shared" si="80"/>
        <v>0</v>
      </c>
      <c r="AP421" s="789">
        <f t="shared" si="81"/>
        <v>0</v>
      </c>
      <c r="AQ421" s="789">
        <f t="shared" si="82"/>
        <v>0</v>
      </c>
      <c r="AR421" s="790">
        <f t="shared" si="83"/>
        <v>0</v>
      </c>
    </row>
    <row r="422" spans="22:44" x14ac:dyDescent="0.25">
      <c r="V422" s="791"/>
      <c r="W422" s="265"/>
      <c r="X422" s="792"/>
      <c r="Y422" s="793"/>
      <c r="Z422" s="787"/>
      <c r="AA422" s="788" t="str">
        <f t="shared" si="74"/>
        <v/>
      </c>
      <c r="AB422" s="789" t="str">
        <f t="shared" si="72"/>
        <v/>
      </c>
      <c r="AC422" s="789">
        <f t="shared" si="75"/>
        <v>0</v>
      </c>
      <c r="AD422" s="789">
        <f t="shared" si="76"/>
        <v>0</v>
      </c>
      <c r="AE422" s="789">
        <f t="shared" si="77"/>
        <v>0</v>
      </c>
      <c r="AF422" s="790">
        <f t="shared" si="78"/>
        <v>0</v>
      </c>
      <c r="AG422" s="273"/>
      <c r="AH422" s="791"/>
      <c r="AI422" s="265"/>
      <c r="AJ422" s="792"/>
      <c r="AK422" s="793"/>
      <c r="AL422" s="787"/>
      <c r="AM422" s="788" t="str">
        <f t="shared" si="79"/>
        <v/>
      </c>
      <c r="AN422" s="789" t="str">
        <f t="shared" si="73"/>
        <v/>
      </c>
      <c r="AO422" s="789">
        <f t="shared" si="80"/>
        <v>0</v>
      </c>
      <c r="AP422" s="789">
        <f t="shared" si="81"/>
        <v>0</v>
      </c>
      <c r="AQ422" s="789">
        <f t="shared" si="82"/>
        <v>0</v>
      </c>
      <c r="AR422" s="790">
        <f t="shared" si="83"/>
        <v>0</v>
      </c>
    </row>
    <row r="423" spans="22:44" x14ac:dyDescent="0.25">
      <c r="V423" s="791"/>
      <c r="W423" s="265"/>
      <c r="X423" s="792"/>
      <c r="Y423" s="793"/>
      <c r="Z423" s="787"/>
      <c r="AA423" s="788" t="str">
        <f t="shared" si="74"/>
        <v/>
      </c>
      <c r="AB423" s="789" t="str">
        <f t="shared" si="72"/>
        <v/>
      </c>
      <c r="AC423" s="789">
        <f t="shared" si="75"/>
        <v>0</v>
      </c>
      <c r="AD423" s="789">
        <f t="shared" si="76"/>
        <v>0</v>
      </c>
      <c r="AE423" s="789">
        <f t="shared" si="77"/>
        <v>0</v>
      </c>
      <c r="AF423" s="790">
        <f t="shared" si="78"/>
        <v>0</v>
      </c>
      <c r="AG423" s="273"/>
      <c r="AH423" s="791"/>
      <c r="AI423" s="265"/>
      <c r="AJ423" s="792"/>
      <c r="AK423" s="793"/>
      <c r="AL423" s="787"/>
      <c r="AM423" s="788" t="str">
        <f t="shared" si="79"/>
        <v/>
      </c>
      <c r="AN423" s="789" t="str">
        <f t="shared" si="73"/>
        <v/>
      </c>
      <c r="AO423" s="789">
        <f t="shared" si="80"/>
        <v>0</v>
      </c>
      <c r="AP423" s="789">
        <f t="shared" si="81"/>
        <v>0</v>
      </c>
      <c r="AQ423" s="789">
        <f t="shared" si="82"/>
        <v>0</v>
      </c>
      <c r="AR423" s="790">
        <f t="shared" si="83"/>
        <v>0</v>
      </c>
    </row>
    <row r="424" spans="22:44" x14ac:dyDescent="0.25">
      <c r="V424" s="791"/>
      <c r="W424" s="265"/>
      <c r="X424" s="792"/>
      <c r="Y424" s="793"/>
      <c r="Z424" s="787"/>
      <c r="AA424" s="788" t="str">
        <f t="shared" si="74"/>
        <v/>
      </c>
      <c r="AB424" s="789" t="str">
        <f t="shared" si="72"/>
        <v/>
      </c>
      <c r="AC424" s="789">
        <f t="shared" si="75"/>
        <v>0</v>
      </c>
      <c r="AD424" s="789">
        <f t="shared" si="76"/>
        <v>0</v>
      </c>
      <c r="AE424" s="789">
        <f t="shared" si="77"/>
        <v>0</v>
      </c>
      <c r="AF424" s="790">
        <f t="shared" si="78"/>
        <v>0</v>
      </c>
      <c r="AG424" s="273"/>
      <c r="AH424" s="791"/>
      <c r="AI424" s="265"/>
      <c r="AJ424" s="792"/>
      <c r="AK424" s="793"/>
      <c r="AL424" s="787"/>
      <c r="AM424" s="788" t="str">
        <f t="shared" si="79"/>
        <v/>
      </c>
      <c r="AN424" s="789" t="str">
        <f t="shared" si="73"/>
        <v/>
      </c>
      <c r="AO424" s="789">
        <f t="shared" si="80"/>
        <v>0</v>
      </c>
      <c r="AP424" s="789">
        <f t="shared" si="81"/>
        <v>0</v>
      </c>
      <c r="AQ424" s="789">
        <f t="shared" si="82"/>
        <v>0</v>
      </c>
      <c r="AR424" s="790">
        <f t="shared" si="83"/>
        <v>0</v>
      </c>
    </row>
    <row r="425" spans="22:44" x14ac:dyDescent="0.25">
      <c r="V425" s="791"/>
      <c r="W425" s="265"/>
      <c r="X425" s="792"/>
      <c r="Y425" s="793"/>
      <c r="Z425" s="787"/>
      <c r="AA425" s="788" t="str">
        <f t="shared" si="74"/>
        <v/>
      </c>
      <c r="AB425" s="789" t="str">
        <f t="shared" si="72"/>
        <v/>
      </c>
      <c r="AC425" s="789">
        <f t="shared" si="75"/>
        <v>0</v>
      </c>
      <c r="AD425" s="789">
        <f t="shared" si="76"/>
        <v>0</v>
      </c>
      <c r="AE425" s="789">
        <f t="shared" si="77"/>
        <v>0</v>
      </c>
      <c r="AF425" s="790">
        <f t="shared" si="78"/>
        <v>0</v>
      </c>
      <c r="AG425" s="273"/>
      <c r="AH425" s="791"/>
      <c r="AI425" s="265"/>
      <c r="AJ425" s="792"/>
      <c r="AK425" s="793"/>
      <c r="AL425" s="787"/>
      <c r="AM425" s="788" t="str">
        <f t="shared" si="79"/>
        <v/>
      </c>
      <c r="AN425" s="789" t="str">
        <f t="shared" si="73"/>
        <v/>
      </c>
      <c r="AO425" s="789">
        <f t="shared" si="80"/>
        <v>0</v>
      </c>
      <c r="AP425" s="789">
        <f t="shared" si="81"/>
        <v>0</v>
      </c>
      <c r="AQ425" s="789">
        <f t="shared" si="82"/>
        <v>0</v>
      </c>
      <c r="AR425" s="790">
        <f t="shared" si="83"/>
        <v>0</v>
      </c>
    </row>
    <row r="426" spans="22:44" x14ac:dyDescent="0.25">
      <c r="V426" s="791"/>
      <c r="W426" s="265"/>
      <c r="X426" s="792"/>
      <c r="Y426" s="793"/>
      <c r="Z426" s="787"/>
      <c r="AA426" s="788" t="str">
        <f t="shared" si="74"/>
        <v/>
      </c>
      <c r="AB426" s="789" t="str">
        <f t="shared" si="72"/>
        <v/>
      </c>
      <c r="AC426" s="789">
        <f t="shared" si="75"/>
        <v>0</v>
      </c>
      <c r="AD426" s="789">
        <f t="shared" si="76"/>
        <v>0</v>
      </c>
      <c r="AE426" s="789">
        <f t="shared" si="77"/>
        <v>0</v>
      </c>
      <c r="AF426" s="790">
        <f t="shared" si="78"/>
        <v>0</v>
      </c>
      <c r="AG426" s="273"/>
      <c r="AH426" s="791"/>
      <c r="AI426" s="265"/>
      <c r="AJ426" s="792"/>
      <c r="AK426" s="793"/>
      <c r="AL426" s="787"/>
      <c r="AM426" s="788" t="str">
        <f t="shared" si="79"/>
        <v/>
      </c>
      <c r="AN426" s="789" t="str">
        <f t="shared" si="73"/>
        <v/>
      </c>
      <c r="AO426" s="789">
        <f t="shared" si="80"/>
        <v>0</v>
      </c>
      <c r="AP426" s="789">
        <f t="shared" si="81"/>
        <v>0</v>
      </c>
      <c r="AQ426" s="789">
        <f t="shared" si="82"/>
        <v>0</v>
      </c>
      <c r="AR426" s="790">
        <f t="shared" si="83"/>
        <v>0</v>
      </c>
    </row>
    <row r="427" spans="22:44" x14ac:dyDescent="0.25">
      <c r="V427" s="791"/>
      <c r="W427" s="265"/>
      <c r="X427" s="792"/>
      <c r="Y427" s="793"/>
      <c r="Z427" s="787"/>
      <c r="AA427" s="788" t="str">
        <f t="shared" si="74"/>
        <v/>
      </c>
      <c r="AB427" s="789" t="str">
        <f t="shared" si="72"/>
        <v/>
      </c>
      <c r="AC427" s="789">
        <f t="shared" si="75"/>
        <v>0</v>
      </c>
      <c r="AD427" s="789">
        <f t="shared" si="76"/>
        <v>0</v>
      </c>
      <c r="AE427" s="789">
        <f t="shared" si="77"/>
        <v>0</v>
      </c>
      <c r="AF427" s="790">
        <f t="shared" si="78"/>
        <v>0</v>
      </c>
      <c r="AG427" s="273"/>
      <c r="AH427" s="791"/>
      <c r="AI427" s="265"/>
      <c r="AJ427" s="792"/>
      <c r="AK427" s="793"/>
      <c r="AL427" s="787"/>
      <c r="AM427" s="788" t="str">
        <f t="shared" si="79"/>
        <v/>
      </c>
      <c r="AN427" s="789" t="str">
        <f t="shared" si="73"/>
        <v/>
      </c>
      <c r="AO427" s="789">
        <f t="shared" si="80"/>
        <v>0</v>
      </c>
      <c r="AP427" s="789">
        <f t="shared" si="81"/>
        <v>0</v>
      </c>
      <c r="AQ427" s="789">
        <f t="shared" si="82"/>
        <v>0</v>
      </c>
      <c r="AR427" s="790">
        <f t="shared" si="83"/>
        <v>0</v>
      </c>
    </row>
    <row r="428" spans="22:44" x14ac:dyDescent="0.25">
      <c r="V428" s="791"/>
      <c r="W428" s="265"/>
      <c r="X428" s="792"/>
      <c r="Y428" s="793"/>
      <c r="Z428" s="787"/>
      <c r="AA428" s="788" t="str">
        <f t="shared" si="74"/>
        <v/>
      </c>
      <c r="AB428" s="789" t="str">
        <f t="shared" si="72"/>
        <v/>
      </c>
      <c r="AC428" s="789">
        <f t="shared" si="75"/>
        <v>0</v>
      </c>
      <c r="AD428" s="789">
        <f t="shared" si="76"/>
        <v>0</v>
      </c>
      <c r="AE428" s="789">
        <f t="shared" si="77"/>
        <v>0</v>
      </c>
      <c r="AF428" s="790">
        <f t="shared" si="78"/>
        <v>0</v>
      </c>
      <c r="AG428" s="273"/>
      <c r="AH428" s="791"/>
      <c r="AI428" s="265"/>
      <c r="AJ428" s="792"/>
      <c r="AK428" s="793"/>
      <c r="AL428" s="787"/>
      <c r="AM428" s="788" t="str">
        <f t="shared" si="79"/>
        <v/>
      </c>
      <c r="AN428" s="789" t="str">
        <f t="shared" si="73"/>
        <v/>
      </c>
      <c r="AO428" s="789">
        <f t="shared" si="80"/>
        <v>0</v>
      </c>
      <c r="AP428" s="789">
        <f t="shared" si="81"/>
        <v>0</v>
      </c>
      <c r="AQ428" s="789">
        <f t="shared" si="82"/>
        <v>0</v>
      </c>
      <c r="AR428" s="790">
        <f t="shared" si="83"/>
        <v>0</v>
      </c>
    </row>
    <row r="429" spans="22:44" x14ac:dyDescent="0.25">
      <c r="V429" s="791"/>
      <c r="W429" s="265"/>
      <c r="X429" s="792"/>
      <c r="Y429" s="793"/>
      <c r="Z429" s="787"/>
      <c r="AA429" s="788" t="str">
        <f t="shared" si="74"/>
        <v/>
      </c>
      <c r="AB429" s="789" t="str">
        <f t="shared" si="72"/>
        <v/>
      </c>
      <c r="AC429" s="789">
        <f t="shared" si="75"/>
        <v>0</v>
      </c>
      <c r="AD429" s="789">
        <f t="shared" si="76"/>
        <v>0</v>
      </c>
      <c r="AE429" s="789">
        <f t="shared" si="77"/>
        <v>0</v>
      </c>
      <c r="AF429" s="790">
        <f t="shared" si="78"/>
        <v>0</v>
      </c>
      <c r="AG429" s="273"/>
      <c r="AH429" s="791"/>
      <c r="AI429" s="265"/>
      <c r="AJ429" s="792"/>
      <c r="AK429" s="793"/>
      <c r="AL429" s="787"/>
      <c r="AM429" s="788" t="str">
        <f t="shared" si="79"/>
        <v/>
      </c>
      <c r="AN429" s="789" t="str">
        <f t="shared" si="73"/>
        <v/>
      </c>
      <c r="AO429" s="789">
        <f t="shared" si="80"/>
        <v>0</v>
      </c>
      <c r="AP429" s="789">
        <f t="shared" si="81"/>
        <v>0</v>
      </c>
      <c r="AQ429" s="789">
        <f t="shared" si="82"/>
        <v>0</v>
      </c>
      <c r="AR429" s="790">
        <f t="shared" si="83"/>
        <v>0</v>
      </c>
    </row>
    <row r="430" spans="22:44" x14ac:dyDescent="0.25">
      <c r="V430" s="791"/>
      <c r="W430" s="265"/>
      <c r="X430" s="792"/>
      <c r="Y430" s="793"/>
      <c r="Z430" s="787"/>
      <c r="AA430" s="788" t="str">
        <f t="shared" si="74"/>
        <v/>
      </c>
      <c r="AB430" s="789" t="str">
        <f t="shared" si="72"/>
        <v/>
      </c>
      <c r="AC430" s="789">
        <f t="shared" si="75"/>
        <v>0</v>
      </c>
      <c r="AD430" s="789">
        <f t="shared" si="76"/>
        <v>0</v>
      </c>
      <c r="AE430" s="789">
        <f t="shared" si="77"/>
        <v>0</v>
      </c>
      <c r="AF430" s="790">
        <f t="shared" si="78"/>
        <v>0</v>
      </c>
      <c r="AG430" s="273"/>
      <c r="AH430" s="791"/>
      <c r="AI430" s="265"/>
      <c r="AJ430" s="792"/>
      <c r="AK430" s="793"/>
      <c r="AL430" s="787"/>
      <c r="AM430" s="788" t="str">
        <f t="shared" si="79"/>
        <v/>
      </c>
      <c r="AN430" s="789" t="str">
        <f t="shared" si="73"/>
        <v/>
      </c>
      <c r="AO430" s="789">
        <f t="shared" si="80"/>
        <v>0</v>
      </c>
      <c r="AP430" s="789">
        <f t="shared" si="81"/>
        <v>0</v>
      </c>
      <c r="AQ430" s="789">
        <f t="shared" si="82"/>
        <v>0</v>
      </c>
      <c r="AR430" s="790">
        <f t="shared" si="83"/>
        <v>0</v>
      </c>
    </row>
    <row r="431" spans="22:44" x14ac:dyDescent="0.25">
      <c r="V431" s="791"/>
      <c r="W431" s="265"/>
      <c r="X431" s="792"/>
      <c r="Y431" s="793"/>
      <c r="Z431" s="787"/>
      <c r="AA431" s="788" t="str">
        <f t="shared" si="74"/>
        <v/>
      </c>
      <c r="AB431" s="789" t="str">
        <f t="shared" si="72"/>
        <v/>
      </c>
      <c r="AC431" s="789">
        <f t="shared" si="75"/>
        <v>0</v>
      </c>
      <c r="AD431" s="789">
        <f t="shared" si="76"/>
        <v>0</v>
      </c>
      <c r="AE431" s="789">
        <f t="shared" si="77"/>
        <v>0</v>
      </c>
      <c r="AF431" s="790">
        <f t="shared" si="78"/>
        <v>0</v>
      </c>
      <c r="AG431" s="273"/>
      <c r="AH431" s="791"/>
      <c r="AI431" s="265"/>
      <c r="AJ431" s="792"/>
      <c r="AK431" s="793"/>
      <c r="AL431" s="787"/>
      <c r="AM431" s="788" t="str">
        <f t="shared" si="79"/>
        <v/>
      </c>
      <c r="AN431" s="789" t="str">
        <f t="shared" si="73"/>
        <v/>
      </c>
      <c r="AO431" s="789">
        <f t="shared" si="80"/>
        <v>0</v>
      </c>
      <c r="AP431" s="789">
        <f t="shared" si="81"/>
        <v>0</v>
      </c>
      <c r="AQ431" s="789">
        <f t="shared" si="82"/>
        <v>0</v>
      </c>
      <c r="AR431" s="790">
        <f t="shared" si="83"/>
        <v>0</v>
      </c>
    </row>
    <row r="432" spans="22:44" x14ac:dyDescent="0.25">
      <c r="V432" s="791"/>
      <c r="W432" s="265"/>
      <c r="X432" s="792"/>
      <c r="Y432" s="793"/>
      <c r="Z432" s="787"/>
      <c r="AA432" s="788" t="str">
        <f t="shared" si="74"/>
        <v/>
      </c>
      <c r="AB432" s="789" t="str">
        <f t="shared" si="72"/>
        <v/>
      </c>
      <c r="AC432" s="789">
        <f t="shared" si="75"/>
        <v>0</v>
      </c>
      <c r="AD432" s="789">
        <f t="shared" si="76"/>
        <v>0</v>
      </c>
      <c r="AE432" s="789">
        <f t="shared" si="77"/>
        <v>0</v>
      </c>
      <c r="AF432" s="790">
        <f t="shared" si="78"/>
        <v>0</v>
      </c>
      <c r="AG432" s="273"/>
      <c r="AH432" s="791"/>
      <c r="AI432" s="265"/>
      <c r="AJ432" s="792"/>
      <c r="AK432" s="793"/>
      <c r="AL432" s="787"/>
      <c r="AM432" s="788" t="str">
        <f t="shared" si="79"/>
        <v/>
      </c>
      <c r="AN432" s="789" t="str">
        <f t="shared" si="73"/>
        <v/>
      </c>
      <c r="AO432" s="789">
        <f t="shared" si="80"/>
        <v>0</v>
      </c>
      <c r="AP432" s="789">
        <f t="shared" si="81"/>
        <v>0</v>
      </c>
      <c r="AQ432" s="789">
        <f t="shared" si="82"/>
        <v>0</v>
      </c>
      <c r="AR432" s="790">
        <f t="shared" si="83"/>
        <v>0</v>
      </c>
    </row>
    <row r="433" spans="22:44" x14ac:dyDescent="0.25">
      <c r="V433" s="791"/>
      <c r="W433" s="265"/>
      <c r="X433" s="792"/>
      <c r="Y433" s="793"/>
      <c r="Z433" s="787"/>
      <c r="AA433" s="788" t="str">
        <f t="shared" si="74"/>
        <v/>
      </c>
      <c r="AB433" s="789" t="str">
        <f t="shared" si="72"/>
        <v/>
      </c>
      <c r="AC433" s="789">
        <f t="shared" si="75"/>
        <v>0</v>
      </c>
      <c r="AD433" s="789">
        <f t="shared" si="76"/>
        <v>0</v>
      </c>
      <c r="AE433" s="789">
        <f t="shared" si="77"/>
        <v>0</v>
      </c>
      <c r="AF433" s="790">
        <f t="shared" si="78"/>
        <v>0</v>
      </c>
      <c r="AG433" s="273"/>
      <c r="AH433" s="791"/>
      <c r="AI433" s="265"/>
      <c r="AJ433" s="792"/>
      <c r="AK433" s="793"/>
      <c r="AL433" s="787"/>
      <c r="AM433" s="788" t="str">
        <f t="shared" si="79"/>
        <v/>
      </c>
      <c r="AN433" s="789" t="str">
        <f t="shared" si="73"/>
        <v/>
      </c>
      <c r="AO433" s="789">
        <f t="shared" si="80"/>
        <v>0</v>
      </c>
      <c r="AP433" s="789">
        <f t="shared" si="81"/>
        <v>0</v>
      </c>
      <c r="AQ433" s="789">
        <f t="shared" si="82"/>
        <v>0</v>
      </c>
      <c r="AR433" s="790">
        <f t="shared" si="83"/>
        <v>0</v>
      </c>
    </row>
    <row r="434" spans="22:44" x14ac:dyDescent="0.25">
      <c r="V434" s="791"/>
      <c r="W434" s="265"/>
      <c r="X434" s="792"/>
      <c r="Y434" s="793"/>
      <c r="Z434" s="787"/>
      <c r="AA434" s="788" t="str">
        <f t="shared" si="74"/>
        <v/>
      </c>
      <c r="AB434" s="789" t="str">
        <f t="shared" si="72"/>
        <v/>
      </c>
      <c r="AC434" s="789">
        <f t="shared" si="75"/>
        <v>0</v>
      </c>
      <c r="AD434" s="789">
        <f t="shared" si="76"/>
        <v>0</v>
      </c>
      <c r="AE434" s="789">
        <f t="shared" si="77"/>
        <v>0</v>
      </c>
      <c r="AF434" s="790">
        <f t="shared" si="78"/>
        <v>0</v>
      </c>
      <c r="AG434" s="273"/>
      <c r="AH434" s="791"/>
      <c r="AI434" s="265"/>
      <c r="AJ434" s="792"/>
      <c r="AK434" s="793"/>
      <c r="AL434" s="787"/>
      <c r="AM434" s="788" t="str">
        <f t="shared" si="79"/>
        <v/>
      </c>
      <c r="AN434" s="789" t="str">
        <f t="shared" si="73"/>
        <v/>
      </c>
      <c r="AO434" s="789">
        <f t="shared" si="80"/>
        <v>0</v>
      </c>
      <c r="AP434" s="789">
        <f t="shared" si="81"/>
        <v>0</v>
      </c>
      <c r="AQ434" s="789">
        <f t="shared" si="82"/>
        <v>0</v>
      </c>
      <c r="AR434" s="790">
        <f t="shared" si="83"/>
        <v>0</v>
      </c>
    </row>
    <row r="435" spans="22:44" x14ac:dyDescent="0.25">
      <c r="V435" s="791"/>
      <c r="W435" s="265"/>
      <c r="X435" s="792"/>
      <c r="Y435" s="793"/>
      <c r="Z435" s="787"/>
      <c r="AA435" s="788" t="str">
        <f t="shared" si="74"/>
        <v/>
      </c>
      <c r="AB435" s="789" t="str">
        <f t="shared" si="72"/>
        <v/>
      </c>
      <c r="AC435" s="789">
        <f t="shared" si="75"/>
        <v>0</v>
      </c>
      <c r="AD435" s="789">
        <f t="shared" si="76"/>
        <v>0</v>
      </c>
      <c r="AE435" s="789">
        <f t="shared" si="77"/>
        <v>0</v>
      </c>
      <c r="AF435" s="790">
        <f t="shared" si="78"/>
        <v>0</v>
      </c>
      <c r="AG435" s="273"/>
      <c r="AH435" s="791"/>
      <c r="AI435" s="265"/>
      <c r="AJ435" s="792"/>
      <c r="AK435" s="793"/>
      <c r="AL435" s="787"/>
      <c r="AM435" s="788" t="str">
        <f t="shared" si="79"/>
        <v/>
      </c>
      <c r="AN435" s="789" t="str">
        <f t="shared" si="73"/>
        <v/>
      </c>
      <c r="AO435" s="789">
        <f t="shared" si="80"/>
        <v>0</v>
      </c>
      <c r="AP435" s="789">
        <f t="shared" si="81"/>
        <v>0</v>
      </c>
      <c r="AQ435" s="789">
        <f t="shared" si="82"/>
        <v>0</v>
      </c>
      <c r="AR435" s="790">
        <f t="shared" si="83"/>
        <v>0</v>
      </c>
    </row>
    <row r="436" spans="22:44" x14ac:dyDescent="0.25">
      <c r="V436" s="791"/>
      <c r="W436" s="265"/>
      <c r="X436" s="792"/>
      <c r="Y436" s="793"/>
      <c r="Z436" s="787"/>
      <c r="AA436" s="788" t="str">
        <f t="shared" si="74"/>
        <v/>
      </c>
      <c r="AB436" s="789" t="str">
        <f t="shared" si="72"/>
        <v/>
      </c>
      <c r="AC436" s="789">
        <f t="shared" si="75"/>
        <v>0</v>
      </c>
      <c r="AD436" s="789">
        <f t="shared" si="76"/>
        <v>0</v>
      </c>
      <c r="AE436" s="789">
        <f t="shared" si="77"/>
        <v>0</v>
      </c>
      <c r="AF436" s="790">
        <f t="shared" si="78"/>
        <v>0</v>
      </c>
      <c r="AG436" s="273"/>
      <c r="AH436" s="791"/>
      <c r="AI436" s="265"/>
      <c r="AJ436" s="792"/>
      <c r="AK436" s="793"/>
      <c r="AL436" s="787"/>
      <c r="AM436" s="788" t="str">
        <f t="shared" si="79"/>
        <v/>
      </c>
      <c r="AN436" s="789" t="str">
        <f t="shared" si="73"/>
        <v/>
      </c>
      <c r="AO436" s="789">
        <f t="shared" si="80"/>
        <v>0</v>
      </c>
      <c r="AP436" s="789">
        <f t="shared" si="81"/>
        <v>0</v>
      </c>
      <c r="AQ436" s="789">
        <f t="shared" si="82"/>
        <v>0</v>
      </c>
      <c r="AR436" s="790">
        <f t="shared" si="83"/>
        <v>0</v>
      </c>
    </row>
    <row r="437" spans="22:44" x14ac:dyDescent="0.25">
      <c r="V437" s="791"/>
      <c r="W437" s="265"/>
      <c r="X437" s="792"/>
      <c r="Y437" s="793"/>
      <c r="Z437" s="787"/>
      <c r="AA437" s="788" t="str">
        <f t="shared" si="74"/>
        <v/>
      </c>
      <c r="AB437" s="789" t="str">
        <f t="shared" si="72"/>
        <v/>
      </c>
      <c r="AC437" s="789">
        <f t="shared" si="75"/>
        <v>0</v>
      </c>
      <c r="AD437" s="789">
        <f t="shared" si="76"/>
        <v>0</v>
      </c>
      <c r="AE437" s="789">
        <f t="shared" si="77"/>
        <v>0</v>
      </c>
      <c r="AF437" s="790">
        <f t="shared" si="78"/>
        <v>0</v>
      </c>
      <c r="AG437" s="273"/>
      <c r="AH437" s="791"/>
      <c r="AI437" s="265"/>
      <c r="AJ437" s="792"/>
      <c r="AK437" s="793"/>
      <c r="AL437" s="787"/>
      <c r="AM437" s="788" t="str">
        <f t="shared" si="79"/>
        <v/>
      </c>
      <c r="AN437" s="789" t="str">
        <f t="shared" si="73"/>
        <v/>
      </c>
      <c r="AO437" s="789">
        <f t="shared" si="80"/>
        <v>0</v>
      </c>
      <c r="AP437" s="789">
        <f t="shared" si="81"/>
        <v>0</v>
      </c>
      <c r="AQ437" s="789">
        <f t="shared" si="82"/>
        <v>0</v>
      </c>
      <c r="AR437" s="790">
        <f t="shared" si="83"/>
        <v>0</v>
      </c>
    </row>
    <row r="438" spans="22:44" x14ac:dyDescent="0.25">
      <c r="V438" s="791"/>
      <c r="W438" s="265"/>
      <c r="X438" s="792"/>
      <c r="Y438" s="793"/>
      <c r="Z438" s="787"/>
      <c r="AA438" s="788" t="str">
        <f t="shared" si="74"/>
        <v/>
      </c>
      <c r="AB438" s="789" t="str">
        <f t="shared" si="72"/>
        <v/>
      </c>
      <c r="AC438" s="789">
        <f t="shared" si="75"/>
        <v>0</v>
      </c>
      <c r="AD438" s="789">
        <f t="shared" si="76"/>
        <v>0</v>
      </c>
      <c r="AE438" s="789">
        <f t="shared" si="77"/>
        <v>0</v>
      </c>
      <c r="AF438" s="790">
        <f t="shared" si="78"/>
        <v>0</v>
      </c>
      <c r="AG438" s="273"/>
      <c r="AH438" s="791"/>
      <c r="AI438" s="265"/>
      <c r="AJ438" s="792"/>
      <c r="AK438" s="793"/>
      <c r="AL438" s="787"/>
      <c r="AM438" s="788" t="str">
        <f t="shared" si="79"/>
        <v/>
      </c>
      <c r="AN438" s="789" t="str">
        <f t="shared" si="73"/>
        <v/>
      </c>
      <c r="AO438" s="789">
        <f t="shared" si="80"/>
        <v>0</v>
      </c>
      <c r="AP438" s="789">
        <f t="shared" si="81"/>
        <v>0</v>
      </c>
      <c r="AQ438" s="789">
        <f t="shared" si="82"/>
        <v>0</v>
      </c>
      <c r="AR438" s="790">
        <f t="shared" si="83"/>
        <v>0</v>
      </c>
    </row>
    <row r="439" spans="22:44" x14ac:dyDescent="0.25">
      <c r="V439" s="791"/>
      <c r="W439" s="265"/>
      <c r="X439" s="792"/>
      <c r="Y439" s="793"/>
      <c r="Z439" s="787"/>
      <c r="AA439" s="788" t="str">
        <f t="shared" si="74"/>
        <v/>
      </c>
      <c r="AB439" s="789" t="str">
        <f t="shared" si="72"/>
        <v/>
      </c>
      <c r="AC439" s="789">
        <f t="shared" si="75"/>
        <v>0</v>
      </c>
      <c r="AD439" s="789">
        <f t="shared" si="76"/>
        <v>0</v>
      </c>
      <c r="AE439" s="789">
        <f t="shared" si="77"/>
        <v>0</v>
      </c>
      <c r="AF439" s="790">
        <f t="shared" si="78"/>
        <v>0</v>
      </c>
      <c r="AG439" s="273"/>
      <c r="AH439" s="791"/>
      <c r="AI439" s="265"/>
      <c r="AJ439" s="792"/>
      <c r="AK439" s="793"/>
      <c r="AL439" s="787"/>
      <c r="AM439" s="788" t="str">
        <f t="shared" si="79"/>
        <v/>
      </c>
      <c r="AN439" s="789" t="str">
        <f t="shared" si="73"/>
        <v/>
      </c>
      <c r="AO439" s="789">
        <f t="shared" si="80"/>
        <v>0</v>
      </c>
      <c r="AP439" s="789">
        <f t="shared" si="81"/>
        <v>0</v>
      </c>
      <c r="AQ439" s="789">
        <f t="shared" si="82"/>
        <v>0</v>
      </c>
      <c r="AR439" s="790">
        <f t="shared" si="83"/>
        <v>0</v>
      </c>
    </row>
    <row r="440" spans="22:44" x14ac:dyDescent="0.25">
      <c r="V440" s="791"/>
      <c r="W440" s="265"/>
      <c r="X440" s="792"/>
      <c r="Y440" s="793"/>
      <c r="Z440" s="787"/>
      <c r="AA440" s="788" t="str">
        <f t="shared" si="74"/>
        <v/>
      </c>
      <c r="AB440" s="789" t="str">
        <f t="shared" si="72"/>
        <v/>
      </c>
      <c r="AC440" s="789">
        <f t="shared" si="75"/>
        <v>0</v>
      </c>
      <c r="AD440" s="789">
        <f t="shared" si="76"/>
        <v>0</v>
      </c>
      <c r="AE440" s="789">
        <f t="shared" si="77"/>
        <v>0</v>
      </c>
      <c r="AF440" s="790">
        <f t="shared" si="78"/>
        <v>0</v>
      </c>
      <c r="AG440" s="273"/>
      <c r="AH440" s="791"/>
      <c r="AI440" s="265"/>
      <c r="AJ440" s="792"/>
      <c r="AK440" s="793"/>
      <c r="AL440" s="787"/>
      <c r="AM440" s="788" t="str">
        <f t="shared" si="79"/>
        <v/>
      </c>
      <c r="AN440" s="789" t="str">
        <f t="shared" si="73"/>
        <v/>
      </c>
      <c r="AO440" s="789">
        <f t="shared" si="80"/>
        <v>0</v>
      </c>
      <c r="AP440" s="789">
        <f t="shared" si="81"/>
        <v>0</v>
      </c>
      <c r="AQ440" s="789">
        <f t="shared" si="82"/>
        <v>0</v>
      </c>
      <c r="AR440" s="790">
        <f t="shared" si="83"/>
        <v>0</v>
      </c>
    </row>
    <row r="441" spans="22:44" x14ac:dyDescent="0.25">
      <c r="V441" s="791"/>
      <c r="W441" s="265"/>
      <c r="X441" s="792"/>
      <c r="Y441" s="793"/>
      <c r="Z441" s="787"/>
      <c r="AA441" s="788" t="str">
        <f t="shared" si="74"/>
        <v/>
      </c>
      <c r="AB441" s="789" t="str">
        <f t="shared" si="72"/>
        <v/>
      </c>
      <c r="AC441" s="789">
        <f t="shared" si="75"/>
        <v>0</v>
      </c>
      <c r="AD441" s="789">
        <f t="shared" si="76"/>
        <v>0</v>
      </c>
      <c r="AE441" s="789">
        <f t="shared" si="77"/>
        <v>0</v>
      </c>
      <c r="AF441" s="790">
        <f t="shared" si="78"/>
        <v>0</v>
      </c>
      <c r="AG441" s="273"/>
      <c r="AH441" s="791"/>
      <c r="AI441" s="265"/>
      <c r="AJ441" s="792"/>
      <c r="AK441" s="793"/>
      <c r="AL441" s="787"/>
      <c r="AM441" s="788" t="str">
        <f t="shared" si="79"/>
        <v/>
      </c>
      <c r="AN441" s="789" t="str">
        <f t="shared" si="73"/>
        <v/>
      </c>
      <c r="AO441" s="789">
        <f t="shared" si="80"/>
        <v>0</v>
      </c>
      <c r="AP441" s="789">
        <f t="shared" si="81"/>
        <v>0</v>
      </c>
      <c r="AQ441" s="789">
        <f t="shared" si="82"/>
        <v>0</v>
      </c>
      <c r="AR441" s="790">
        <f t="shared" si="83"/>
        <v>0</v>
      </c>
    </row>
    <row r="442" spans="22:44" x14ac:dyDescent="0.25">
      <c r="V442" s="791"/>
      <c r="W442" s="265"/>
      <c r="X442" s="792"/>
      <c r="Y442" s="793"/>
      <c r="Z442" s="787"/>
      <c r="AA442" s="788" t="str">
        <f t="shared" si="74"/>
        <v/>
      </c>
      <c r="AB442" s="789" t="str">
        <f t="shared" si="72"/>
        <v/>
      </c>
      <c r="AC442" s="789">
        <f t="shared" si="75"/>
        <v>0</v>
      </c>
      <c r="AD442" s="789">
        <f t="shared" si="76"/>
        <v>0</v>
      </c>
      <c r="AE442" s="789">
        <f t="shared" si="77"/>
        <v>0</v>
      </c>
      <c r="AF442" s="790">
        <f t="shared" si="78"/>
        <v>0</v>
      </c>
      <c r="AG442" s="273"/>
      <c r="AH442" s="791"/>
      <c r="AI442" s="265"/>
      <c r="AJ442" s="792"/>
      <c r="AK442" s="793"/>
      <c r="AL442" s="787"/>
      <c r="AM442" s="788" t="str">
        <f t="shared" si="79"/>
        <v/>
      </c>
      <c r="AN442" s="789" t="str">
        <f t="shared" si="73"/>
        <v/>
      </c>
      <c r="AO442" s="789">
        <f t="shared" si="80"/>
        <v>0</v>
      </c>
      <c r="AP442" s="789">
        <f t="shared" si="81"/>
        <v>0</v>
      </c>
      <c r="AQ442" s="789">
        <f t="shared" si="82"/>
        <v>0</v>
      </c>
      <c r="AR442" s="790">
        <f t="shared" si="83"/>
        <v>0</v>
      </c>
    </row>
    <row r="443" spans="22:44" x14ac:dyDescent="0.25">
      <c r="V443" s="791"/>
      <c r="W443" s="265"/>
      <c r="X443" s="792"/>
      <c r="Y443" s="793"/>
      <c r="Z443" s="787"/>
      <c r="AA443" s="788" t="str">
        <f t="shared" si="74"/>
        <v/>
      </c>
      <c r="AB443" s="789" t="str">
        <f t="shared" si="72"/>
        <v/>
      </c>
      <c r="AC443" s="789">
        <f t="shared" si="75"/>
        <v>0</v>
      </c>
      <c r="AD443" s="789">
        <f t="shared" si="76"/>
        <v>0</v>
      </c>
      <c r="AE443" s="789">
        <f t="shared" si="77"/>
        <v>0</v>
      </c>
      <c r="AF443" s="790">
        <f t="shared" si="78"/>
        <v>0</v>
      </c>
      <c r="AG443" s="273"/>
      <c r="AH443" s="791"/>
      <c r="AI443" s="265"/>
      <c r="AJ443" s="792"/>
      <c r="AK443" s="793"/>
      <c r="AL443" s="787"/>
      <c r="AM443" s="788" t="str">
        <f t="shared" si="79"/>
        <v/>
      </c>
      <c r="AN443" s="789" t="str">
        <f t="shared" si="73"/>
        <v/>
      </c>
      <c r="AO443" s="789">
        <f t="shared" si="80"/>
        <v>0</v>
      </c>
      <c r="AP443" s="789">
        <f t="shared" si="81"/>
        <v>0</v>
      </c>
      <c r="AQ443" s="789">
        <f t="shared" si="82"/>
        <v>0</v>
      </c>
      <c r="AR443" s="790">
        <f t="shared" si="83"/>
        <v>0</v>
      </c>
    </row>
    <row r="444" spans="22:44" x14ac:dyDescent="0.25">
      <c r="V444" s="791"/>
      <c r="W444" s="265"/>
      <c r="X444" s="792"/>
      <c r="Y444" s="793"/>
      <c r="Z444" s="787"/>
      <c r="AA444" s="788" t="str">
        <f t="shared" si="74"/>
        <v/>
      </c>
      <c r="AB444" s="789" t="str">
        <f t="shared" si="72"/>
        <v/>
      </c>
      <c r="AC444" s="789">
        <f t="shared" si="75"/>
        <v>0</v>
      </c>
      <c r="AD444" s="789">
        <f t="shared" si="76"/>
        <v>0</v>
      </c>
      <c r="AE444" s="789">
        <f t="shared" si="77"/>
        <v>0</v>
      </c>
      <c r="AF444" s="790">
        <f t="shared" si="78"/>
        <v>0</v>
      </c>
      <c r="AG444" s="273"/>
      <c r="AH444" s="791"/>
      <c r="AI444" s="265"/>
      <c r="AJ444" s="792"/>
      <c r="AK444" s="793"/>
      <c r="AL444" s="787"/>
      <c r="AM444" s="788" t="str">
        <f t="shared" si="79"/>
        <v/>
      </c>
      <c r="AN444" s="789" t="str">
        <f t="shared" si="73"/>
        <v/>
      </c>
      <c r="AO444" s="789">
        <f t="shared" si="80"/>
        <v>0</v>
      </c>
      <c r="AP444" s="789">
        <f t="shared" si="81"/>
        <v>0</v>
      </c>
      <c r="AQ444" s="789">
        <f t="shared" si="82"/>
        <v>0</v>
      </c>
      <c r="AR444" s="790">
        <f t="shared" si="83"/>
        <v>0</v>
      </c>
    </row>
    <row r="445" spans="22:44" x14ac:dyDescent="0.25">
      <c r="V445" s="791"/>
      <c r="W445" s="265"/>
      <c r="X445" s="792"/>
      <c r="Y445" s="793"/>
      <c r="Z445" s="787"/>
      <c r="AA445" s="788" t="str">
        <f t="shared" si="74"/>
        <v/>
      </c>
      <c r="AB445" s="789" t="str">
        <f t="shared" si="72"/>
        <v/>
      </c>
      <c r="AC445" s="789">
        <f t="shared" si="75"/>
        <v>0</v>
      </c>
      <c r="AD445" s="789">
        <f t="shared" si="76"/>
        <v>0</v>
      </c>
      <c r="AE445" s="789">
        <f t="shared" si="77"/>
        <v>0</v>
      </c>
      <c r="AF445" s="790">
        <f t="shared" si="78"/>
        <v>0</v>
      </c>
      <c r="AG445" s="273"/>
      <c r="AH445" s="791"/>
      <c r="AI445" s="265"/>
      <c r="AJ445" s="792"/>
      <c r="AK445" s="793"/>
      <c r="AL445" s="787"/>
      <c r="AM445" s="788" t="str">
        <f t="shared" si="79"/>
        <v/>
      </c>
      <c r="AN445" s="789" t="str">
        <f t="shared" si="73"/>
        <v/>
      </c>
      <c r="AO445" s="789">
        <f t="shared" si="80"/>
        <v>0</v>
      </c>
      <c r="AP445" s="789">
        <f t="shared" si="81"/>
        <v>0</v>
      </c>
      <c r="AQ445" s="789">
        <f t="shared" si="82"/>
        <v>0</v>
      </c>
      <c r="AR445" s="790">
        <f t="shared" si="83"/>
        <v>0</v>
      </c>
    </row>
    <row r="446" spans="22:44" x14ac:dyDescent="0.25">
      <c r="V446" s="791"/>
      <c r="W446" s="265"/>
      <c r="X446" s="792"/>
      <c r="Y446" s="793"/>
      <c r="Z446" s="787"/>
      <c r="AA446" s="788" t="str">
        <f t="shared" si="74"/>
        <v/>
      </c>
      <c r="AB446" s="789" t="str">
        <f t="shared" si="72"/>
        <v/>
      </c>
      <c r="AC446" s="789">
        <f t="shared" si="75"/>
        <v>0</v>
      </c>
      <c r="AD446" s="789">
        <f t="shared" si="76"/>
        <v>0</v>
      </c>
      <c r="AE446" s="789">
        <f t="shared" si="77"/>
        <v>0</v>
      </c>
      <c r="AF446" s="790">
        <f t="shared" si="78"/>
        <v>0</v>
      </c>
      <c r="AG446" s="273"/>
      <c r="AH446" s="791"/>
      <c r="AI446" s="265"/>
      <c r="AJ446" s="792"/>
      <c r="AK446" s="793"/>
      <c r="AL446" s="787"/>
      <c r="AM446" s="788" t="str">
        <f t="shared" si="79"/>
        <v/>
      </c>
      <c r="AN446" s="789" t="str">
        <f t="shared" si="73"/>
        <v/>
      </c>
      <c r="AO446" s="789">
        <f t="shared" si="80"/>
        <v>0</v>
      </c>
      <c r="AP446" s="789">
        <f t="shared" si="81"/>
        <v>0</v>
      </c>
      <c r="AQ446" s="789">
        <f t="shared" si="82"/>
        <v>0</v>
      </c>
      <c r="AR446" s="790">
        <f t="shared" si="83"/>
        <v>0</v>
      </c>
    </row>
    <row r="447" spans="22:44" x14ac:dyDescent="0.25">
      <c r="V447" s="791"/>
      <c r="W447" s="265"/>
      <c r="X447" s="792"/>
      <c r="Y447" s="793"/>
      <c r="Z447" s="787"/>
      <c r="AA447" s="788" t="str">
        <f t="shared" si="74"/>
        <v/>
      </c>
      <c r="AB447" s="789" t="str">
        <f t="shared" si="72"/>
        <v/>
      </c>
      <c r="AC447" s="789">
        <f t="shared" si="75"/>
        <v>0</v>
      </c>
      <c r="AD447" s="789">
        <f t="shared" si="76"/>
        <v>0</v>
      </c>
      <c r="AE447" s="789">
        <f t="shared" si="77"/>
        <v>0</v>
      </c>
      <c r="AF447" s="790">
        <f t="shared" si="78"/>
        <v>0</v>
      </c>
      <c r="AG447" s="273"/>
      <c r="AH447" s="791"/>
      <c r="AI447" s="265"/>
      <c r="AJ447" s="792"/>
      <c r="AK447" s="793"/>
      <c r="AL447" s="787"/>
      <c r="AM447" s="788" t="str">
        <f t="shared" si="79"/>
        <v/>
      </c>
      <c r="AN447" s="789" t="str">
        <f t="shared" si="73"/>
        <v/>
      </c>
      <c r="AO447" s="789">
        <f t="shared" si="80"/>
        <v>0</v>
      </c>
      <c r="AP447" s="789">
        <f t="shared" si="81"/>
        <v>0</v>
      </c>
      <c r="AQ447" s="789">
        <f t="shared" si="82"/>
        <v>0</v>
      </c>
      <c r="AR447" s="790">
        <f t="shared" si="83"/>
        <v>0</v>
      </c>
    </row>
    <row r="448" spans="22:44" x14ac:dyDescent="0.25">
      <c r="V448" s="791"/>
      <c r="W448" s="265"/>
      <c r="X448" s="792"/>
      <c r="Y448" s="793"/>
      <c r="Z448" s="787"/>
      <c r="AA448" s="788" t="str">
        <f t="shared" si="74"/>
        <v/>
      </c>
      <c r="AB448" s="789" t="str">
        <f t="shared" si="72"/>
        <v/>
      </c>
      <c r="AC448" s="789">
        <f t="shared" si="75"/>
        <v>0</v>
      </c>
      <c r="AD448" s="789">
        <f t="shared" si="76"/>
        <v>0</v>
      </c>
      <c r="AE448" s="789">
        <f t="shared" si="77"/>
        <v>0</v>
      </c>
      <c r="AF448" s="790">
        <f t="shared" si="78"/>
        <v>0</v>
      </c>
      <c r="AG448" s="273"/>
      <c r="AH448" s="791"/>
      <c r="AI448" s="265"/>
      <c r="AJ448" s="792"/>
      <c r="AK448" s="793"/>
      <c r="AL448" s="787"/>
      <c r="AM448" s="788" t="str">
        <f t="shared" si="79"/>
        <v/>
      </c>
      <c r="AN448" s="789" t="str">
        <f t="shared" si="73"/>
        <v/>
      </c>
      <c r="AO448" s="789">
        <f t="shared" si="80"/>
        <v>0</v>
      </c>
      <c r="AP448" s="789">
        <f t="shared" si="81"/>
        <v>0</v>
      </c>
      <c r="AQ448" s="789">
        <f t="shared" si="82"/>
        <v>0</v>
      </c>
      <c r="AR448" s="790">
        <f t="shared" si="83"/>
        <v>0</v>
      </c>
    </row>
    <row r="449" spans="22:44" x14ac:dyDescent="0.25">
      <c r="V449" s="791"/>
      <c r="W449" s="265"/>
      <c r="X449" s="792"/>
      <c r="Y449" s="793"/>
      <c r="Z449" s="787"/>
      <c r="AA449" s="788" t="str">
        <f t="shared" si="74"/>
        <v/>
      </c>
      <c r="AB449" s="789" t="str">
        <f t="shared" si="72"/>
        <v/>
      </c>
      <c r="AC449" s="789">
        <f t="shared" si="75"/>
        <v>0</v>
      </c>
      <c r="AD449" s="789">
        <f t="shared" si="76"/>
        <v>0</v>
      </c>
      <c r="AE449" s="789">
        <f t="shared" si="77"/>
        <v>0</v>
      </c>
      <c r="AF449" s="790">
        <f t="shared" si="78"/>
        <v>0</v>
      </c>
      <c r="AG449" s="273"/>
      <c r="AH449" s="791"/>
      <c r="AI449" s="265"/>
      <c r="AJ449" s="792"/>
      <c r="AK449" s="793"/>
      <c r="AL449" s="787"/>
      <c r="AM449" s="788" t="str">
        <f t="shared" si="79"/>
        <v/>
      </c>
      <c r="AN449" s="789" t="str">
        <f t="shared" si="73"/>
        <v/>
      </c>
      <c r="AO449" s="789">
        <f t="shared" si="80"/>
        <v>0</v>
      </c>
      <c r="AP449" s="789">
        <f t="shared" si="81"/>
        <v>0</v>
      </c>
      <c r="AQ449" s="789">
        <f t="shared" si="82"/>
        <v>0</v>
      </c>
      <c r="AR449" s="790">
        <f t="shared" si="83"/>
        <v>0</v>
      </c>
    </row>
    <row r="450" spans="22:44" x14ac:dyDescent="0.25">
      <c r="V450" s="791"/>
      <c r="W450" s="265"/>
      <c r="X450" s="792"/>
      <c r="Y450" s="793"/>
      <c r="Z450" s="787"/>
      <c r="AA450" s="788" t="str">
        <f t="shared" si="74"/>
        <v/>
      </c>
      <c r="AB450" s="789" t="str">
        <f t="shared" si="72"/>
        <v/>
      </c>
      <c r="AC450" s="789">
        <f t="shared" si="75"/>
        <v>0</v>
      </c>
      <c r="AD450" s="789">
        <f t="shared" si="76"/>
        <v>0</v>
      </c>
      <c r="AE450" s="789">
        <f t="shared" si="77"/>
        <v>0</v>
      </c>
      <c r="AF450" s="790">
        <f t="shared" si="78"/>
        <v>0</v>
      </c>
      <c r="AG450" s="273"/>
      <c r="AH450" s="791"/>
      <c r="AI450" s="265"/>
      <c r="AJ450" s="792"/>
      <c r="AK450" s="793"/>
      <c r="AL450" s="787"/>
      <c r="AM450" s="788" t="str">
        <f t="shared" si="79"/>
        <v/>
      </c>
      <c r="AN450" s="789" t="str">
        <f t="shared" si="73"/>
        <v/>
      </c>
      <c r="AO450" s="789">
        <f t="shared" si="80"/>
        <v>0</v>
      </c>
      <c r="AP450" s="789">
        <f t="shared" si="81"/>
        <v>0</v>
      </c>
      <c r="AQ450" s="789">
        <f t="shared" si="82"/>
        <v>0</v>
      </c>
      <c r="AR450" s="790">
        <f t="shared" si="83"/>
        <v>0</v>
      </c>
    </row>
    <row r="451" spans="22:44" x14ac:dyDescent="0.25">
      <c r="V451" s="791"/>
      <c r="W451" s="265"/>
      <c r="X451" s="792"/>
      <c r="Y451" s="793"/>
      <c r="Z451" s="787"/>
      <c r="AA451" s="788" t="str">
        <f t="shared" si="74"/>
        <v/>
      </c>
      <c r="AB451" s="789" t="str">
        <f t="shared" si="72"/>
        <v/>
      </c>
      <c r="AC451" s="789">
        <f t="shared" si="75"/>
        <v>0</v>
      </c>
      <c r="AD451" s="789">
        <f t="shared" si="76"/>
        <v>0</v>
      </c>
      <c r="AE451" s="789">
        <f t="shared" si="77"/>
        <v>0</v>
      </c>
      <c r="AF451" s="790">
        <f t="shared" si="78"/>
        <v>0</v>
      </c>
      <c r="AG451" s="273"/>
      <c r="AH451" s="791"/>
      <c r="AI451" s="265"/>
      <c r="AJ451" s="792"/>
      <c r="AK451" s="793"/>
      <c r="AL451" s="787"/>
      <c r="AM451" s="788" t="str">
        <f t="shared" si="79"/>
        <v/>
      </c>
      <c r="AN451" s="789" t="str">
        <f t="shared" si="73"/>
        <v/>
      </c>
      <c r="AO451" s="789">
        <f t="shared" si="80"/>
        <v>0</v>
      </c>
      <c r="AP451" s="789">
        <f t="shared" si="81"/>
        <v>0</v>
      </c>
      <c r="AQ451" s="789">
        <f t="shared" si="82"/>
        <v>0</v>
      </c>
      <c r="AR451" s="790">
        <f t="shared" si="83"/>
        <v>0</v>
      </c>
    </row>
    <row r="452" spans="22:44" x14ac:dyDescent="0.25">
      <c r="V452" s="791"/>
      <c r="W452" s="265"/>
      <c r="X452" s="792"/>
      <c r="Y452" s="793"/>
      <c r="Z452" s="787"/>
      <c r="AA452" s="788" t="str">
        <f t="shared" si="74"/>
        <v/>
      </c>
      <c r="AB452" s="789" t="str">
        <f t="shared" si="72"/>
        <v/>
      </c>
      <c r="AC452" s="789">
        <f t="shared" si="75"/>
        <v>0</v>
      </c>
      <c r="AD452" s="789">
        <f t="shared" si="76"/>
        <v>0</v>
      </c>
      <c r="AE452" s="789">
        <f t="shared" si="77"/>
        <v>0</v>
      </c>
      <c r="AF452" s="790">
        <f t="shared" si="78"/>
        <v>0</v>
      </c>
      <c r="AG452" s="273"/>
      <c r="AH452" s="791"/>
      <c r="AI452" s="265"/>
      <c r="AJ452" s="792"/>
      <c r="AK452" s="793"/>
      <c r="AL452" s="787"/>
      <c r="AM452" s="788" t="str">
        <f t="shared" si="79"/>
        <v/>
      </c>
      <c r="AN452" s="789" t="str">
        <f t="shared" si="73"/>
        <v/>
      </c>
      <c r="AO452" s="789">
        <f t="shared" si="80"/>
        <v>0</v>
      </c>
      <c r="AP452" s="789">
        <f t="shared" si="81"/>
        <v>0</v>
      </c>
      <c r="AQ452" s="789">
        <f t="shared" si="82"/>
        <v>0</v>
      </c>
      <c r="AR452" s="790">
        <f t="shared" si="83"/>
        <v>0</v>
      </c>
    </row>
    <row r="453" spans="22:44" x14ac:dyDescent="0.25">
      <c r="V453" s="791"/>
      <c r="W453" s="265"/>
      <c r="X453" s="792"/>
      <c r="Y453" s="793"/>
      <c r="Z453" s="787"/>
      <c r="AA453" s="788" t="str">
        <f t="shared" si="74"/>
        <v/>
      </c>
      <c r="AB453" s="789" t="str">
        <f t="shared" si="72"/>
        <v/>
      </c>
      <c r="AC453" s="789">
        <f t="shared" si="75"/>
        <v>0</v>
      </c>
      <c r="AD453" s="789">
        <f t="shared" si="76"/>
        <v>0</v>
      </c>
      <c r="AE453" s="789">
        <f t="shared" si="77"/>
        <v>0</v>
      </c>
      <c r="AF453" s="790">
        <f t="shared" si="78"/>
        <v>0</v>
      </c>
      <c r="AG453" s="273"/>
      <c r="AH453" s="791"/>
      <c r="AI453" s="265"/>
      <c r="AJ453" s="792"/>
      <c r="AK453" s="793"/>
      <c r="AL453" s="787"/>
      <c r="AM453" s="788" t="str">
        <f t="shared" si="79"/>
        <v/>
      </c>
      <c r="AN453" s="789" t="str">
        <f t="shared" si="73"/>
        <v/>
      </c>
      <c r="AO453" s="789">
        <f t="shared" si="80"/>
        <v>0</v>
      </c>
      <c r="AP453" s="789">
        <f t="shared" si="81"/>
        <v>0</v>
      </c>
      <c r="AQ453" s="789">
        <f t="shared" si="82"/>
        <v>0</v>
      </c>
      <c r="AR453" s="790">
        <f t="shared" si="83"/>
        <v>0</v>
      </c>
    </row>
    <row r="454" spans="22:44" x14ac:dyDescent="0.25">
      <c r="V454" s="791"/>
      <c r="W454" s="265"/>
      <c r="X454" s="792"/>
      <c r="Y454" s="793"/>
      <c r="Z454" s="787"/>
      <c r="AA454" s="788" t="str">
        <f t="shared" si="74"/>
        <v/>
      </c>
      <c r="AB454" s="789" t="str">
        <f t="shared" si="72"/>
        <v/>
      </c>
      <c r="AC454" s="789">
        <f t="shared" si="75"/>
        <v>0</v>
      </c>
      <c r="AD454" s="789">
        <f t="shared" si="76"/>
        <v>0</v>
      </c>
      <c r="AE454" s="789">
        <f t="shared" si="77"/>
        <v>0</v>
      </c>
      <c r="AF454" s="790">
        <f t="shared" si="78"/>
        <v>0</v>
      </c>
      <c r="AG454" s="273"/>
      <c r="AH454" s="791"/>
      <c r="AI454" s="265"/>
      <c r="AJ454" s="792"/>
      <c r="AK454" s="793"/>
      <c r="AL454" s="787"/>
      <c r="AM454" s="788" t="str">
        <f t="shared" si="79"/>
        <v/>
      </c>
      <c r="AN454" s="789" t="str">
        <f t="shared" si="73"/>
        <v/>
      </c>
      <c r="AO454" s="789">
        <f t="shared" si="80"/>
        <v>0</v>
      </c>
      <c r="AP454" s="789">
        <f t="shared" si="81"/>
        <v>0</v>
      </c>
      <c r="AQ454" s="789">
        <f t="shared" si="82"/>
        <v>0</v>
      </c>
      <c r="AR454" s="790">
        <f t="shared" si="83"/>
        <v>0</v>
      </c>
    </row>
    <row r="455" spans="22:44" x14ac:dyDescent="0.25">
      <c r="V455" s="791"/>
      <c r="W455" s="265"/>
      <c r="X455" s="792"/>
      <c r="Y455" s="793"/>
      <c r="Z455" s="787"/>
      <c r="AA455" s="788" t="str">
        <f t="shared" si="74"/>
        <v/>
      </c>
      <c r="AB455" s="789" t="str">
        <f t="shared" si="72"/>
        <v/>
      </c>
      <c r="AC455" s="789">
        <f t="shared" si="75"/>
        <v>0</v>
      </c>
      <c r="AD455" s="789">
        <f t="shared" si="76"/>
        <v>0</v>
      </c>
      <c r="AE455" s="789">
        <f t="shared" si="77"/>
        <v>0</v>
      </c>
      <c r="AF455" s="790">
        <f t="shared" si="78"/>
        <v>0</v>
      </c>
      <c r="AG455" s="273"/>
      <c r="AH455" s="791"/>
      <c r="AI455" s="265"/>
      <c r="AJ455" s="792"/>
      <c r="AK455" s="793"/>
      <c r="AL455" s="787"/>
      <c r="AM455" s="788" t="str">
        <f t="shared" si="79"/>
        <v/>
      </c>
      <c r="AN455" s="789" t="str">
        <f t="shared" si="73"/>
        <v/>
      </c>
      <c r="AO455" s="789">
        <f t="shared" si="80"/>
        <v>0</v>
      </c>
      <c r="AP455" s="789">
        <f t="shared" si="81"/>
        <v>0</v>
      </c>
      <c r="AQ455" s="789">
        <f t="shared" si="82"/>
        <v>0</v>
      </c>
      <c r="AR455" s="790">
        <f t="shared" si="83"/>
        <v>0</v>
      </c>
    </row>
    <row r="456" spans="22:44" x14ac:dyDescent="0.25">
      <c r="V456" s="791"/>
      <c r="W456" s="265"/>
      <c r="X456" s="792"/>
      <c r="Y456" s="793"/>
      <c r="Z456" s="787"/>
      <c r="AA456" s="788" t="str">
        <f t="shared" si="74"/>
        <v/>
      </c>
      <c r="AB456" s="789" t="str">
        <f t="shared" ref="AB456:AB519" si="84">IF(Y456&gt;1,IF((TestEOY-X456)/365&gt;AA456,AA456,ROUNDUP(((TestEOY-X456)/365),0)),"")</f>
        <v/>
      </c>
      <c r="AC456" s="789">
        <f t="shared" si="75"/>
        <v>0</v>
      </c>
      <c r="AD456" s="789">
        <f t="shared" si="76"/>
        <v>0</v>
      </c>
      <c r="AE456" s="789">
        <f t="shared" si="77"/>
        <v>0</v>
      </c>
      <c r="AF456" s="790">
        <f t="shared" si="78"/>
        <v>0</v>
      </c>
      <c r="AG456" s="273"/>
      <c r="AH456" s="791"/>
      <c r="AI456" s="265"/>
      <c r="AJ456" s="792"/>
      <c r="AK456" s="793"/>
      <c r="AL456" s="787"/>
      <c r="AM456" s="788" t="str">
        <f t="shared" si="79"/>
        <v/>
      </c>
      <c r="AN456" s="789" t="str">
        <f t="shared" ref="AN456:AN519" si="85">IF(AK456&lt;&gt;"",IF((TestEOY-AJ456)/365&gt;AM456,AM456,ROUNDUP(((TestEOY-AJ456)/365),0)),"")</f>
        <v/>
      </c>
      <c r="AO456" s="789">
        <f t="shared" si="80"/>
        <v>0</v>
      </c>
      <c r="AP456" s="789">
        <f t="shared" si="81"/>
        <v>0</v>
      </c>
      <c r="AQ456" s="789">
        <f t="shared" si="82"/>
        <v>0</v>
      </c>
      <c r="AR456" s="790">
        <f t="shared" si="83"/>
        <v>0</v>
      </c>
    </row>
    <row r="457" spans="22:44" x14ac:dyDescent="0.25">
      <c r="V457" s="791"/>
      <c r="W457" s="265"/>
      <c r="X457" s="792"/>
      <c r="Y457" s="793"/>
      <c r="Z457" s="787"/>
      <c r="AA457" s="788" t="str">
        <f t="shared" ref="AA457:AA520" si="86">IFERROR(INDEX($AU$8:$AU$23,MATCH(V457,$AT$8:$AT$23,0)),"")</f>
        <v/>
      </c>
      <c r="AB457" s="789" t="str">
        <f t="shared" si="84"/>
        <v/>
      </c>
      <c r="AC457" s="789">
        <f t="shared" ref="AC457:AC520" si="87">IFERROR(IF(AB457&gt;=AA457,0,IF(AA457&gt;AB457,SLN(Y457,Z457,AA457),0)),"")</f>
        <v>0</v>
      </c>
      <c r="AD457" s="789">
        <f t="shared" ref="AD457:AD520" si="88">AE457-AC457</f>
        <v>0</v>
      </c>
      <c r="AE457" s="789">
        <f t="shared" ref="AE457:AE520" si="89">IFERROR(IF(OR(AA457=0,AA457=""),
     0,
     IF(AB457&gt;=AA457,
          +Y457,
          (+AC457*AB457))),
"")</f>
        <v>0</v>
      </c>
      <c r="AF457" s="790">
        <f t="shared" ref="AF457:AF520" si="90">IFERROR(IF(AE457&gt;Y457,0,(+Y457-AE457))-Z457,"")</f>
        <v>0</v>
      </c>
      <c r="AG457" s="273"/>
      <c r="AH457" s="791"/>
      <c r="AI457" s="265"/>
      <c r="AJ457" s="792"/>
      <c r="AK457" s="793"/>
      <c r="AL457" s="787"/>
      <c r="AM457" s="788" t="str">
        <f t="shared" ref="AM457:AM520" si="91">IFERROR(INDEX($AU$8:$AU$23,MATCH(AH457,$AT$8:$AT$23,0)),"")</f>
        <v/>
      </c>
      <c r="AN457" s="789" t="str">
        <f t="shared" si="85"/>
        <v/>
      </c>
      <c r="AO457" s="789">
        <f t="shared" ref="AO457:AO520" si="92">IFERROR(IF(AN457&gt;=AM457,0,IF(AM457&gt;AN457,SLN(AK457,AL457,AM457),0)),"")</f>
        <v>0</v>
      </c>
      <c r="AP457" s="789">
        <f t="shared" ref="AP457:AP520" si="93">AQ457-AO457</f>
        <v>0</v>
      </c>
      <c r="AQ457" s="789">
        <f t="shared" ref="AQ457:AQ520" si="94">IFERROR(IF(OR(AM457=0,AM457=""),
     0,
     IF(AN457&gt;=AM457,
          +AK457,
          (+AO457*AN457))),
"")</f>
        <v>0</v>
      </c>
      <c r="AR457" s="790">
        <f t="shared" ref="AR457:AR520" si="95">IFERROR(IF(AQ457&gt;AK457,0,(+AK457-AQ457))-AL457,"")</f>
        <v>0</v>
      </c>
    </row>
    <row r="458" spans="22:44" x14ac:dyDescent="0.25">
      <c r="V458" s="791"/>
      <c r="W458" s="265"/>
      <c r="X458" s="792"/>
      <c r="Y458" s="793"/>
      <c r="Z458" s="787"/>
      <c r="AA458" s="788" t="str">
        <f t="shared" si="86"/>
        <v/>
      </c>
      <c r="AB458" s="789" t="str">
        <f t="shared" si="84"/>
        <v/>
      </c>
      <c r="AC458" s="789">
        <f t="shared" si="87"/>
        <v>0</v>
      </c>
      <c r="AD458" s="789">
        <f t="shared" si="88"/>
        <v>0</v>
      </c>
      <c r="AE458" s="789">
        <f t="shared" si="89"/>
        <v>0</v>
      </c>
      <c r="AF458" s="790">
        <f t="shared" si="90"/>
        <v>0</v>
      </c>
      <c r="AG458" s="273"/>
      <c r="AH458" s="791"/>
      <c r="AI458" s="265"/>
      <c r="AJ458" s="792"/>
      <c r="AK458" s="793"/>
      <c r="AL458" s="787"/>
      <c r="AM458" s="788" t="str">
        <f t="shared" si="91"/>
        <v/>
      </c>
      <c r="AN458" s="789" t="str">
        <f t="shared" si="85"/>
        <v/>
      </c>
      <c r="AO458" s="789">
        <f t="shared" si="92"/>
        <v>0</v>
      </c>
      <c r="AP458" s="789">
        <f t="shared" si="93"/>
        <v>0</v>
      </c>
      <c r="AQ458" s="789">
        <f t="shared" si="94"/>
        <v>0</v>
      </c>
      <c r="AR458" s="790">
        <f t="shared" si="95"/>
        <v>0</v>
      </c>
    </row>
    <row r="459" spans="22:44" x14ac:dyDescent="0.25">
      <c r="V459" s="791"/>
      <c r="W459" s="265"/>
      <c r="X459" s="792"/>
      <c r="Y459" s="793"/>
      <c r="Z459" s="787"/>
      <c r="AA459" s="788" t="str">
        <f t="shared" si="86"/>
        <v/>
      </c>
      <c r="AB459" s="789" t="str">
        <f t="shared" si="84"/>
        <v/>
      </c>
      <c r="AC459" s="789">
        <f t="shared" si="87"/>
        <v>0</v>
      </c>
      <c r="AD459" s="789">
        <f t="shared" si="88"/>
        <v>0</v>
      </c>
      <c r="AE459" s="789">
        <f t="shared" si="89"/>
        <v>0</v>
      </c>
      <c r="AF459" s="790">
        <f t="shared" si="90"/>
        <v>0</v>
      </c>
      <c r="AG459" s="273"/>
      <c r="AH459" s="791"/>
      <c r="AI459" s="265"/>
      <c r="AJ459" s="792"/>
      <c r="AK459" s="793"/>
      <c r="AL459" s="787"/>
      <c r="AM459" s="788" t="str">
        <f t="shared" si="91"/>
        <v/>
      </c>
      <c r="AN459" s="789" t="str">
        <f t="shared" si="85"/>
        <v/>
      </c>
      <c r="AO459" s="789">
        <f t="shared" si="92"/>
        <v>0</v>
      </c>
      <c r="AP459" s="789">
        <f t="shared" si="93"/>
        <v>0</v>
      </c>
      <c r="AQ459" s="789">
        <f t="shared" si="94"/>
        <v>0</v>
      </c>
      <c r="AR459" s="790">
        <f t="shared" si="95"/>
        <v>0</v>
      </c>
    </row>
    <row r="460" spans="22:44" x14ac:dyDescent="0.25">
      <c r="V460" s="791"/>
      <c r="W460" s="265"/>
      <c r="X460" s="792"/>
      <c r="Y460" s="793"/>
      <c r="Z460" s="787"/>
      <c r="AA460" s="788" t="str">
        <f t="shared" si="86"/>
        <v/>
      </c>
      <c r="AB460" s="789" t="str">
        <f t="shared" si="84"/>
        <v/>
      </c>
      <c r="AC460" s="789">
        <f t="shared" si="87"/>
        <v>0</v>
      </c>
      <c r="AD460" s="789">
        <f t="shared" si="88"/>
        <v>0</v>
      </c>
      <c r="AE460" s="789">
        <f t="shared" si="89"/>
        <v>0</v>
      </c>
      <c r="AF460" s="790">
        <f t="shared" si="90"/>
        <v>0</v>
      </c>
      <c r="AG460" s="273"/>
      <c r="AH460" s="791"/>
      <c r="AI460" s="265"/>
      <c r="AJ460" s="792"/>
      <c r="AK460" s="793"/>
      <c r="AL460" s="787"/>
      <c r="AM460" s="788" t="str">
        <f t="shared" si="91"/>
        <v/>
      </c>
      <c r="AN460" s="789" t="str">
        <f t="shared" si="85"/>
        <v/>
      </c>
      <c r="AO460" s="789">
        <f t="shared" si="92"/>
        <v>0</v>
      </c>
      <c r="AP460" s="789">
        <f t="shared" si="93"/>
        <v>0</v>
      </c>
      <c r="AQ460" s="789">
        <f t="shared" si="94"/>
        <v>0</v>
      </c>
      <c r="AR460" s="790">
        <f t="shared" si="95"/>
        <v>0</v>
      </c>
    </row>
    <row r="461" spans="22:44" x14ac:dyDescent="0.25">
      <c r="V461" s="791"/>
      <c r="W461" s="265"/>
      <c r="X461" s="792"/>
      <c r="Y461" s="793"/>
      <c r="Z461" s="787"/>
      <c r="AA461" s="788" t="str">
        <f t="shared" si="86"/>
        <v/>
      </c>
      <c r="AB461" s="789" t="str">
        <f t="shared" si="84"/>
        <v/>
      </c>
      <c r="AC461" s="789">
        <f t="shared" si="87"/>
        <v>0</v>
      </c>
      <c r="AD461" s="789">
        <f t="shared" si="88"/>
        <v>0</v>
      </c>
      <c r="AE461" s="789">
        <f t="shared" si="89"/>
        <v>0</v>
      </c>
      <c r="AF461" s="790">
        <f t="shared" si="90"/>
        <v>0</v>
      </c>
      <c r="AG461" s="273"/>
      <c r="AH461" s="791"/>
      <c r="AI461" s="265"/>
      <c r="AJ461" s="792"/>
      <c r="AK461" s="793"/>
      <c r="AL461" s="787"/>
      <c r="AM461" s="788" t="str">
        <f t="shared" si="91"/>
        <v/>
      </c>
      <c r="AN461" s="789" t="str">
        <f t="shared" si="85"/>
        <v/>
      </c>
      <c r="AO461" s="789">
        <f t="shared" si="92"/>
        <v>0</v>
      </c>
      <c r="AP461" s="789">
        <f t="shared" si="93"/>
        <v>0</v>
      </c>
      <c r="AQ461" s="789">
        <f t="shared" si="94"/>
        <v>0</v>
      </c>
      <c r="AR461" s="790">
        <f t="shared" si="95"/>
        <v>0</v>
      </c>
    </row>
    <row r="462" spans="22:44" x14ac:dyDescent="0.25">
      <c r="V462" s="791"/>
      <c r="W462" s="265"/>
      <c r="X462" s="792"/>
      <c r="Y462" s="793"/>
      <c r="Z462" s="787"/>
      <c r="AA462" s="788" t="str">
        <f t="shared" si="86"/>
        <v/>
      </c>
      <c r="AB462" s="789" t="str">
        <f t="shared" si="84"/>
        <v/>
      </c>
      <c r="AC462" s="789">
        <f t="shared" si="87"/>
        <v>0</v>
      </c>
      <c r="AD462" s="789">
        <f t="shared" si="88"/>
        <v>0</v>
      </c>
      <c r="AE462" s="789">
        <f t="shared" si="89"/>
        <v>0</v>
      </c>
      <c r="AF462" s="790">
        <f t="shared" si="90"/>
        <v>0</v>
      </c>
      <c r="AG462" s="273"/>
      <c r="AH462" s="791"/>
      <c r="AI462" s="265"/>
      <c r="AJ462" s="792"/>
      <c r="AK462" s="793"/>
      <c r="AL462" s="787"/>
      <c r="AM462" s="788" t="str">
        <f t="shared" si="91"/>
        <v/>
      </c>
      <c r="AN462" s="789" t="str">
        <f t="shared" si="85"/>
        <v/>
      </c>
      <c r="AO462" s="789">
        <f t="shared" si="92"/>
        <v>0</v>
      </c>
      <c r="AP462" s="789">
        <f t="shared" si="93"/>
        <v>0</v>
      </c>
      <c r="AQ462" s="789">
        <f t="shared" si="94"/>
        <v>0</v>
      </c>
      <c r="AR462" s="790">
        <f t="shared" si="95"/>
        <v>0</v>
      </c>
    </row>
    <row r="463" spans="22:44" x14ac:dyDescent="0.25">
      <c r="V463" s="791"/>
      <c r="W463" s="265"/>
      <c r="X463" s="792"/>
      <c r="Y463" s="793"/>
      <c r="Z463" s="787"/>
      <c r="AA463" s="788" t="str">
        <f t="shared" si="86"/>
        <v/>
      </c>
      <c r="AB463" s="789" t="str">
        <f t="shared" si="84"/>
        <v/>
      </c>
      <c r="AC463" s="789">
        <f t="shared" si="87"/>
        <v>0</v>
      </c>
      <c r="AD463" s="789">
        <f t="shared" si="88"/>
        <v>0</v>
      </c>
      <c r="AE463" s="789">
        <f t="shared" si="89"/>
        <v>0</v>
      </c>
      <c r="AF463" s="790">
        <f t="shared" si="90"/>
        <v>0</v>
      </c>
      <c r="AG463" s="273"/>
      <c r="AH463" s="791"/>
      <c r="AI463" s="265"/>
      <c r="AJ463" s="792"/>
      <c r="AK463" s="793"/>
      <c r="AL463" s="787"/>
      <c r="AM463" s="788" t="str">
        <f t="shared" si="91"/>
        <v/>
      </c>
      <c r="AN463" s="789" t="str">
        <f t="shared" si="85"/>
        <v/>
      </c>
      <c r="AO463" s="789">
        <f t="shared" si="92"/>
        <v>0</v>
      </c>
      <c r="AP463" s="789">
        <f t="shared" si="93"/>
        <v>0</v>
      </c>
      <c r="AQ463" s="789">
        <f t="shared" si="94"/>
        <v>0</v>
      </c>
      <c r="AR463" s="790">
        <f t="shared" si="95"/>
        <v>0</v>
      </c>
    </row>
    <row r="464" spans="22:44" x14ac:dyDescent="0.25">
      <c r="V464" s="791"/>
      <c r="W464" s="265"/>
      <c r="X464" s="792"/>
      <c r="Y464" s="793"/>
      <c r="Z464" s="787"/>
      <c r="AA464" s="788" t="str">
        <f t="shared" si="86"/>
        <v/>
      </c>
      <c r="AB464" s="789" t="str">
        <f t="shared" si="84"/>
        <v/>
      </c>
      <c r="AC464" s="789">
        <f t="shared" si="87"/>
        <v>0</v>
      </c>
      <c r="AD464" s="789">
        <f t="shared" si="88"/>
        <v>0</v>
      </c>
      <c r="AE464" s="789">
        <f t="shared" si="89"/>
        <v>0</v>
      </c>
      <c r="AF464" s="790">
        <f t="shared" si="90"/>
        <v>0</v>
      </c>
      <c r="AG464" s="273"/>
      <c r="AH464" s="791"/>
      <c r="AI464" s="265"/>
      <c r="AJ464" s="792"/>
      <c r="AK464" s="793"/>
      <c r="AL464" s="787"/>
      <c r="AM464" s="788" t="str">
        <f t="shared" si="91"/>
        <v/>
      </c>
      <c r="AN464" s="789" t="str">
        <f t="shared" si="85"/>
        <v/>
      </c>
      <c r="AO464" s="789">
        <f t="shared" si="92"/>
        <v>0</v>
      </c>
      <c r="AP464" s="789">
        <f t="shared" si="93"/>
        <v>0</v>
      </c>
      <c r="AQ464" s="789">
        <f t="shared" si="94"/>
        <v>0</v>
      </c>
      <c r="AR464" s="790">
        <f t="shared" si="95"/>
        <v>0</v>
      </c>
    </row>
    <row r="465" spans="22:44" x14ac:dyDescent="0.25">
      <c r="V465" s="791"/>
      <c r="W465" s="265"/>
      <c r="X465" s="792"/>
      <c r="Y465" s="793"/>
      <c r="Z465" s="787"/>
      <c r="AA465" s="788" t="str">
        <f t="shared" si="86"/>
        <v/>
      </c>
      <c r="AB465" s="789" t="str">
        <f t="shared" si="84"/>
        <v/>
      </c>
      <c r="AC465" s="789">
        <f t="shared" si="87"/>
        <v>0</v>
      </c>
      <c r="AD465" s="789">
        <f t="shared" si="88"/>
        <v>0</v>
      </c>
      <c r="AE465" s="789">
        <f t="shared" si="89"/>
        <v>0</v>
      </c>
      <c r="AF465" s="790">
        <f t="shared" si="90"/>
        <v>0</v>
      </c>
      <c r="AG465" s="273"/>
      <c r="AH465" s="791"/>
      <c r="AI465" s="265"/>
      <c r="AJ465" s="792"/>
      <c r="AK465" s="793"/>
      <c r="AL465" s="787"/>
      <c r="AM465" s="788" t="str">
        <f t="shared" si="91"/>
        <v/>
      </c>
      <c r="AN465" s="789" t="str">
        <f t="shared" si="85"/>
        <v/>
      </c>
      <c r="AO465" s="789">
        <f t="shared" si="92"/>
        <v>0</v>
      </c>
      <c r="AP465" s="789">
        <f t="shared" si="93"/>
        <v>0</v>
      </c>
      <c r="AQ465" s="789">
        <f t="shared" si="94"/>
        <v>0</v>
      </c>
      <c r="AR465" s="790">
        <f t="shared" si="95"/>
        <v>0</v>
      </c>
    </row>
    <row r="466" spans="22:44" x14ac:dyDescent="0.25">
      <c r="V466" s="791"/>
      <c r="W466" s="265"/>
      <c r="X466" s="792"/>
      <c r="Y466" s="793"/>
      <c r="Z466" s="787"/>
      <c r="AA466" s="788" t="str">
        <f t="shared" si="86"/>
        <v/>
      </c>
      <c r="AB466" s="789" t="str">
        <f t="shared" si="84"/>
        <v/>
      </c>
      <c r="AC466" s="789">
        <f t="shared" si="87"/>
        <v>0</v>
      </c>
      <c r="AD466" s="789">
        <f t="shared" si="88"/>
        <v>0</v>
      </c>
      <c r="AE466" s="789">
        <f t="shared" si="89"/>
        <v>0</v>
      </c>
      <c r="AF466" s="790">
        <f t="shared" si="90"/>
        <v>0</v>
      </c>
      <c r="AG466" s="273"/>
      <c r="AH466" s="791"/>
      <c r="AI466" s="265"/>
      <c r="AJ466" s="792"/>
      <c r="AK466" s="793"/>
      <c r="AL466" s="787"/>
      <c r="AM466" s="788" t="str">
        <f t="shared" si="91"/>
        <v/>
      </c>
      <c r="AN466" s="789" t="str">
        <f t="shared" si="85"/>
        <v/>
      </c>
      <c r="AO466" s="789">
        <f t="shared" si="92"/>
        <v>0</v>
      </c>
      <c r="AP466" s="789">
        <f t="shared" si="93"/>
        <v>0</v>
      </c>
      <c r="AQ466" s="789">
        <f t="shared" si="94"/>
        <v>0</v>
      </c>
      <c r="AR466" s="790">
        <f t="shared" si="95"/>
        <v>0</v>
      </c>
    </row>
    <row r="467" spans="22:44" x14ac:dyDescent="0.25">
      <c r="V467" s="791"/>
      <c r="W467" s="265"/>
      <c r="X467" s="792"/>
      <c r="Y467" s="793"/>
      <c r="Z467" s="787"/>
      <c r="AA467" s="788" t="str">
        <f t="shared" si="86"/>
        <v/>
      </c>
      <c r="AB467" s="789" t="str">
        <f t="shared" si="84"/>
        <v/>
      </c>
      <c r="AC467" s="789">
        <f t="shared" si="87"/>
        <v>0</v>
      </c>
      <c r="AD467" s="789">
        <f t="shared" si="88"/>
        <v>0</v>
      </c>
      <c r="AE467" s="789">
        <f t="shared" si="89"/>
        <v>0</v>
      </c>
      <c r="AF467" s="790">
        <f t="shared" si="90"/>
        <v>0</v>
      </c>
      <c r="AG467" s="273"/>
      <c r="AH467" s="791"/>
      <c r="AI467" s="265"/>
      <c r="AJ467" s="792"/>
      <c r="AK467" s="793"/>
      <c r="AL467" s="787"/>
      <c r="AM467" s="788" t="str">
        <f t="shared" si="91"/>
        <v/>
      </c>
      <c r="AN467" s="789" t="str">
        <f t="shared" si="85"/>
        <v/>
      </c>
      <c r="AO467" s="789">
        <f t="shared" si="92"/>
        <v>0</v>
      </c>
      <c r="AP467" s="789">
        <f t="shared" si="93"/>
        <v>0</v>
      </c>
      <c r="AQ467" s="789">
        <f t="shared" si="94"/>
        <v>0</v>
      </c>
      <c r="AR467" s="790">
        <f t="shared" si="95"/>
        <v>0</v>
      </c>
    </row>
    <row r="468" spans="22:44" x14ac:dyDescent="0.25">
      <c r="V468" s="791"/>
      <c r="W468" s="265"/>
      <c r="X468" s="792"/>
      <c r="Y468" s="793"/>
      <c r="Z468" s="787"/>
      <c r="AA468" s="788" t="str">
        <f t="shared" si="86"/>
        <v/>
      </c>
      <c r="AB468" s="789" t="str">
        <f t="shared" si="84"/>
        <v/>
      </c>
      <c r="AC468" s="789">
        <f t="shared" si="87"/>
        <v>0</v>
      </c>
      <c r="AD468" s="789">
        <f t="shared" si="88"/>
        <v>0</v>
      </c>
      <c r="AE468" s="789">
        <f t="shared" si="89"/>
        <v>0</v>
      </c>
      <c r="AF468" s="790">
        <f t="shared" si="90"/>
        <v>0</v>
      </c>
      <c r="AG468" s="273"/>
      <c r="AH468" s="791"/>
      <c r="AI468" s="265"/>
      <c r="AJ468" s="792"/>
      <c r="AK468" s="793"/>
      <c r="AL468" s="787"/>
      <c r="AM468" s="788" t="str">
        <f t="shared" si="91"/>
        <v/>
      </c>
      <c r="AN468" s="789" t="str">
        <f t="shared" si="85"/>
        <v/>
      </c>
      <c r="AO468" s="789">
        <f t="shared" si="92"/>
        <v>0</v>
      </c>
      <c r="AP468" s="789">
        <f t="shared" si="93"/>
        <v>0</v>
      </c>
      <c r="AQ468" s="789">
        <f t="shared" si="94"/>
        <v>0</v>
      </c>
      <c r="AR468" s="790">
        <f t="shared" si="95"/>
        <v>0</v>
      </c>
    </row>
    <row r="469" spans="22:44" x14ac:dyDescent="0.25">
      <c r="V469" s="791"/>
      <c r="W469" s="265"/>
      <c r="X469" s="792"/>
      <c r="Y469" s="793"/>
      <c r="Z469" s="787"/>
      <c r="AA469" s="788" t="str">
        <f t="shared" si="86"/>
        <v/>
      </c>
      <c r="AB469" s="789" t="str">
        <f t="shared" si="84"/>
        <v/>
      </c>
      <c r="AC469" s="789">
        <f t="shared" si="87"/>
        <v>0</v>
      </c>
      <c r="AD469" s="789">
        <f t="shared" si="88"/>
        <v>0</v>
      </c>
      <c r="AE469" s="789">
        <f t="shared" si="89"/>
        <v>0</v>
      </c>
      <c r="AF469" s="790">
        <f t="shared" si="90"/>
        <v>0</v>
      </c>
      <c r="AG469" s="273"/>
      <c r="AH469" s="791"/>
      <c r="AI469" s="265"/>
      <c r="AJ469" s="792"/>
      <c r="AK469" s="793"/>
      <c r="AL469" s="787"/>
      <c r="AM469" s="788" t="str">
        <f t="shared" si="91"/>
        <v/>
      </c>
      <c r="AN469" s="789" t="str">
        <f t="shared" si="85"/>
        <v/>
      </c>
      <c r="AO469" s="789">
        <f t="shared" si="92"/>
        <v>0</v>
      </c>
      <c r="AP469" s="789">
        <f t="shared" si="93"/>
        <v>0</v>
      </c>
      <c r="AQ469" s="789">
        <f t="shared" si="94"/>
        <v>0</v>
      </c>
      <c r="AR469" s="790">
        <f t="shared" si="95"/>
        <v>0</v>
      </c>
    </row>
    <row r="470" spans="22:44" x14ac:dyDescent="0.25">
      <c r="V470" s="791"/>
      <c r="W470" s="265"/>
      <c r="X470" s="792"/>
      <c r="Y470" s="793"/>
      <c r="Z470" s="787"/>
      <c r="AA470" s="788" t="str">
        <f t="shared" si="86"/>
        <v/>
      </c>
      <c r="AB470" s="789" t="str">
        <f t="shared" si="84"/>
        <v/>
      </c>
      <c r="AC470" s="789">
        <f t="shared" si="87"/>
        <v>0</v>
      </c>
      <c r="AD470" s="789">
        <f t="shared" si="88"/>
        <v>0</v>
      </c>
      <c r="AE470" s="789">
        <f t="shared" si="89"/>
        <v>0</v>
      </c>
      <c r="AF470" s="790">
        <f t="shared" si="90"/>
        <v>0</v>
      </c>
      <c r="AG470" s="273"/>
      <c r="AH470" s="791"/>
      <c r="AI470" s="265"/>
      <c r="AJ470" s="792"/>
      <c r="AK470" s="793"/>
      <c r="AL470" s="787"/>
      <c r="AM470" s="788" t="str">
        <f t="shared" si="91"/>
        <v/>
      </c>
      <c r="AN470" s="789" t="str">
        <f t="shared" si="85"/>
        <v/>
      </c>
      <c r="AO470" s="789">
        <f t="shared" si="92"/>
        <v>0</v>
      </c>
      <c r="AP470" s="789">
        <f t="shared" si="93"/>
        <v>0</v>
      </c>
      <c r="AQ470" s="789">
        <f t="shared" si="94"/>
        <v>0</v>
      </c>
      <c r="AR470" s="790">
        <f t="shared" si="95"/>
        <v>0</v>
      </c>
    </row>
    <row r="471" spans="22:44" x14ac:dyDescent="0.25">
      <c r="V471" s="791"/>
      <c r="W471" s="265"/>
      <c r="X471" s="792"/>
      <c r="Y471" s="793"/>
      <c r="Z471" s="787"/>
      <c r="AA471" s="788" t="str">
        <f t="shared" si="86"/>
        <v/>
      </c>
      <c r="AB471" s="789" t="str">
        <f t="shared" si="84"/>
        <v/>
      </c>
      <c r="AC471" s="789">
        <f t="shared" si="87"/>
        <v>0</v>
      </c>
      <c r="AD471" s="789">
        <f t="shared" si="88"/>
        <v>0</v>
      </c>
      <c r="AE471" s="789">
        <f t="shared" si="89"/>
        <v>0</v>
      </c>
      <c r="AF471" s="790">
        <f t="shared" si="90"/>
        <v>0</v>
      </c>
      <c r="AG471" s="273"/>
      <c r="AH471" s="791"/>
      <c r="AI471" s="265"/>
      <c r="AJ471" s="792"/>
      <c r="AK471" s="793"/>
      <c r="AL471" s="787"/>
      <c r="AM471" s="788" t="str">
        <f t="shared" si="91"/>
        <v/>
      </c>
      <c r="AN471" s="789" t="str">
        <f t="shared" si="85"/>
        <v/>
      </c>
      <c r="AO471" s="789">
        <f t="shared" si="92"/>
        <v>0</v>
      </c>
      <c r="AP471" s="789">
        <f t="shared" si="93"/>
        <v>0</v>
      </c>
      <c r="AQ471" s="789">
        <f t="shared" si="94"/>
        <v>0</v>
      </c>
      <c r="AR471" s="790">
        <f t="shared" si="95"/>
        <v>0</v>
      </c>
    </row>
    <row r="472" spans="22:44" x14ac:dyDescent="0.25">
      <c r="V472" s="791"/>
      <c r="W472" s="265"/>
      <c r="X472" s="792"/>
      <c r="Y472" s="793"/>
      <c r="Z472" s="787"/>
      <c r="AA472" s="788" t="str">
        <f t="shared" si="86"/>
        <v/>
      </c>
      <c r="AB472" s="789" t="str">
        <f t="shared" si="84"/>
        <v/>
      </c>
      <c r="AC472" s="789">
        <f t="shared" si="87"/>
        <v>0</v>
      </c>
      <c r="AD472" s="789">
        <f t="shared" si="88"/>
        <v>0</v>
      </c>
      <c r="AE472" s="789">
        <f t="shared" si="89"/>
        <v>0</v>
      </c>
      <c r="AF472" s="790">
        <f t="shared" si="90"/>
        <v>0</v>
      </c>
      <c r="AG472" s="273"/>
      <c r="AH472" s="791"/>
      <c r="AI472" s="265"/>
      <c r="AJ472" s="792"/>
      <c r="AK472" s="793"/>
      <c r="AL472" s="787"/>
      <c r="AM472" s="788" t="str">
        <f t="shared" si="91"/>
        <v/>
      </c>
      <c r="AN472" s="789" t="str">
        <f t="shared" si="85"/>
        <v/>
      </c>
      <c r="AO472" s="789">
        <f t="shared" si="92"/>
        <v>0</v>
      </c>
      <c r="AP472" s="789">
        <f t="shared" si="93"/>
        <v>0</v>
      </c>
      <c r="AQ472" s="789">
        <f t="shared" si="94"/>
        <v>0</v>
      </c>
      <c r="AR472" s="790">
        <f t="shared" si="95"/>
        <v>0</v>
      </c>
    </row>
    <row r="473" spans="22:44" x14ac:dyDescent="0.25">
      <c r="V473" s="791"/>
      <c r="W473" s="265"/>
      <c r="X473" s="792"/>
      <c r="Y473" s="793"/>
      <c r="Z473" s="787"/>
      <c r="AA473" s="788" t="str">
        <f t="shared" si="86"/>
        <v/>
      </c>
      <c r="AB473" s="789" t="str">
        <f t="shared" si="84"/>
        <v/>
      </c>
      <c r="AC473" s="789">
        <f t="shared" si="87"/>
        <v>0</v>
      </c>
      <c r="AD473" s="789">
        <f t="shared" si="88"/>
        <v>0</v>
      </c>
      <c r="AE473" s="789">
        <f t="shared" si="89"/>
        <v>0</v>
      </c>
      <c r="AF473" s="790">
        <f t="shared" si="90"/>
        <v>0</v>
      </c>
      <c r="AG473" s="273"/>
      <c r="AH473" s="791"/>
      <c r="AI473" s="265"/>
      <c r="AJ473" s="792"/>
      <c r="AK473" s="793"/>
      <c r="AL473" s="787"/>
      <c r="AM473" s="788" t="str">
        <f t="shared" si="91"/>
        <v/>
      </c>
      <c r="AN473" s="789" t="str">
        <f t="shared" si="85"/>
        <v/>
      </c>
      <c r="AO473" s="789">
        <f t="shared" si="92"/>
        <v>0</v>
      </c>
      <c r="AP473" s="789">
        <f t="shared" si="93"/>
        <v>0</v>
      </c>
      <c r="AQ473" s="789">
        <f t="shared" si="94"/>
        <v>0</v>
      </c>
      <c r="AR473" s="790">
        <f t="shared" si="95"/>
        <v>0</v>
      </c>
    </row>
    <row r="474" spans="22:44" x14ac:dyDescent="0.25">
      <c r="V474" s="791"/>
      <c r="W474" s="265"/>
      <c r="X474" s="792"/>
      <c r="Y474" s="793"/>
      <c r="Z474" s="787"/>
      <c r="AA474" s="788" t="str">
        <f t="shared" si="86"/>
        <v/>
      </c>
      <c r="AB474" s="789" t="str">
        <f t="shared" si="84"/>
        <v/>
      </c>
      <c r="AC474" s="789">
        <f t="shared" si="87"/>
        <v>0</v>
      </c>
      <c r="AD474" s="789">
        <f t="shared" si="88"/>
        <v>0</v>
      </c>
      <c r="AE474" s="789">
        <f t="shared" si="89"/>
        <v>0</v>
      </c>
      <c r="AF474" s="790">
        <f t="shared" si="90"/>
        <v>0</v>
      </c>
      <c r="AG474" s="273"/>
      <c r="AH474" s="791"/>
      <c r="AI474" s="265"/>
      <c r="AJ474" s="792"/>
      <c r="AK474" s="793"/>
      <c r="AL474" s="787"/>
      <c r="AM474" s="788" t="str">
        <f t="shared" si="91"/>
        <v/>
      </c>
      <c r="AN474" s="789" t="str">
        <f t="shared" si="85"/>
        <v/>
      </c>
      <c r="AO474" s="789">
        <f t="shared" si="92"/>
        <v>0</v>
      </c>
      <c r="AP474" s="789">
        <f t="shared" si="93"/>
        <v>0</v>
      </c>
      <c r="AQ474" s="789">
        <f t="shared" si="94"/>
        <v>0</v>
      </c>
      <c r="AR474" s="790">
        <f t="shared" si="95"/>
        <v>0</v>
      </c>
    </row>
    <row r="475" spans="22:44" x14ac:dyDescent="0.25">
      <c r="V475" s="791"/>
      <c r="W475" s="265"/>
      <c r="X475" s="792"/>
      <c r="Y475" s="793"/>
      <c r="Z475" s="787"/>
      <c r="AA475" s="788" t="str">
        <f t="shared" si="86"/>
        <v/>
      </c>
      <c r="AB475" s="789" t="str">
        <f t="shared" si="84"/>
        <v/>
      </c>
      <c r="AC475" s="789">
        <f t="shared" si="87"/>
        <v>0</v>
      </c>
      <c r="AD475" s="789">
        <f t="shared" si="88"/>
        <v>0</v>
      </c>
      <c r="AE475" s="789">
        <f t="shared" si="89"/>
        <v>0</v>
      </c>
      <c r="AF475" s="790">
        <f t="shared" si="90"/>
        <v>0</v>
      </c>
      <c r="AG475" s="273"/>
      <c r="AH475" s="791"/>
      <c r="AI475" s="265"/>
      <c r="AJ475" s="792"/>
      <c r="AK475" s="793"/>
      <c r="AL475" s="787"/>
      <c r="AM475" s="788" t="str">
        <f t="shared" si="91"/>
        <v/>
      </c>
      <c r="AN475" s="789" t="str">
        <f t="shared" si="85"/>
        <v/>
      </c>
      <c r="AO475" s="789">
        <f t="shared" si="92"/>
        <v>0</v>
      </c>
      <c r="AP475" s="789">
        <f t="shared" si="93"/>
        <v>0</v>
      </c>
      <c r="AQ475" s="789">
        <f t="shared" si="94"/>
        <v>0</v>
      </c>
      <c r="AR475" s="790">
        <f t="shared" si="95"/>
        <v>0</v>
      </c>
    </row>
    <row r="476" spans="22:44" x14ac:dyDescent="0.25">
      <c r="V476" s="791"/>
      <c r="W476" s="265"/>
      <c r="X476" s="792"/>
      <c r="Y476" s="793"/>
      <c r="Z476" s="787"/>
      <c r="AA476" s="788" t="str">
        <f t="shared" si="86"/>
        <v/>
      </c>
      <c r="AB476" s="789" t="str">
        <f t="shared" si="84"/>
        <v/>
      </c>
      <c r="AC476" s="789">
        <f t="shared" si="87"/>
        <v>0</v>
      </c>
      <c r="AD476" s="789">
        <f t="shared" si="88"/>
        <v>0</v>
      </c>
      <c r="AE476" s="789">
        <f t="shared" si="89"/>
        <v>0</v>
      </c>
      <c r="AF476" s="790">
        <f t="shared" si="90"/>
        <v>0</v>
      </c>
      <c r="AG476" s="273"/>
      <c r="AH476" s="791"/>
      <c r="AI476" s="265"/>
      <c r="AJ476" s="792"/>
      <c r="AK476" s="793"/>
      <c r="AL476" s="787"/>
      <c r="AM476" s="788" t="str">
        <f t="shared" si="91"/>
        <v/>
      </c>
      <c r="AN476" s="789" t="str">
        <f t="shared" si="85"/>
        <v/>
      </c>
      <c r="AO476" s="789">
        <f t="shared" si="92"/>
        <v>0</v>
      </c>
      <c r="AP476" s="789">
        <f t="shared" si="93"/>
        <v>0</v>
      </c>
      <c r="AQ476" s="789">
        <f t="shared" si="94"/>
        <v>0</v>
      </c>
      <c r="AR476" s="790">
        <f t="shared" si="95"/>
        <v>0</v>
      </c>
    </row>
    <row r="477" spans="22:44" x14ac:dyDescent="0.25">
      <c r="V477" s="791"/>
      <c r="W477" s="265"/>
      <c r="X477" s="792"/>
      <c r="Y477" s="793"/>
      <c r="Z477" s="787"/>
      <c r="AA477" s="788" t="str">
        <f t="shared" si="86"/>
        <v/>
      </c>
      <c r="AB477" s="789" t="str">
        <f t="shared" si="84"/>
        <v/>
      </c>
      <c r="AC477" s="789">
        <f t="shared" si="87"/>
        <v>0</v>
      </c>
      <c r="AD477" s="789">
        <f t="shared" si="88"/>
        <v>0</v>
      </c>
      <c r="AE477" s="789">
        <f t="shared" si="89"/>
        <v>0</v>
      </c>
      <c r="AF477" s="790">
        <f t="shared" si="90"/>
        <v>0</v>
      </c>
      <c r="AG477" s="273"/>
      <c r="AH477" s="791"/>
      <c r="AI477" s="265"/>
      <c r="AJ477" s="792"/>
      <c r="AK477" s="793"/>
      <c r="AL477" s="787"/>
      <c r="AM477" s="788" t="str">
        <f t="shared" si="91"/>
        <v/>
      </c>
      <c r="AN477" s="789" t="str">
        <f t="shared" si="85"/>
        <v/>
      </c>
      <c r="AO477" s="789">
        <f t="shared" si="92"/>
        <v>0</v>
      </c>
      <c r="AP477" s="789">
        <f t="shared" si="93"/>
        <v>0</v>
      </c>
      <c r="AQ477" s="789">
        <f t="shared" si="94"/>
        <v>0</v>
      </c>
      <c r="AR477" s="790">
        <f t="shared" si="95"/>
        <v>0</v>
      </c>
    </row>
    <row r="478" spans="22:44" x14ac:dyDescent="0.25">
      <c r="V478" s="791"/>
      <c r="W478" s="265"/>
      <c r="X478" s="792"/>
      <c r="Y478" s="793"/>
      <c r="Z478" s="787"/>
      <c r="AA478" s="788" t="str">
        <f t="shared" si="86"/>
        <v/>
      </c>
      <c r="AB478" s="789" t="str">
        <f t="shared" si="84"/>
        <v/>
      </c>
      <c r="AC478" s="789">
        <f t="shared" si="87"/>
        <v>0</v>
      </c>
      <c r="AD478" s="789">
        <f t="shared" si="88"/>
        <v>0</v>
      </c>
      <c r="AE478" s="789">
        <f t="shared" si="89"/>
        <v>0</v>
      </c>
      <c r="AF478" s="790">
        <f t="shared" si="90"/>
        <v>0</v>
      </c>
      <c r="AG478" s="273"/>
      <c r="AH478" s="791"/>
      <c r="AI478" s="265"/>
      <c r="AJ478" s="792"/>
      <c r="AK478" s="793"/>
      <c r="AL478" s="787"/>
      <c r="AM478" s="788" t="str">
        <f t="shared" si="91"/>
        <v/>
      </c>
      <c r="AN478" s="789" t="str">
        <f t="shared" si="85"/>
        <v/>
      </c>
      <c r="AO478" s="789">
        <f t="shared" si="92"/>
        <v>0</v>
      </c>
      <c r="AP478" s="789">
        <f t="shared" si="93"/>
        <v>0</v>
      </c>
      <c r="AQ478" s="789">
        <f t="shared" si="94"/>
        <v>0</v>
      </c>
      <c r="AR478" s="790">
        <f t="shared" si="95"/>
        <v>0</v>
      </c>
    </row>
    <row r="479" spans="22:44" x14ac:dyDescent="0.25">
      <c r="V479" s="791"/>
      <c r="W479" s="265"/>
      <c r="X479" s="792"/>
      <c r="Y479" s="793"/>
      <c r="Z479" s="787"/>
      <c r="AA479" s="788" t="str">
        <f t="shared" si="86"/>
        <v/>
      </c>
      <c r="AB479" s="789" t="str">
        <f t="shared" si="84"/>
        <v/>
      </c>
      <c r="AC479" s="789">
        <f t="shared" si="87"/>
        <v>0</v>
      </c>
      <c r="AD479" s="789">
        <f t="shared" si="88"/>
        <v>0</v>
      </c>
      <c r="AE479" s="789">
        <f t="shared" si="89"/>
        <v>0</v>
      </c>
      <c r="AF479" s="790">
        <f t="shared" si="90"/>
        <v>0</v>
      </c>
      <c r="AG479" s="273"/>
      <c r="AH479" s="791"/>
      <c r="AI479" s="265"/>
      <c r="AJ479" s="792"/>
      <c r="AK479" s="793"/>
      <c r="AL479" s="787"/>
      <c r="AM479" s="788" t="str">
        <f t="shared" si="91"/>
        <v/>
      </c>
      <c r="AN479" s="789" t="str">
        <f t="shared" si="85"/>
        <v/>
      </c>
      <c r="AO479" s="789">
        <f t="shared" si="92"/>
        <v>0</v>
      </c>
      <c r="AP479" s="789">
        <f t="shared" si="93"/>
        <v>0</v>
      </c>
      <c r="AQ479" s="789">
        <f t="shared" si="94"/>
        <v>0</v>
      </c>
      <c r="AR479" s="790">
        <f t="shared" si="95"/>
        <v>0</v>
      </c>
    </row>
    <row r="480" spans="22:44" x14ac:dyDescent="0.25">
      <c r="V480" s="791"/>
      <c r="W480" s="265"/>
      <c r="X480" s="792"/>
      <c r="Y480" s="793"/>
      <c r="Z480" s="787"/>
      <c r="AA480" s="788" t="str">
        <f t="shared" si="86"/>
        <v/>
      </c>
      <c r="AB480" s="789" t="str">
        <f t="shared" si="84"/>
        <v/>
      </c>
      <c r="AC480" s="789">
        <f t="shared" si="87"/>
        <v>0</v>
      </c>
      <c r="AD480" s="789">
        <f t="shared" si="88"/>
        <v>0</v>
      </c>
      <c r="AE480" s="789">
        <f t="shared" si="89"/>
        <v>0</v>
      </c>
      <c r="AF480" s="790">
        <f t="shared" si="90"/>
        <v>0</v>
      </c>
      <c r="AG480" s="273"/>
      <c r="AH480" s="791"/>
      <c r="AI480" s="265"/>
      <c r="AJ480" s="792"/>
      <c r="AK480" s="793"/>
      <c r="AL480" s="787"/>
      <c r="AM480" s="788" t="str">
        <f t="shared" si="91"/>
        <v/>
      </c>
      <c r="AN480" s="789" t="str">
        <f t="shared" si="85"/>
        <v/>
      </c>
      <c r="AO480" s="789">
        <f t="shared" si="92"/>
        <v>0</v>
      </c>
      <c r="AP480" s="789">
        <f t="shared" si="93"/>
        <v>0</v>
      </c>
      <c r="AQ480" s="789">
        <f t="shared" si="94"/>
        <v>0</v>
      </c>
      <c r="AR480" s="790">
        <f t="shared" si="95"/>
        <v>0</v>
      </c>
    </row>
    <row r="481" spans="22:44" x14ac:dyDescent="0.25">
      <c r="V481" s="791"/>
      <c r="W481" s="265"/>
      <c r="X481" s="792"/>
      <c r="Y481" s="793"/>
      <c r="Z481" s="787"/>
      <c r="AA481" s="788" t="str">
        <f t="shared" si="86"/>
        <v/>
      </c>
      <c r="AB481" s="789" t="str">
        <f t="shared" si="84"/>
        <v/>
      </c>
      <c r="AC481" s="789">
        <f t="shared" si="87"/>
        <v>0</v>
      </c>
      <c r="AD481" s="789">
        <f t="shared" si="88"/>
        <v>0</v>
      </c>
      <c r="AE481" s="789">
        <f t="shared" si="89"/>
        <v>0</v>
      </c>
      <c r="AF481" s="790">
        <f t="shared" si="90"/>
        <v>0</v>
      </c>
      <c r="AG481" s="273"/>
      <c r="AH481" s="791"/>
      <c r="AI481" s="265"/>
      <c r="AJ481" s="792"/>
      <c r="AK481" s="793"/>
      <c r="AL481" s="787"/>
      <c r="AM481" s="788" t="str">
        <f t="shared" si="91"/>
        <v/>
      </c>
      <c r="AN481" s="789" t="str">
        <f t="shared" si="85"/>
        <v/>
      </c>
      <c r="AO481" s="789">
        <f t="shared" si="92"/>
        <v>0</v>
      </c>
      <c r="AP481" s="789">
        <f t="shared" si="93"/>
        <v>0</v>
      </c>
      <c r="AQ481" s="789">
        <f t="shared" si="94"/>
        <v>0</v>
      </c>
      <c r="AR481" s="790">
        <f t="shared" si="95"/>
        <v>0</v>
      </c>
    </row>
    <row r="482" spans="22:44" x14ac:dyDescent="0.25">
      <c r="V482" s="791"/>
      <c r="W482" s="265"/>
      <c r="X482" s="792"/>
      <c r="Y482" s="793"/>
      <c r="Z482" s="787"/>
      <c r="AA482" s="788" t="str">
        <f t="shared" si="86"/>
        <v/>
      </c>
      <c r="AB482" s="789" t="str">
        <f t="shared" si="84"/>
        <v/>
      </c>
      <c r="AC482" s="789">
        <f t="shared" si="87"/>
        <v>0</v>
      </c>
      <c r="AD482" s="789">
        <f t="shared" si="88"/>
        <v>0</v>
      </c>
      <c r="AE482" s="789">
        <f t="shared" si="89"/>
        <v>0</v>
      </c>
      <c r="AF482" s="790">
        <f t="shared" si="90"/>
        <v>0</v>
      </c>
      <c r="AG482" s="273"/>
      <c r="AH482" s="791"/>
      <c r="AI482" s="265"/>
      <c r="AJ482" s="792"/>
      <c r="AK482" s="793"/>
      <c r="AL482" s="787"/>
      <c r="AM482" s="788" t="str">
        <f t="shared" si="91"/>
        <v/>
      </c>
      <c r="AN482" s="789" t="str">
        <f t="shared" si="85"/>
        <v/>
      </c>
      <c r="AO482" s="789">
        <f t="shared" si="92"/>
        <v>0</v>
      </c>
      <c r="AP482" s="789">
        <f t="shared" si="93"/>
        <v>0</v>
      </c>
      <c r="AQ482" s="789">
        <f t="shared" si="94"/>
        <v>0</v>
      </c>
      <c r="AR482" s="790">
        <f t="shared" si="95"/>
        <v>0</v>
      </c>
    </row>
    <row r="483" spans="22:44" x14ac:dyDescent="0.25">
      <c r="V483" s="791"/>
      <c r="W483" s="265"/>
      <c r="X483" s="792"/>
      <c r="Y483" s="793"/>
      <c r="Z483" s="787"/>
      <c r="AA483" s="788" t="str">
        <f t="shared" si="86"/>
        <v/>
      </c>
      <c r="AB483" s="789" t="str">
        <f t="shared" si="84"/>
        <v/>
      </c>
      <c r="AC483" s="789">
        <f t="shared" si="87"/>
        <v>0</v>
      </c>
      <c r="AD483" s="789">
        <f t="shared" si="88"/>
        <v>0</v>
      </c>
      <c r="AE483" s="789">
        <f t="shared" si="89"/>
        <v>0</v>
      </c>
      <c r="AF483" s="790">
        <f t="shared" si="90"/>
        <v>0</v>
      </c>
      <c r="AG483" s="273"/>
      <c r="AH483" s="791"/>
      <c r="AI483" s="265"/>
      <c r="AJ483" s="792"/>
      <c r="AK483" s="793"/>
      <c r="AL483" s="787"/>
      <c r="AM483" s="788" t="str">
        <f t="shared" si="91"/>
        <v/>
      </c>
      <c r="AN483" s="789" t="str">
        <f t="shared" si="85"/>
        <v/>
      </c>
      <c r="AO483" s="789">
        <f t="shared" si="92"/>
        <v>0</v>
      </c>
      <c r="AP483" s="789">
        <f t="shared" si="93"/>
        <v>0</v>
      </c>
      <c r="AQ483" s="789">
        <f t="shared" si="94"/>
        <v>0</v>
      </c>
      <c r="AR483" s="790">
        <f t="shared" si="95"/>
        <v>0</v>
      </c>
    </row>
    <row r="484" spans="22:44" x14ac:dyDescent="0.25">
      <c r="V484" s="791"/>
      <c r="W484" s="265"/>
      <c r="X484" s="792"/>
      <c r="Y484" s="793"/>
      <c r="Z484" s="787"/>
      <c r="AA484" s="788" t="str">
        <f t="shared" si="86"/>
        <v/>
      </c>
      <c r="AB484" s="789" t="str">
        <f t="shared" si="84"/>
        <v/>
      </c>
      <c r="AC484" s="789">
        <f t="shared" si="87"/>
        <v>0</v>
      </c>
      <c r="AD484" s="789">
        <f t="shared" si="88"/>
        <v>0</v>
      </c>
      <c r="AE484" s="789">
        <f t="shared" si="89"/>
        <v>0</v>
      </c>
      <c r="AF484" s="790">
        <f t="shared" si="90"/>
        <v>0</v>
      </c>
      <c r="AG484" s="273"/>
      <c r="AH484" s="791"/>
      <c r="AI484" s="265"/>
      <c r="AJ484" s="792"/>
      <c r="AK484" s="793"/>
      <c r="AL484" s="787"/>
      <c r="AM484" s="788" t="str">
        <f t="shared" si="91"/>
        <v/>
      </c>
      <c r="AN484" s="789" t="str">
        <f t="shared" si="85"/>
        <v/>
      </c>
      <c r="AO484" s="789">
        <f t="shared" si="92"/>
        <v>0</v>
      </c>
      <c r="AP484" s="789">
        <f t="shared" si="93"/>
        <v>0</v>
      </c>
      <c r="AQ484" s="789">
        <f t="shared" si="94"/>
        <v>0</v>
      </c>
      <c r="AR484" s="790">
        <f t="shared" si="95"/>
        <v>0</v>
      </c>
    </row>
    <row r="485" spans="22:44" x14ac:dyDescent="0.25">
      <c r="V485" s="791"/>
      <c r="W485" s="265"/>
      <c r="X485" s="792"/>
      <c r="Y485" s="793"/>
      <c r="Z485" s="787"/>
      <c r="AA485" s="788" t="str">
        <f t="shared" si="86"/>
        <v/>
      </c>
      <c r="AB485" s="789" t="str">
        <f t="shared" si="84"/>
        <v/>
      </c>
      <c r="AC485" s="789">
        <f t="shared" si="87"/>
        <v>0</v>
      </c>
      <c r="AD485" s="789">
        <f t="shared" si="88"/>
        <v>0</v>
      </c>
      <c r="AE485" s="789">
        <f t="shared" si="89"/>
        <v>0</v>
      </c>
      <c r="AF485" s="790">
        <f t="shared" si="90"/>
        <v>0</v>
      </c>
      <c r="AG485" s="273"/>
      <c r="AH485" s="791"/>
      <c r="AI485" s="265"/>
      <c r="AJ485" s="792"/>
      <c r="AK485" s="793"/>
      <c r="AL485" s="787"/>
      <c r="AM485" s="788" t="str">
        <f t="shared" si="91"/>
        <v/>
      </c>
      <c r="AN485" s="789" t="str">
        <f t="shared" si="85"/>
        <v/>
      </c>
      <c r="AO485" s="789">
        <f t="shared" si="92"/>
        <v>0</v>
      </c>
      <c r="AP485" s="789">
        <f t="shared" si="93"/>
        <v>0</v>
      </c>
      <c r="AQ485" s="789">
        <f t="shared" si="94"/>
        <v>0</v>
      </c>
      <c r="AR485" s="790">
        <f t="shared" si="95"/>
        <v>0</v>
      </c>
    </row>
    <row r="486" spans="22:44" x14ac:dyDescent="0.25">
      <c r="V486" s="791"/>
      <c r="W486" s="265"/>
      <c r="X486" s="792"/>
      <c r="Y486" s="793"/>
      <c r="Z486" s="787"/>
      <c r="AA486" s="788" t="str">
        <f t="shared" si="86"/>
        <v/>
      </c>
      <c r="AB486" s="789" t="str">
        <f t="shared" si="84"/>
        <v/>
      </c>
      <c r="AC486" s="789">
        <f t="shared" si="87"/>
        <v>0</v>
      </c>
      <c r="AD486" s="789">
        <f t="shared" si="88"/>
        <v>0</v>
      </c>
      <c r="AE486" s="789">
        <f t="shared" si="89"/>
        <v>0</v>
      </c>
      <c r="AF486" s="790">
        <f t="shared" si="90"/>
        <v>0</v>
      </c>
      <c r="AG486" s="273"/>
      <c r="AH486" s="791"/>
      <c r="AI486" s="265"/>
      <c r="AJ486" s="792"/>
      <c r="AK486" s="793"/>
      <c r="AL486" s="787"/>
      <c r="AM486" s="788" t="str">
        <f t="shared" si="91"/>
        <v/>
      </c>
      <c r="AN486" s="789" t="str">
        <f t="shared" si="85"/>
        <v/>
      </c>
      <c r="AO486" s="789">
        <f t="shared" si="92"/>
        <v>0</v>
      </c>
      <c r="AP486" s="789">
        <f t="shared" si="93"/>
        <v>0</v>
      </c>
      <c r="AQ486" s="789">
        <f t="shared" si="94"/>
        <v>0</v>
      </c>
      <c r="AR486" s="790">
        <f t="shared" si="95"/>
        <v>0</v>
      </c>
    </row>
    <row r="487" spans="22:44" x14ac:dyDescent="0.25">
      <c r="V487" s="791"/>
      <c r="W487" s="265"/>
      <c r="X487" s="792"/>
      <c r="Y487" s="793"/>
      <c r="Z487" s="787"/>
      <c r="AA487" s="788" t="str">
        <f t="shared" si="86"/>
        <v/>
      </c>
      <c r="AB487" s="789" t="str">
        <f t="shared" si="84"/>
        <v/>
      </c>
      <c r="AC487" s="789">
        <f t="shared" si="87"/>
        <v>0</v>
      </c>
      <c r="AD487" s="789">
        <f t="shared" si="88"/>
        <v>0</v>
      </c>
      <c r="AE487" s="789">
        <f t="shared" si="89"/>
        <v>0</v>
      </c>
      <c r="AF487" s="790">
        <f t="shared" si="90"/>
        <v>0</v>
      </c>
      <c r="AG487" s="273"/>
      <c r="AH487" s="791"/>
      <c r="AI487" s="265"/>
      <c r="AJ487" s="792"/>
      <c r="AK487" s="793"/>
      <c r="AL487" s="787"/>
      <c r="AM487" s="788" t="str">
        <f t="shared" si="91"/>
        <v/>
      </c>
      <c r="AN487" s="789" t="str">
        <f t="shared" si="85"/>
        <v/>
      </c>
      <c r="AO487" s="789">
        <f t="shared" si="92"/>
        <v>0</v>
      </c>
      <c r="AP487" s="789">
        <f t="shared" si="93"/>
        <v>0</v>
      </c>
      <c r="AQ487" s="789">
        <f t="shared" si="94"/>
        <v>0</v>
      </c>
      <c r="AR487" s="790">
        <f t="shared" si="95"/>
        <v>0</v>
      </c>
    </row>
    <row r="488" spans="22:44" x14ac:dyDescent="0.25">
      <c r="V488" s="791"/>
      <c r="W488" s="265"/>
      <c r="X488" s="792"/>
      <c r="Y488" s="793"/>
      <c r="Z488" s="787"/>
      <c r="AA488" s="788" t="str">
        <f t="shared" si="86"/>
        <v/>
      </c>
      <c r="AB488" s="789" t="str">
        <f t="shared" si="84"/>
        <v/>
      </c>
      <c r="AC488" s="789">
        <f t="shared" si="87"/>
        <v>0</v>
      </c>
      <c r="AD488" s="789">
        <f t="shared" si="88"/>
        <v>0</v>
      </c>
      <c r="AE488" s="789">
        <f t="shared" si="89"/>
        <v>0</v>
      </c>
      <c r="AF488" s="790">
        <f t="shared" si="90"/>
        <v>0</v>
      </c>
      <c r="AG488" s="273"/>
      <c r="AH488" s="791"/>
      <c r="AI488" s="265"/>
      <c r="AJ488" s="792"/>
      <c r="AK488" s="793"/>
      <c r="AL488" s="787"/>
      <c r="AM488" s="788" t="str">
        <f t="shared" si="91"/>
        <v/>
      </c>
      <c r="AN488" s="789" t="str">
        <f t="shared" si="85"/>
        <v/>
      </c>
      <c r="AO488" s="789">
        <f t="shared" si="92"/>
        <v>0</v>
      </c>
      <c r="AP488" s="789">
        <f t="shared" si="93"/>
        <v>0</v>
      </c>
      <c r="AQ488" s="789">
        <f t="shared" si="94"/>
        <v>0</v>
      </c>
      <c r="AR488" s="790">
        <f t="shared" si="95"/>
        <v>0</v>
      </c>
    </row>
    <row r="489" spans="22:44" x14ac:dyDescent="0.25">
      <c r="V489" s="791"/>
      <c r="W489" s="265"/>
      <c r="X489" s="792"/>
      <c r="Y489" s="793"/>
      <c r="Z489" s="787"/>
      <c r="AA489" s="788" t="str">
        <f t="shared" si="86"/>
        <v/>
      </c>
      <c r="AB489" s="789" t="str">
        <f t="shared" si="84"/>
        <v/>
      </c>
      <c r="AC489" s="789">
        <f t="shared" si="87"/>
        <v>0</v>
      </c>
      <c r="AD489" s="789">
        <f t="shared" si="88"/>
        <v>0</v>
      </c>
      <c r="AE489" s="789">
        <f t="shared" si="89"/>
        <v>0</v>
      </c>
      <c r="AF489" s="790">
        <f t="shared" si="90"/>
        <v>0</v>
      </c>
      <c r="AG489" s="273"/>
      <c r="AH489" s="791"/>
      <c r="AI489" s="265"/>
      <c r="AJ489" s="792"/>
      <c r="AK489" s="793"/>
      <c r="AL489" s="787"/>
      <c r="AM489" s="788" t="str">
        <f t="shared" si="91"/>
        <v/>
      </c>
      <c r="AN489" s="789" t="str">
        <f t="shared" si="85"/>
        <v/>
      </c>
      <c r="AO489" s="789">
        <f t="shared" si="92"/>
        <v>0</v>
      </c>
      <c r="AP489" s="789">
        <f t="shared" si="93"/>
        <v>0</v>
      </c>
      <c r="AQ489" s="789">
        <f t="shared" si="94"/>
        <v>0</v>
      </c>
      <c r="AR489" s="790">
        <f t="shared" si="95"/>
        <v>0</v>
      </c>
    </row>
    <row r="490" spans="22:44" x14ac:dyDescent="0.25">
      <c r="V490" s="791"/>
      <c r="W490" s="265"/>
      <c r="X490" s="792"/>
      <c r="Y490" s="793"/>
      <c r="Z490" s="787"/>
      <c r="AA490" s="788" t="str">
        <f t="shared" si="86"/>
        <v/>
      </c>
      <c r="AB490" s="789" t="str">
        <f t="shared" si="84"/>
        <v/>
      </c>
      <c r="AC490" s="789">
        <f t="shared" si="87"/>
        <v>0</v>
      </c>
      <c r="AD490" s="789">
        <f t="shared" si="88"/>
        <v>0</v>
      </c>
      <c r="AE490" s="789">
        <f t="shared" si="89"/>
        <v>0</v>
      </c>
      <c r="AF490" s="790">
        <f t="shared" si="90"/>
        <v>0</v>
      </c>
      <c r="AG490" s="273"/>
      <c r="AH490" s="791"/>
      <c r="AI490" s="265"/>
      <c r="AJ490" s="792"/>
      <c r="AK490" s="793"/>
      <c r="AL490" s="787"/>
      <c r="AM490" s="788" t="str">
        <f t="shared" si="91"/>
        <v/>
      </c>
      <c r="AN490" s="789" t="str">
        <f t="shared" si="85"/>
        <v/>
      </c>
      <c r="AO490" s="789">
        <f t="shared" si="92"/>
        <v>0</v>
      </c>
      <c r="AP490" s="789">
        <f t="shared" si="93"/>
        <v>0</v>
      </c>
      <c r="AQ490" s="789">
        <f t="shared" si="94"/>
        <v>0</v>
      </c>
      <c r="AR490" s="790">
        <f t="shared" si="95"/>
        <v>0</v>
      </c>
    </row>
    <row r="491" spans="22:44" x14ac:dyDescent="0.25">
      <c r="V491" s="791"/>
      <c r="W491" s="265"/>
      <c r="X491" s="792"/>
      <c r="Y491" s="793"/>
      <c r="Z491" s="787"/>
      <c r="AA491" s="788" t="str">
        <f t="shared" si="86"/>
        <v/>
      </c>
      <c r="AB491" s="789" t="str">
        <f t="shared" si="84"/>
        <v/>
      </c>
      <c r="AC491" s="789">
        <f t="shared" si="87"/>
        <v>0</v>
      </c>
      <c r="AD491" s="789">
        <f t="shared" si="88"/>
        <v>0</v>
      </c>
      <c r="AE491" s="789">
        <f t="shared" si="89"/>
        <v>0</v>
      </c>
      <c r="AF491" s="790">
        <f t="shared" si="90"/>
        <v>0</v>
      </c>
      <c r="AG491" s="273"/>
      <c r="AH491" s="791"/>
      <c r="AI491" s="265"/>
      <c r="AJ491" s="792"/>
      <c r="AK491" s="793"/>
      <c r="AL491" s="787"/>
      <c r="AM491" s="788" t="str">
        <f t="shared" si="91"/>
        <v/>
      </c>
      <c r="AN491" s="789" t="str">
        <f t="shared" si="85"/>
        <v/>
      </c>
      <c r="AO491" s="789">
        <f t="shared" si="92"/>
        <v>0</v>
      </c>
      <c r="AP491" s="789">
        <f t="shared" si="93"/>
        <v>0</v>
      </c>
      <c r="AQ491" s="789">
        <f t="shared" si="94"/>
        <v>0</v>
      </c>
      <c r="AR491" s="790">
        <f t="shared" si="95"/>
        <v>0</v>
      </c>
    </row>
    <row r="492" spans="22:44" x14ac:dyDescent="0.25">
      <c r="V492" s="791"/>
      <c r="W492" s="265"/>
      <c r="X492" s="792"/>
      <c r="Y492" s="793"/>
      <c r="Z492" s="787"/>
      <c r="AA492" s="788" t="str">
        <f t="shared" si="86"/>
        <v/>
      </c>
      <c r="AB492" s="789" t="str">
        <f t="shared" si="84"/>
        <v/>
      </c>
      <c r="AC492" s="789">
        <f t="shared" si="87"/>
        <v>0</v>
      </c>
      <c r="AD492" s="789">
        <f t="shared" si="88"/>
        <v>0</v>
      </c>
      <c r="AE492" s="789">
        <f t="shared" si="89"/>
        <v>0</v>
      </c>
      <c r="AF492" s="790">
        <f t="shared" si="90"/>
        <v>0</v>
      </c>
      <c r="AG492" s="273"/>
      <c r="AH492" s="791"/>
      <c r="AI492" s="265"/>
      <c r="AJ492" s="792"/>
      <c r="AK492" s="793"/>
      <c r="AL492" s="787"/>
      <c r="AM492" s="788" t="str">
        <f t="shared" si="91"/>
        <v/>
      </c>
      <c r="AN492" s="789" t="str">
        <f t="shared" si="85"/>
        <v/>
      </c>
      <c r="AO492" s="789">
        <f t="shared" si="92"/>
        <v>0</v>
      </c>
      <c r="AP492" s="789">
        <f t="shared" si="93"/>
        <v>0</v>
      </c>
      <c r="AQ492" s="789">
        <f t="shared" si="94"/>
        <v>0</v>
      </c>
      <c r="AR492" s="790">
        <f t="shared" si="95"/>
        <v>0</v>
      </c>
    </row>
    <row r="493" spans="22:44" x14ac:dyDescent="0.25">
      <c r="V493" s="791"/>
      <c r="W493" s="265"/>
      <c r="X493" s="792"/>
      <c r="Y493" s="793"/>
      <c r="Z493" s="787"/>
      <c r="AA493" s="788" t="str">
        <f t="shared" si="86"/>
        <v/>
      </c>
      <c r="AB493" s="789" t="str">
        <f t="shared" si="84"/>
        <v/>
      </c>
      <c r="AC493" s="789">
        <f t="shared" si="87"/>
        <v>0</v>
      </c>
      <c r="AD493" s="789">
        <f t="shared" si="88"/>
        <v>0</v>
      </c>
      <c r="AE493" s="789">
        <f t="shared" si="89"/>
        <v>0</v>
      </c>
      <c r="AF493" s="790">
        <f t="shared" si="90"/>
        <v>0</v>
      </c>
      <c r="AG493" s="273"/>
      <c r="AH493" s="791"/>
      <c r="AI493" s="265"/>
      <c r="AJ493" s="792"/>
      <c r="AK493" s="793"/>
      <c r="AL493" s="787"/>
      <c r="AM493" s="788" t="str">
        <f t="shared" si="91"/>
        <v/>
      </c>
      <c r="AN493" s="789" t="str">
        <f t="shared" si="85"/>
        <v/>
      </c>
      <c r="AO493" s="789">
        <f t="shared" si="92"/>
        <v>0</v>
      </c>
      <c r="AP493" s="789">
        <f t="shared" si="93"/>
        <v>0</v>
      </c>
      <c r="AQ493" s="789">
        <f t="shared" si="94"/>
        <v>0</v>
      </c>
      <c r="AR493" s="790">
        <f t="shared" si="95"/>
        <v>0</v>
      </c>
    </row>
    <row r="494" spans="22:44" x14ac:dyDescent="0.25">
      <c r="V494" s="791"/>
      <c r="W494" s="265"/>
      <c r="X494" s="792"/>
      <c r="Y494" s="793"/>
      <c r="Z494" s="787"/>
      <c r="AA494" s="788" t="str">
        <f t="shared" si="86"/>
        <v/>
      </c>
      <c r="AB494" s="789" t="str">
        <f t="shared" si="84"/>
        <v/>
      </c>
      <c r="AC494" s="789">
        <f t="shared" si="87"/>
        <v>0</v>
      </c>
      <c r="AD494" s="789">
        <f t="shared" si="88"/>
        <v>0</v>
      </c>
      <c r="AE494" s="789">
        <f t="shared" si="89"/>
        <v>0</v>
      </c>
      <c r="AF494" s="790">
        <f t="shared" si="90"/>
        <v>0</v>
      </c>
      <c r="AG494" s="273"/>
      <c r="AH494" s="791"/>
      <c r="AI494" s="265"/>
      <c r="AJ494" s="792"/>
      <c r="AK494" s="793"/>
      <c r="AL494" s="787"/>
      <c r="AM494" s="788" t="str">
        <f t="shared" si="91"/>
        <v/>
      </c>
      <c r="AN494" s="789" t="str">
        <f t="shared" si="85"/>
        <v/>
      </c>
      <c r="AO494" s="789">
        <f t="shared" si="92"/>
        <v>0</v>
      </c>
      <c r="AP494" s="789">
        <f t="shared" si="93"/>
        <v>0</v>
      </c>
      <c r="AQ494" s="789">
        <f t="shared" si="94"/>
        <v>0</v>
      </c>
      <c r="AR494" s="790">
        <f t="shared" si="95"/>
        <v>0</v>
      </c>
    </row>
    <row r="495" spans="22:44" x14ac:dyDescent="0.25">
      <c r="V495" s="791"/>
      <c r="W495" s="265"/>
      <c r="X495" s="792"/>
      <c r="Y495" s="793"/>
      <c r="Z495" s="787"/>
      <c r="AA495" s="788" t="str">
        <f t="shared" si="86"/>
        <v/>
      </c>
      <c r="AB495" s="789" t="str">
        <f t="shared" si="84"/>
        <v/>
      </c>
      <c r="AC495" s="789">
        <f t="shared" si="87"/>
        <v>0</v>
      </c>
      <c r="AD495" s="789">
        <f t="shared" si="88"/>
        <v>0</v>
      </c>
      <c r="AE495" s="789">
        <f t="shared" si="89"/>
        <v>0</v>
      </c>
      <c r="AF495" s="790">
        <f t="shared" si="90"/>
        <v>0</v>
      </c>
      <c r="AG495" s="273"/>
      <c r="AH495" s="791"/>
      <c r="AI495" s="265"/>
      <c r="AJ495" s="792"/>
      <c r="AK495" s="793"/>
      <c r="AL495" s="787"/>
      <c r="AM495" s="788" t="str">
        <f t="shared" si="91"/>
        <v/>
      </c>
      <c r="AN495" s="789" t="str">
        <f t="shared" si="85"/>
        <v/>
      </c>
      <c r="AO495" s="789">
        <f t="shared" si="92"/>
        <v>0</v>
      </c>
      <c r="AP495" s="789">
        <f t="shared" si="93"/>
        <v>0</v>
      </c>
      <c r="AQ495" s="789">
        <f t="shared" si="94"/>
        <v>0</v>
      </c>
      <c r="AR495" s="790">
        <f t="shared" si="95"/>
        <v>0</v>
      </c>
    </row>
    <row r="496" spans="22:44" x14ac:dyDescent="0.25">
      <c r="V496" s="791"/>
      <c r="W496" s="265"/>
      <c r="X496" s="792"/>
      <c r="Y496" s="793"/>
      <c r="Z496" s="787"/>
      <c r="AA496" s="788" t="str">
        <f t="shared" si="86"/>
        <v/>
      </c>
      <c r="AB496" s="789" t="str">
        <f t="shared" si="84"/>
        <v/>
      </c>
      <c r="AC496" s="789">
        <f t="shared" si="87"/>
        <v>0</v>
      </c>
      <c r="AD496" s="789">
        <f t="shared" si="88"/>
        <v>0</v>
      </c>
      <c r="AE496" s="789">
        <f t="shared" si="89"/>
        <v>0</v>
      </c>
      <c r="AF496" s="790">
        <f t="shared" si="90"/>
        <v>0</v>
      </c>
      <c r="AG496" s="273"/>
      <c r="AH496" s="791"/>
      <c r="AI496" s="265"/>
      <c r="AJ496" s="792"/>
      <c r="AK496" s="793"/>
      <c r="AL496" s="787"/>
      <c r="AM496" s="788" t="str">
        <f t="shared" si="91"/>
        <v/>
      </c>
      <c r="AN496" s="789" t="str">
        <f t="shared" si="85"/>
        <v/>
      </c>
      <c r="AO496" s="789">
        <f t="shared" si="92"/>
        <v>0</v>
      </c>
      <c r="AP496" s="789">
        <f t="shared" si="93"/>
        <v>0</v>
      </c>
      <c r="AQ496" s="789">
        <f t="shared" si="94"/>
        <v>0</v>
      </c>
      <c r="AR496" s="790">
        <f t="shared" si="95"/>
        <v>0</v>
      </c>
    </row>
    <row r="497" spans="22:44" x14ac:dyDescent="0.25">
      <c r="V497" s="791"/>
      <c r="W497" s="265"/>
      <c r="X497" s="792"/>
      <c r="Y497" s="793"/>
      <c r="Z497" s="787"/>
      <c r="AA497" s="788" t="str">
        <f t="shared" si="86"/>
        <v/>
      </c>
      <c r="AB497" s="789" t="str">
        <f t="shared" si="84"/>
        <v/>
      </c>
      <c r="AC497" s="789">
        <f t="shared" si="87"/>
        <v>0</v>
      </c>
      <c r="AD497" s="789">
        <f t="shared" si="88"/>
        <v>0</v>
      </c>
      <c r="AE497" s="789">
        <f t="shared" si="89"/>
        <v>0</v>
      </c>
      <c r="AF497" s="790">
        <f t="shared" si="90"/>
        <v>0</v>
      </c>
      <c r="AG497" s="273"/>
      <c r="AH497" s="791"/>
      <c r="AI497" s="265"/>
      <c r="AJ497" s="792"/>
      <c r="AK497" s="793"/>
      <c r="AL497" s="787"/>
      <c r="AM497" s="788" t="str">
        <f t="shared" si="91"/>
        <v/>
      </c>
      <c r="AN497" s="789" t="str">
        <f t="shared" si="85"/>
        <v/>
      </c>
      <c r="AO497" s="789">
        <f t="shared" si="92"/>
        <v>0</v>
      </c>
      <c r="AP497" s="789">
        <f t="shared" si="93"/>
        <v>0</v>
      </c>
      <c r="AQ497" s="789">
        <f t="shared" si="94"/>
        <v>0</v>
      </c>
      <c r="AR497" s="790">
        <f t="shared" si="95"/>
        <v>0</v>
      </c>
    </row>
    <row r="498" spans="22:44" x14ac:dyDescent="0.25">
      <c r="V498" s="791"/>
      <c r="W498" s="265"/>
      <c r="X498" s="792"/>
      <c r="Y498" s="793"/>
      <c r="Z498" s="787"/>
      <c r="AA498" s="788" t="str">
        <f t="shared" si="86"/>
        <v/>
      </c>
      <c r="AB498" s="789" t="str">
        <f t="shared" si="84"/>
        <v/>
      </c>
      <c r="AC498" s="789">
        <f t="shared" si="87"/>
        <v>0</v>
      </c>
      <c r="AD498" s="789">
        <f t="shared" si="88"/>
        <v>0</v>
      </c>
      <c r="AE498" s="789">
        <f t="shared" si="89"/>
        <v>0</v>
      </c>
      <c r="AF498" s="790">
        <f t="shared" si="90"/>
        <v>0</v>
      </c>
      <c r="AG498" s="273"/>
      <c r="AH498" s="791"/>
      <c r="AI498" s="265"/>
      <c r="AJ498" s="792"/>
      <c r="AK498" s="793"/>
      <c r="AL498" s="787"/>
      <c r="AM498" s="788" t="str">
        <f t="shared" si="91"/>
        <v/>
      </c>
      <c r="AN498" s="789" t="str">
        <f t="shared" si="85"/>
        <v/>
      </c>
      <c r="AO498" s="789">
        <f t="shared" si="92"/>
        <v>0</v>
      </c>
      <c r="AP498" s="789">
        <f t="shared" si="93"/>
        <v>0</v>
      </c>
      <c r="AQ498" s="789">
        <f t="shared" si="94"/>
        <v>0</v>
      </c>
      <c r="AR498" s="790">
        <f t="shared" si="95"/>
        <v>0</v>
      </c>
    </row>
    <row r="499" spans="22:44" x14ac:dyDescent="0.25">
      <c r="V499" s="791"/>
      <c r="W499" s="265"/>
      <c r="X499" s="792"/>
      <c r="Y499" s="793"/>
      <c r="Z499" s="787"/>
      <c r="AA499" s="788" t="str">
        <f t="shared" si="86"/>
        <v/>
      </c>
      <c r="AB499" s="789" t="str">
        <f t="shared" si="84"/>
        <v/>
      </c>
      <c r="AC499" s="789">
        <f t="shared" si="87"/>
        <v>0</v>
      </c>
      <c r="AD499" s="789">
        <f t="shared" si="88"/>
        <v>0</v>
      </c>
      <c r="AE499" s="789">
        <f t="shared" si="89"/>
        <v>0</v>
      </c>
      <c r="AF499" s="790">
        <f t="shared" si="90"/>
        <v>0</v>
      </c>
      <c r="AG499" s="273"/>
      <c r="AH499" s="791"/>
      <c r="AI499" s="265"/>
      <c r="AJ499" s="792"/>
      <c r="AK499" s="793"/>
      <c r="AL499" s="787"/>
      <c r="AM499" s="788" t="str">
        <f t="shared" si="91"/>
        <v/>
      </c>
      <c r="AN499" s="789" t="str">
        <f t="shared" si="85"/>
        <v/>
      </c>
      <c r="AO499" s="789">
        <f t="shared" si="92"/>
        <v>0</v>
      </c>
      <c r="AP499" s="789">
        <f t="shared" si="93"/>
        <v>0</v>
      </c>
      <c r="AQ499" s="789">
        <f t="shared" si="94"/>
        <v>0</v>
      </c>
      <c r="AR499" s="790">
        <f t="shared" si="95"/>
        <v>0</v>
      </c>
    </row>
    <row r="500" spans="22:44" x14ac:dyDescent="0.25">
      <c r="V500" s="791"/>
      <c r="W500" s="265"/>
      <c r="X500" s="792"/>
      <c r="Y500" s="793"/>
      <c r="Z500" s="787"/>
      <c r="AA500" s="788" t="str">
        <f t="shared" si="86"/>
        <v/>
      </c>
      <c r="AB500" s="789" t="str">
        <f t="shared" si="84"/>
        <v/>
      </c>
      <c r="AC500" s="789">
        <f t="shared" si="87"/>
        <v>0</v>
      </c>
      <c r="AD500" s="789">
        <f t="shared" si="88"/>
        <v>0</v>
      </c>
      <c r="AE500" s="789">
        <f t="shared" si="89"/>
        <v>0</v>
      </c>
      <c r="AF500" s="790">
        <f t="shared" si="90"/>
        <v>0</v>
      </c>
      <c r="AG500" s="273"/>
      <c r="AH500" s="791"/>
      <c r="AI500" s="265"/>
      <c r="AJ500" s="792"/>
      <c r="AK500" s="793"/>
      <c r="AL500" s="787"/>
      <c r="AM500" s="788" t="str">
        <f t="shared" si="91"/>
        <v/>
      </c>
      <c r="AN500" s="789" t="str">
        <f t="shared" si="85"/>
        <v/>
      </c>
      <c r="AO500" s="789">
        <f t="shared" si="92"/>
        <v>0</v>
      </c>
      <c r="AP500" s="789">
        <f t="shared" si="93"/>
        <v>0</v>
      </c>
      <c r="AQ500" s="789">
        <f t="shared" si="94"/>
        <v>0</v>
      </c>
      <c r="AR500" s="790">
        <f t="shared" si="95"/>
        <v>0</v>
      </c>
    </row>
    <row r="501" spans="22:44" x14ac:dyDescent="0.25">
      <c r="V501" s="791"/>
      <c r="W501" s="265"/>
      <c r="X501" s="792"/>
      <c r="Y501" s="793"/>
      <c r="Z501" s="787"/>
      <c r="AA501" s="788" t="str">
        <f t="shared" si="86"/>
        <v/>
      </c>
      <c r="AB501" s="789" t="str">
        <f t="shared" si="84"/>
        <v/>
      </c>
      <c r="AC501" s="789">
        <f t="shared" si="87"/>
        <v>0</v>
      </c>
      <c r="AD501" s="789">
        <f t="shared" si="88"/>
        <v>0</v>
      </c>
      <c r="AE501" s="789">
        <f t="shared" si="89"/>
        <v>0</v>
      </c>
      <c r="AF501" s="790">
        <f t="shared" si="90"/>
        <v>0</v>
      </c>
      <c r="AG501" s="273"/>
      <c r="AH501" s="791"/>
      <c r="AI501" s="265"/>
      <c r="AJ501" s="792"/>
      <c r="AK501" s="793"/>
      <c r="AL501" s="787"/>
      <c r="AM501" s="788" t="str">
        <f t="shared" si="91"/>
        <v/>
      </c>
      <c r="AN501" s="789" t="str">
        <f t="shared" si="85"/>
        <v/>
      </c>
      <c r="AO501" s="789">
        <f t="shared" si="92"/>
        <v>0</v>
      </c>
      <c r="AP501" s="789">
        <f t="shared" si="93"/>
        <v>0</v>
      </c>
      <c r="AQ501" s="789">
        <f t="shared" si="94"/>
        <v>0</v>
      </c>
      <c r="AR501" s="790">
        <f t="shared" si="95"/>
        <v>0</v>
      </c>
    </row>
    <row r="502" spans="22:44" x14ac:dyDescent="0.25">
      <c r="V502" s="791"/>
      <c r="W502" s="265"/>
      <c r="X502" s="792"/>
      <c r="Y502" s="793"/>
      <c r="Z502" s="787"/>
      <c r="AA502" s="788" t="str">
        <f t="shared" si="86"/>
        <v/>
      </c>
      <c r="AB502" s="789" t="str">
        <f t="shared" si="84"/>
        <v/>
      </c>
      <c r="AC502" s="789">
        <f t="shared" si="87"/>
        <v>0</v>
      </c>
      <c r="AD502" s="789">
        <f t="shared" si="88"/>
        <v>0</v>
      </c>
      <c r="AE502" s="789">
        <f t="shared" si="89"/>
        <v>0</v>
      </c>
      <c r="AF502" s="790">
        <f t="shared" si="90"/>
        <v>0</v>
      </c>
      <c r="AG502" s="273"/>
      <c r="AH502" s="791"/>
      <c r="AI502" s="265"/>
      <c r="AJ502" s="792"/>
      <c r="AK502" s="793"/>
      <c r="AL502" s="787"/>
      <c r="AM502" s="788" t="str">
        <f t="shared" si="91"/>
        <v/>
      </c>
      <c r="AN502" s="789" t="str">
        <f t="shared" si="85"/>
        <v/>
      </c>
      <c r="AO502" s="789">
        <f t="shared" si="92"/>
        <v>0</v>
      </c>
      <c r="AP502" s="789">
        <f t="shared" si="93"/>
        <v>0</v>
      </c>
      <c r="AQ502" s="789">
        <f t="shared" si="94"/>
        <v>0</v>
      </c>
      <c r="AR502" s="790">
        <f t="shared" si="95"/>
        <v>0</v>
      </c>
    </row>
    <row r="503" spans="22:44" x14ac:dyDescent="0.25">
      <c r="V503" s="791"/>
      <c r="W503" s="265"/>
      <c r="X503" s="792"/>
      <c r="Y503" s="793"/>
      <c r="Z503" s="787"/>
      <c r="AA503" s="788" t="str">
        <f t="shared" si="86"/>
        <v/>
      </c>
      <c r="AB503" s="789" t="str">
        <f t="shared" si="84"/>
        <v/>
      </c>
      <c r="AC503" s="789">
        <f t="shared" si="87"/>
        <v>0</v>
      </c>
      <c r="AD503" s="789">
        <f t="shared" si="88"/>
        <v>0</v>
      </c>
      <c r="AE503" s="789">
        <f t="shared" si="89"/>
        <v>0</v>
      </c>
      <c r="AF503" s="790">
        <f t="shared" si="90"/>
        <v>0</v>
      </c>
      <c r="AG503" s="273"/>
      <c r="AH503" s="791"/>
      <c r="AI503" s="265"/>
      <c r="AJ503" s="792"/>
      <c r="AK503" s="793"/>
      <c r="AL503" s="787"/>
      <c r="AM503" s="788" t="str">
        <f t="shared" si="91"/>
        <v/>
      </c>
      <c r="AN503" s="789" t="str">
        <f t="shared" si="85"/>
        <v/>
      </c>
      <c r="AO503" s="789">
        <f t="shared" si="92"/>
        <v>0</v>
      </c>
      <c r="AP503" s="789">
        <f t="shared" si="93"/>
        <v>0</v>
      </c>
      <c r="AQ503" s="789">
        <f t="shared" si="94"/>
        <v>0</v>
      </c>
      <c r="AR503" s="790">
        <f t="shared" si="95"/>
        <v>0</v>
      </c>
    </row>
    <row r="504" spans="22:44" x14ac:dyDescent="0.25">
      <c r="V504" s="791"/>
      <c r="W504" s="265"/>
      <c r="X504" s="792"/>
      <c r="Y504" s="793"/>
      <c r="Z504" s="787"/>
      <c r="AA504" s="788" t="str">
        <f t="shared" si="86"/>
        <v/>
      </c>
      <c r="AB504" s="789" t="str">
        <f t="shared" si="84"/>
        <v/>
      </c>
      <c r="AC504" s="789">
        <f t="shared" si="87"/>
        <v>0</v>
      </c>
      <c r="AD504" s="789">
        <f t="shared" si="88"/>
        <v>0</v>
      </c>
      <c r="AE504" s="789">
        <f t="shared" si="89"/>
        <v>0</v>
      </c>
      <c r="AF504" s="790">
        <f t="shared" si="90"/>
        <v>0</v>
      </c>
      <c r="AG504" s="273"/>
      <c r="AH504" s="791"/>
      <c r="AI504" s="265"/>
      <c r="AJ504" s="792"/>
      <c r="AK504" s="793"/>
      <c r="AL504" s="787"/>
      <c r="AM504" s="788" t="str">
        <f t="shared" si="91"/>
        <v/>
      </c>
      <c r="AN504" s="789" t="str">
        <f t="shared" si="85"/>
        <v/>
      </c>
      <c r="AO504" s="789">
        <f t="shared" si="92"/>
        <v>0</v>
      </c>
      <c r="AP504" s="789">
        <f t="shared" si="93"/>
        <v>0</v>
      </c>
      <c r="AQ504" s="789">
        <f t="shared" si="94"/>
        <v>0</v>
      </c>
      <c r="AR504" s="790">
        <f t="shared" si="95"/>
        <v>0</v>
      </c>
    </row>
    <row r="505" spans="22:44" x14ac:dyDescent="0.25">
      <c r="V505" s="791"/>
      <c r="W505" s="265"/>
      <c r="X505" s="792"/>
      <c r="Y505" s="793"/>
      <c r="Z505" s="787"/>
      <c r="AA505" s="788" t="str">
        <f t="shared" si="86"/>
        <v/>
      </c>
      <c r="AB505" s="789" t="str">
        <f t="shared" si="84"/>
        <v/>
      </c>
      <c r="AC505" s="789">
        <f t="shared" si="87"/>
        <v>0</v>
      </c>
      <c r="AD505" s="789">
        <f t="shared" si="88"/>
        <v>0</v>
      </c>
      <c r="AE505" s="789">
        <f t="shared" si="89"/>
        <v>0</v>
      </c>
      <c r="AF505" s="790">
        <f t="shared" si="90"/>
        <v>0</v>
      </c>
      <c r="AG505" s="273"/>
      <c r="AH505" s="791"/>
      <c r="AI505" s="265"/>
      <c r="AJ505" s="792"/>
      <c r="AK505" s="793"/>
      <c r="AL505" s="787"/>
      <c r="AM505" s="788" t="str">
        <f t="shared" si="91"/>
        <v/>
      </c>
      <c r="AN505" s="789" t="str">
        <f t="shared" si="85"/>
        <v/>
      </c>
      <c r="AO505" s="789">
        <f t="shared" si="92"/>
        <v>0</v>
      </c>
      <c r="AP505" s="789">
        <f t="shared" si="93"/>
        <v>0</v>
      </c>
      <c r="AQ505" s="789">
        <f t="shared" si="94"/>
        <v>0</v>
      </c>
      <c r="AR505" s="790">
        <f t="shared" si="95"/>
        <v>0</v>
      </c>
    </row>
    <row r="506" spans="22:44" x14ac:dyDescent="0.25">
      <c r="V506" s="791"/>
      <c r="W506" s="265"/>
      <c r="X506" s="792"/>
      <c r="Y506" s="793"/>
      <c r="Z506" s="787"/>
      <c r="AA506" s="788" t="str">
        <f t="shared" si="86"/>
        <v/>
      </c>
      <c r="AB506" s="789" t="str">
        <f t="shared" si="84"/>
        <v/>
      </c>
      <c r="AC506" s="789">
        <f t="shared" si="87"/>
        <v>0</v>
      </c>
      <c r="AD506" s="789">
        <f t="shared" si="88"/>
        <v>0</v>
      </c>
      <c r="AE506" s="789">
        <f t="shared" si="89"/>
        <v>0</v>
      </c>
      <c r="AF506" s="790">
        <f t="shared" si="90"/>
        <v>0</v>
      </c>
      <c r="AG506" s="273"/>
      <c r="AH506" s="791"/>
      <c r="AI506" s="265"/>
      <c r="AJ506" s="792"/>
      <c r="AK506" s="793"/>
      <c r="AL506" s="787"/>
      <c r="AM506" s="788" t="str">
        <f t="shared" si="91"/>
        <v/>
      </c>
      <c r="AN506" s="789" t="str">
        <f t="shared" si="85"/>
        <v/>
      </c>
      <c r="AO506" s="789">
        <f t="shared" si="92"/>
        <v>0</v>
      </c>
      <c r="AP506" s="789">
        <f t="shared" si="93"/>
        <v>0</v>
      </c>
      <c r="AQ506" s="789">
        <f t="shared" si="94"/>
        <v>0</v>
      </c>
      <c r="AR506" s="790">
        <f t="shared" si="95"/>
        <v>0</v>
      </c>
    </row>
    <row r="507" spans="22:44" x14ac:dyDescent="0.25">
      <c r="V507" s="791"/>
      <c r="W507" s="265"/>
      <c r="X507" s="792"/>
      <c r="Y507" s="793"/>
      <c r="Z507" s="787"/>
      <c r="AA507" s="788" t="str">
        <f t="shared" si="86"/>
        <v/>
      </c>
      <c r="AB507" s="789" t="str">
        <f t="shared" si="84"/>
        <v/>
      </c>
      <c r="AC507" s="789">
        <f t="shared" si="87"/>
        <v>0</v>
      </c>
      <c r="AD507" s="789">
        <f t="shared" si="88"/>
        <v>0</v>
      </c>
      <c r="AE507" s="789">
        <f t="shared" si="89"/>
        <v>0</v>
      </c>
      <c r="AF507" s="790">
        <f t="shared" si="90"/>
        <v>0</v>
      </c>
      <c r="AG507" s="273"/>
      <c r="AH507" s="791"/>
      <c r="AI507" s="265"/>
      <c r="AJ507" s="792"/>
      <c r="AK507" s="793"/>
      <c r="AL507" s="787"/>
      <c r="AM507" s="788" t="str">
        <f t="shared" si="91"/>
        <v/>
      </c>
      <c r="AN507" s="789" t="str">
        <f t="shared" si="85"/>
        <v/>
      </c>
      <c r="AO507" s="789">
        <f t="shared" si="92"/>
        <v>0</v>
      </c>
      <c r="AP507" s="789">
        <f t="shared" si="93"/>
        <v>0</v>
      </c>
      <c r="AQ507" s="789">
        <f t="shared" si="94"/>
        <v>0</v>
      </c>
      <c r="AR507" s="790">
        <f t="shared" si="95"/>
        <v>0</v>
      </c>
    </row>
    <row r="508" spans="22:44" x14ac:dyDescent="0.25">
      <c r="V508" s="791"/>
      <c r="W508" s="265"/>
      <c r="X508" s="792"/>
      <c r="Y508" s="793"/>
      <c r="Z508" s="787"/>
      <c r="AA508" s="788" t="str">
        <f t="shared" si="86"/>
        <v/>
      </c>
      <c r="AB508" s="789" t="str">
        <f t="shared" si="84"/>
        <v/>
      </c>
      <c r="AC508" s="789">
        <f t="shared" si="87"/>
        <v>0</v>
      </c>
      <c r="AD508" s="789">
        <f t="shared" si="88"/>
        <v>0</v>
      </c>
      <c r="AE508" s="789">
        <f t="shared" si="89"/>
        <v>0</v>
      </c>
      <c r="AF508" s="790">
        <f t="shared" si="90"/>
        <v>0</v>
      </c>
      <c r="AG508" s="273"/>
      <c r="AH508" s="791"/>
      <c r="AI508" s="265"/>
      <c r="AJ508" s="792"/>
      <c r="AK508" s="793"/>
      <c r="AL508" s="787"/>
      <c r="AM508" s="788" t="str">
        <f t="shared" si="91"/>
        <v/>
      </c>
      <c r="AN508" s="789" t="str">
        <f t="shared" si="85"/>
        <v/>
      </c>
      <c r="AO508" s="789">
        <f t="shared" si="92"/>
        <v>0</v>
      </c>
      <c r="AP508" s="789">
        <f t="shared" si="93"/>
        <v>0</v>
      </c>
      <c r="AQ508" s="789">
        <f t="shared" si="94"/>
        <v>0</v>
      </c>
      <c r="AR508" s="790">
        <f t="shared" si="95"/>
        <v>0</v>
      </c>
    </row>
    <row r="509" spans="22:44" x14ac:dyDescent="0.25">
      <c r="V509" s="791"/>
      <c r="W509" s="265"/>
      <c r="X509" s="792"/>
      <c r="Y509" s="793"/>
      <c r="Z509" s="787"/>
      <c r="AA509" s="788" t="str">
        <f t="shared" si="86"/>
        <v/>
      </c>
      <c r="AB509" s="789" t="str">
        <f t="shared" si="84"/>
        <v/>
      </c>
      <c r="AC509" s="789">
        <f t="shared" si="87"/>
        <v>0</v>
      </c>
      <c r="AD509" s="789">
        <f t="shared" si="88"/>
        <v>0</v>
      </c>
      <c r="AE509" s="789">
        <f t="shared" si="89"/>
        <v>0</v>
      </c>
      <c r="AF509" s="790">
        <f t="shared" si="90"/>
        <v>0</v>
      </c>
      <c r="AG509" s="273"/>
      <c r="AH509" s="791"/>
      <c r="AI509" s="265"/>
      <c r="AJ509" s="792"/>
      <c r="AK509" s="793"/>
      <c r="AL509" s="787"/>
      <c r="AM509" s="788" t="str">
        <f t="shared" si="91"/>
        <v/>
      </c>
      <c r="AN509" s="789" t="str">
        <f t="shared" si="85"/>
        <v/>
      </c>
      <c r="AO509" s="789">
        <f t="shared" si="92"/>
        <v>0</v>
      </c>
      <c r="AP509" s="789">
        <f t="shared" si="93"/>
        <v>0</v>
      </c>
      <c r="AQ509" s="789">
        <f t="shared" si="94"/>
        <v>0</v>
      </c>
      <c r="AR509" s="790">
        <f t="shared" si="95"/>
        <v>0</v>
      </c>
    </row>
    <row r="510" spans="22:44" x14ac:dyDescent="0.25">
      <c r="V510" s="791"/>
      <c r="W510" s="265"/>
      <c r="X510" s="792"/>
      <c r="Y510" s="793"/>
      <c r="Z510" s="787"/>
      <c r="AA510" s="788" t="str">
        <f t="shared" si="86"/>
        <v/>
      </c>
      <c r="AB510" s="789" t="str">
        <f t="shared" si="84"/>
        <v/>
      </c>
      <c r="AC510" s="789">
        <f t="shared" si="87"/>
        <v>0</v>
      </c>
      <c r="AD510" s="789">
        <f t="shared" si="88"/>
        <v>0</v>
      </c>
      <c r="AE510" s="789">
        <f t="shared" si="89"/>
        <v>0</v>
      </c>
      <c r="AF510" s="790">
        <f t="shared" si="90"/>
        <v>0</v>
      </c>
      <c r="AG510" s="273"/>
      <c r="AH510" s="791"/>
      <c r="AI510" s="265"/>
      <c r="AJ510" s="792"/>
      <c r="AK510" s="793"/>
      <c r="AL510" s="787"/>
      <c r="AM510" s="788" t="str">
        <f t="shared" si="91"/>
        <v/>
      </c>
      <c r="AN510" s="789" t="str">
        <f t="shared" si="85"/>
        <v/>
      </c>
      <c r="AO510" s="789">
        <f t="shared" si="92"/>
        <v>0</v>
      </c>
      <c r="AP510" s="789">
        <f t="shared" si="93"/>
        <v>0</v>
      </c>
      <c r="AQ510" s="789">
        <f t="shared" si="94"/>
        <v>0</v>
      </c>
      <c r="AR510" s="790">
        <f t="shared" si="95"/>
        <v>0</v>
      </c>
    </row>
    <row r="511" spans="22:44" x14ac:dyDescent="0.25">
      <c r="V511" s="791"/>
      <c r="W511" s="265"/>
      <c r="X511" s="792"/>
      <c r="Y511" s="793"/>
      <c r="Z511" s="787"/>
      <c r="AA511" s="788" t="str">
        <f t="shared" si="86"/>
        <v/>
      </c>
      <c r="AB511" s="789" t="str">
        <f t="shared" si="84"/>
        <v/>
      </c>
      <c r="AC511" s="789">
        <f t="shared" si="87"/>
        <v>0</v>
      </c>
      <c r="AD511" s="789">
        <f t="shared" si="88"/>
        <v>0</v>
      </c>
      <c r="AE511" s="789">
        <f t="shared" si="89"/>
        <v>0</v>
      </c>
      <c r="AF511" s="790">
        <f t="shared" si="90"/>
        <v>0</v>
      </c>
      <c r="AG511" s="273"/>
      <c r="AH511" s="791"/>
      <c r="AI511" s="265"/>
      <c r="AJ511" s="792"/>
      <c r="AK511" s="793"/>
      <c r="AL511" s="787"/>
      <c r="AM511" s="788" t="str">
        <f t="shared" si="91"/>
        <v/>
      </c>
      <c r="AN511" s="789" t="str">
        <f t="shared" si="85"/>
        <v/>
      </c>
      <c r="AO511" s="789">
        <f t="shared" si="92"/>
        <v>0</v>
      </c>
      <c r="AP511" s="789">
        <f t="shared" si="93"/>
        <v>0</v>
      </c>
      <c r="AQ511" s="789">
        <f t="shared" si="94"/>
        <v>0</v>
      </c>
      <c r="AR511" s="790">
        <f t="shared" si="95"/>
        <v>0</v>
      </c>
    </row>
    <row r="512" spans="22:44" x14ac:dyDescent="0.25">
      <c r="V512" s="791"/>
      <c r="W512" s="265"/>
      <c r="X512" s="792"/>
      <c r="Y512" s="793"/>
      <c r="Z512" s="787"/>
      <c r="AA512" s="788" t="str">
        <f t="shared" si="86"/>
        <v/>
      </c>
      <c r="AB512" s="789" t="str">
        <f t="shared" si="84"/>
        <v/>
      </c>
      <c r="AC512" s="789">
        <f t="shared" si="87"/>
        <v>0</v>
      </c>
      <c r="AD512" s="789">
        <f t="shared" si="88"/>
        <v>0</v>
      </c>
      <c r="AE512" s="789">
        <f t="shared" si="89"/>
        <v>0</v>
      </c>
      <c r="AF512" s="790">
        <f t="shared" si="90"/>
        <v>0</v>
      </c>
      <c r="AG512" s="273"/>
      <c r="AH512" s="791"/>
      <c r="AI512" s="265"/>
      <c r="AJ512" s="792"/>
      <c r="AK512" s="793"/>
      <c r="AL512" s="787"/>
      <c r="AM512" s="788" t="str">
        <f t="shared" si="91"/>
        <v/>
      </c>
      <c r="AN512" s="789" t="str">
        <f t="shared" si="85"/>
        <v/>
      </c>
      <c r="AO512" s="789">
        <f t="shared" si="92"/>
        <v>0</v>
      </c>
      <c r="AP512" s="789">
        <f t="shared" si="93"/>
        <v>0</v>
      </c>
      <c r="AQ512" s="789">
        <f t="shared" si="94"/>
        <v>0</v>
      </c>
      <c r="AR512" s="790">
        <f t="shared" si="95"/>
        <v>0</v>
      </c>
    </row>
    <row r="513" spans="22:44" x14ac:dyDescent="0.25">
      <c r="V513" s="791"/>
      <c r="W513" s="265"/>
      <c r="X513" s="792"/>
      <c r="Y513" s="793"/>
      <c r="Z513" s="787"/>
      <c r="AA513" s="788" t="str">
        <f t="shared" si="86"/>
        <v/>
      </c>
      <c r="AB513" s="789" t="str">
        <f t="shared" si="84"/>
        <v/>
      </c>
      <c r="AC513" s="789">
        <f t="shared" si="87"/>
        <v>0</v>
      </c>
      <c r="AD513" s="789">
        <f t="shared" si="88"/>
        <v>0</v>
      </c>
      <c r="AE513" s="789">
        <f t="shared" si="89"/>
        <v>0</v>
      </c>
      <c r="AF513" s="790">
        <f t="shared" si="90"/>
        <v>0</v>
      </c>
      <c r="AG513" s="273"/>
      <c r="AH513" s="791"/>
      <c r="AI513" s="265"/>
      <c r="AJ513" s="792"/>
      <c r="AK513" s="793"/>
      <c r="AL513" s="787"/>
      <c r="AM513" s="788" t="str">
        <f t="shared" si="91"/>
        <v/>
      </c>
      <c r="AN513" s="789" t="str">
        <f t="shared" si="85"/>
        <v/>
      </c>
      <c r="AO513" s="789">
        <f t="shared" si="92"/>
        <v>0</v>
      </c>
      <c r="AP513" s="789">
        <f t="shared" si="93"/>
        <v>0</v>
      </c>
      <c r="AQ513" s="789">
        <f t="shared" si="94"/>
        <v>0</v>
      </c>
      <c r="AR513" s="790">
        <f t="shared" si="95"/>
        <v>0</v>
      </c>
    </row>
    <row r="514" spans="22:44" x14ac:dyDescent="0.25">
      <c r="V514" s="791"/>
      <c r="W514" s="265"/>
      <c r="X514" s="792"/>
      <c r="Y514" s="793"/>
      <c r="Z514" s="787"/>
      <c r="AA514" s="788" t="str">
        <f t="shared" si="86"/>
        <v/>
      </c>
      <c r="AB514" s="789" t="str">
        <f t="shared" si="84"/>
        <v/>
      </c>
      <c r="AC514" s="789">
        <f t="shared" si="87"/>
        <v>0</v>
      </c>
      <c r="AD514" s="789">
        <f t="shared" si="88"/>
        <v>0</v>
      </c>
      <c r="AE514" s="789">
        <f t="shared" si="89"/>
        <v>0</v>
      </c>
      <c r="AF514" s="790">
        <f t="shared" si="90"/>
        <v>0</v>
      </c>
      <c r="AG514" s="273"/>
      <c r="AH514" s="791"/>
      <c r="AI514" s="265"/>
      <c r="AJ514" s="792"/>
      <c r="AK514" s="793"/>
      <c r="AL514" s="787"/>
      <c r="AM514" s="788" t="str">
        <f t="shared" si="91"/>
        <v/>
      </c>
      <c r="AN514" s="789" t="str">
        <f t="shared" si="85"/>
        <v/>
      </c>
      <c r="AO514" s="789">
        <f t="shared" si="92"/>
        <v>0</v>
      </c>
      <c r="AP514" s="789">
        <f t="shared" si="93"/>
        <v>0</v>
      </c>
      <c r="AQ514" s="789">
        <f t="shared" si="94"/>
        <v>0</v>
      </c>
      <c r="AR514" s="790">
        <f t="shared" si="95"/>
        <v>0</v>
      </c>
    </row>
    <row r="515" spans="22:44" x14ac:dyDescent="0.25">
      <c r="V515" s="791"/>
      <c r="W515" s="265"/>
      <c r="X515" s="792"/>
      <c r="Y515" s="793"/>
      <c r="Z515" s="787"/>
      <c r="AA515" s="788" t="str">
        <f t="shared" si="86"/>
        <v/>
      </c>
      <c r="AB515" s="789" t="str">
        <f t="shared" si="84"/>
        <v/>
      </c>
      <c r="AC515" s="789">
        <f t="shared" si="87"/>
        <v>0</v>
      </c>
      <c r="AD515" s="789">
        <f t="shared" si="88"/>
        <v>0</v>
      </c>
      <c r="AE515" s="789">
        <f t="shared" si="89"/>
        <v>0</v>
      </c>
      <c r="AF515" s="790">
        <f t="shared" si="90"/>
        <v>0</v>
      </c>
      <c r="AG515" s="273"/>
      <c r="AH515" s="791"/>
      <c r="AI515" s="265"/>
      <c r="AJ515" s="792"/>
      <c r="AK515" s="793"/>
      <c r="AL515" s="787"/>
      <c r="AM515" s="788" t="str">
        <f t="shared" si="91"/>
        <v/>
      </c>
      <c r="AN515" s="789" t="str">
        <f t="shared" si="85"/>
        <v/>
      </c>
      <c r="AO515" s="789">
        <f t="shared" si="92"/>
        <v>0</v>
      </c>
      <c r="AP515" s="789">
        <f t="shared" si="93"/>
        <v>0</v>
      </c>
      <c r="AQ515" s="789">
        <f t="shared" si="94"/>
        <v>0</v>
      </c>
      <c r="AR515" s="790">
        <f t="shared" si="95"/>
        <v>0</v>
      </c>
    </row>
    <row r="516" spans="22:44" x14ac:dyDescent="0.25">
      <c r="V516" s="791"/>
      <c r="W516" s="265"/>
      <c r="X516" s="792"/>
      <c r="Y516" s="793"/>
      <c r="Z516" s="787"/>
      <c r="AA516" s="788" t="str">
        <f t="shared" si="86"/>
        <v/>
      </c>
      <c r="AB516" s="789" t="str">
        <f t="shared" si="84"/>
        <v/>
      </c>
      <c r="AC516" s="789">
        <f t="shared" si="87"/>
        <v>0</v>
      </c>
      <c r="AD516" s="789">
        <f t="shared" si="88"/>
        <v>0</v>
      </c>
      <c r="AE516" s="789">
        <f t="shared" si="89"/>
        <v>0</v>
      </c>
      <c r="AF516" s="790">
        <f t="shared" si="90"/>
        <v>0</v>
      </c>
      <c r="AG516" s="273"/>
      <c r="AH516" s="791"/>
      <c r="AI516" s="265"/>
      <c r="AJ516" s="792"/>
      <c r="AK516" s="793"/>
      <c r="AL516" s="787"/>
      <c r="AM516" s="788" t="str">
        <f t="shared" si="91"/>
        <v/>
      </c>
      <c r="AN516" s="789" t="str">
        <f t="shared" si="85"/>
        <v/>
      </c>
      <c r="AO516" s="789">
        <f t="shared" si="92"/>
        <v>0</v>
      </c>
      <c r="AP516" s="789">
        <f t="shared" si="93"/>
        <v>0</v>
      </c>
      <c r="AQ516" s="789">
        <f t="shared" si="94"/>
        <v>0</v>
      </c>
      <c r="AR516" s="790">
        <f t="shared" si="95"/>
        <v>0</v>
      </c>
    </row>
    <row r="517" spans="22:44" x14ac:dyDescent="0.25">
      <c r="V517" s="791"/>
      <c r="W517" s="265"/>
      <c r="X517" s="792"/>
      <c r="Y517" s="793"/>
      <c r="Z517" s="787"/>
      <c r="AA517" s="788" t="str">
        <f t="shared" si="86"/>
        <v/>
      </c>
      <c r="AB517" s="789" t="str">
        <f t="shared" si="84"/>
        <v/>
      </c>
      <c r="AC517" s="789">
        <f t="shared" si="87"/>
        <v>0</v>
      </c>
      <c r="AD517" s="789">
        <f t="shared" si="88"/>
        <v>0</v>
      </c>
      <c r="AE517" s="789">
        <f t="shared" si="89"/>
        <v>0</v>
      </c>
      <c r="AF517" s="790">
        <f t="shared" si="90"/>
        <v>0</v>
      </c>
      <c r="AG517" s="273"/>
      <c r="AH517" s="791"/>
      <c r="AI517" s="265"/>
      <c r="AJ517" s="792"/>
      <c r="AK517" s="793"/>
      <c r="AL517" s="787"/>
      <c r="AM517" s="788" t="str">
        <f t="shared" si="91"/>
        <v/>
      </c>
      <c r="AN517" s="789" t="str">
        <f t="shared" si="85"/>
        <v/>
      </c>
      <c r="AO517" s="789">
        <f t="shared" si="92"/>
        <v>0</v>
      </c>
      <c r="AP517" s="789">
        <f t="shared" si="93"/>
        <v>0</v>
      </c>
      <c r="AQ517" s="789">
        <f t="shared" si="94"/>
        <v>0</v>
      </c>
      <c r="AR517" s="790">
        <f t="shared" si="95"/>
        <v>0</v>
      </c>
    </row>
    <row r="518" spans="22:44" x14ac:dyDescent="0.25">
      <c r="V518" s="791"/>
      <c r="W518" s="265"/>
      <c r="X518" s="792"/>
      <c r="Y518" s="793"/>
      <c r="Z518" s="787"/>
      <c r="AA518" s="788" t="str">
        <f t="shared" si="86"/>
        <v/>
      </c>
      <c r="AB518" s="789" t="str">
        <f t="shared" si="84"/>
        <v/>
      </c>
      <c r="AC518" s="789">
        <f t="shared" si="87"/>
        <v>0</v>
      </c>
      <c r="AD518" s="789">
        <f t="shared" si="88"/>
        <v>0</v>
      </c>
      <c r="AE518" s="789">
        <f t="shared" si="89"/>
        <v>0</v>
      </c>
      <c r="AF518" s="790">
        <f t="shared" si="90"/>
        <v>0</v>
      </c>
      <c r="AG518" s="273"/>
      <c r="AH518" s="791"/>
      <c r="AI518" s="265"/>
      <c r="AJ518" s="792"/>
      <c r="AK518" s="793"/>
      <c r="AL518" s="787"/>
      <c r="AM518" s="788" t="str">
        <f t="shared" si="91"/>
        <v/>
      </c>
      <c r="AN518" s="789" t="str">
        <f t="shared" si="85"/>
        <v/>
      </c>
      <c r="AO518" s="789">
        <f t="shared" si="92"/>
        <v>0</v>
      </c>
      <c r="AP518" s="789">
        <f t="shared" si="93"/>
        <v>0</v>
      </c>
      <c r="AQ518" s="789">
        <f t="shared" si="94"/>
        <v>0</v>
      </c>
      <c r="AR518" s="790">
        <f t="shared" si="95"/>
        <v>0</v>
      </c>
    </row>
    <row r="519" spans="22:44" x14ac:dyDescent="0.25">
      <c r="V519" s="791"/>
      <c r="W519" s="265"/>
      <c r="X519" s="792"/>
      <c r="Y519" s="793"/>
      <c r="Z519" s="787"/>
      <c r="AA519" s="788" t="str">
        <f t="shared" si="86"/>
        <v/>
      </c>
      <c r="AB519" s="789" t="str">
        <f t="shared" si="84"/>
        <v/>
      </c>
      <c r="AC519" s="789">
        <f t="shared" si="87"/>
        <v>0</v>
      </c>
      <c r="AD519" s="789">
        <f t="shared" si="88"/>
        <v>0</v>
      </c>
      <c r="AE519" s="789">
        <f t="shared" si="89"/>
        <v>0</v>
      </c>
      <c r="AF519" s="790">
        <f t="shared" si="90"/>
        <v>0</v>
      </c>
      <c r="AG519" s="273"/>
      <c r="AH519" s="791"/>
      <c r="AI519" s="265"/>
      <c r="AJ519" s="792"/>
      <c r="AK519" s="793"/>
      <c r="AL519" s="787"/>
      <c r="AM519" s="788" t="str">
        <f t="shared" si="91"/>
        <v/>
      </c>
      <c r="AN519" s="789" t="str">
        <f t="shared" si="85"/>
        <v/>
      </c>
      <c r="AO519" s="789">
        <f t="shared" si="92"/>
        <v>0</v>
      </c>
      <c r="AP519" s="789">
        <f t="shared" si="93"/>
        <v>0</v>
      </c>
      <c r="AQ519" s="789">
        <f t="shared" si="94"/>
        <v>0</v>
      </c>
      <c r="AR519" s="790">
        <f t="shared" si="95"/>
        <v>0</v>
      </c>
    </row>
    <row r="520" spans="22:44" x14ac:dyDescent="0.25">
      <c r="V520" s="791"/>
      <c r="W520" s="265"/>
      <c r="X520" s="792"/>
      <c r="Y520" s="793"/>
      <c r="Z520" s="787"/>
      <c r="AA520" s="788" t="str">
        <f t="shared" si="86"/>
        <v/>
      </c>
      <c r="AB520" s="789" t="str">
        <f t="shared" ref="AB520:AB583" si="96">IF(Y520&gt;1,IF((TestEOY-X520)/365&gt;AA520,AA520,ROUNDUP(((TestEOY-X520)/365),0)),"")</f>
        <v/>
      </c>
      <c r="AC520" s="789">
        <f t="shared" si="87"/>
        <v>0</v>
      </c>
      <c r="AD520" s="789">
        <f t="shared" si="88"/>
        <v>0</v>
      </c>
      <c r="AE520" s="789">
        <f t="shared" si="89"/>
        <v>0</v>
      </c>
      <c r="AF520" s="790">
        <f t="shared" si="90"/>
        <v>0</v>
      </c>
      <c r="AG520" s="273"/>
      <c r="AH520" s="791"/>
      <c r="AI520" s="265"/>
      <c r="AJ520" s="792"/>
      <c r="AK520" s="793"/>
      <c r="AL520" s="787"/>
      <c r="AM520" s="788" t="str">
        <f t="shared" si="91"/>
        <v/>
      </c>
      <c r="AN520" s="789" t="str">
        <f t="shared" ref="AN520:AN583" si="97">IF(AK520&lt;&gt;"",IF((TestEOY-AJ520)/365&gt;AM520,AM520,ROUNDUP(((TestEOY-AJ520)/365),0)),"")</f>
        <v/>
      </c>
      <c r="AO520" s="789">
        <f t="shared" si="92"/>
        <v>0</v>
      </c>
      <c r="AP520" s="789">
        <f t="shared" si="93"/>
        <v>0</v>
      </c>
      <c r="AQ520" s="789">
        <f t="shared" si="94"/>
        <v>0</v>
      </c>
      <c r="AR520" s="790">
        <f t="shared" si="95"/>
        <v>0</v>
      </c>
    </row>
    <row r="521" spans="22:44" x14ac:dyDescent="0.25">
      <c r="V521" s="791"/>
      <c r="W521" s="265"/>
      <c r="X521" s="792"/>
      <c r="Y521" s="793"/>
      <c r="Z521" s="787"/>
      <c r="AA521" s="788" t="str">
        <f t="shared" ref="AA521:AA584" si="98">IFERROR(INDEX($AU$8:$AU$23,MATCH(V521,$AT$8:$AT$23,0)),"")</f>
        <v/>
      </c>
      <c r="AB521" s="789" t="str">
        <f t="shared" si="96"/>
        <v/>
      </c>
      <c r="AC521" s="789">
        <f t="shared" ref="AC521:AC584" si="99">IFERROR(IF(AB521&gt;=AA521,0,IF(AA521&gt;AB521,SLN(Y521,Z521,AA521),0)),"")</f>
        <v>0</v>
      </c>
      <c r="AD521" s="789">
        <f t="shared" ref="AD521:AD584" si="100">AE521-AC521</f>
        <v>0</v>
      </c>
      <c r="AE521" s="789">
        <f t="shared" ref="AE521:AE584" si="101">IFERROR(IF(OR(AA521=0,AA521=""),
     0,
     IF(AB521&gt;=AA521,
          +Y521,
          (+AC521*AB521))),
"")</f>
        <v>0</v>
      </c>
      <c r="AF521" s="790">
        <f t="shared" ref="AF521:AF584" si="102">IFERROR(IF(AE521&gt;Y521,0,(+Y521-AE521))-Z521,"")</f>
        <v>0</v>
      </c>
      <c r="AG521" s="273"/>
      <c r="AH521" s="791"/>
      <c r="AI521" s="265"/>
      <c r="AJ521" s="792"/>
      <c r="AK521" s="793"/>
      <c r="AL521" s="787"/>
      <c r="AM521" s="788" t="str">
        <f t="shared" ref="AM521:AM584" si="103">IFERROR(INDEX($AU$8:$AU$23,MATCH(AH521,$AT$8:$AT$23,0)),"")</f>
        <v/>
      </c>
      <c r="AN521" s="789" t="str">
        <f t="shared" si="97"/>
        <v/>
      </c>
      <c r="AO521" s="789">
        <f t="shared" ref="AO521:AO584" si="104">IFERROR(IF(AN521&gt;=AM521,0,IF(AM521&gt;AN521,SLN(AK521,AL521,AM521),0)),"")</f>
        <v>0</v>
      </c>
      <c r="AP521" s="789">
        <f t="shared" ref="AP521:AP584" si="105">AQ521-AO521</f>
        <v>0</v>
      </c>
      <c r="AQ521" s="789">
        <f t="shared" ref="AQ521:AQ584" si="106">IFERROR(IF(OR(AM521=0,AM521=""),
     0,
     IF(AN521&gt;=AM521,
          +AK521,
          (+AO521*AN521))),
"")</f>
        <v>0</v>
      </c>
      <c r="AR521" s="790">
        <f t="shared" ref="AR521:AR584" si="107">IFERROR(IF(AQ521&gt;AK521,0,(+AK521-AQ521))-AL521,"")</f>
        <v>0</v>
      </c>
    </row>
    <row r="522" spans="22:44" x14ac:dyDescent="0.25">
      <c r="V522" s="791"/>
      <c r="W522" s="265"/>
      <c r="X522" s="792"/>
      <c r="Y522" s="793"/>
      <c r="Z522" s="787"/>
      <c r="AA522" s="788" t="str">
        <f t="shared" si="98"/>
        <v/>
      </c>
      <c r="AB522" s="789" t="str">
        <f t="shared" si="96"/>
        <v/>
      </c>
      <c r="AC522" s="789">
        <f t="shared" si="99"/>
        <v>0</v>
      </c>
      <c r="AD522" s="789">
        <f t="shared" si="100"/>
        <v>0</v>
      </c>
      <c r="AE522" s="789">
        <f t="shared" si="101"/>
        <v>0</v>
      </c>
      <c r="AF522" s="790">
        <f t="shared" si="102"/>
        <v>0</v>
      </c>
      <c r="AG522" s="273"/>
      <c r="AH522" s="791"/>
      <c r="AI522" s="265"/>
      <c r="AJ522" s="792"/>
      <c r="AK522" s="793"/>
      <c r="AL522" s="787"/>
      <c r="AM522" s="788" t="str">
        <f t="shared" si="103"/>
        <v/>
      </c>
      <c r="AN522" s="789" t="str">
        <f t="shared" si="97"/>
        <v/>
      </c>
      <c r="AO522" s="789">
        <f t="shared" si="104"/>
        <v>0</v>
      </c>
      <c r="AP522" s="789">
        <f t="shared" si="105"/>
        <v>0</v>
      </c>
      <c r="AQ522" s="789">
        <f t="shared" si="106"/>
        <v>0</v>
      </c>
      <c r="AR522" s="790">
        <f t="shared" si="107"/>
        <v>0</v>
      </c>
    </row>
    <row r="523" spans="22:44" x14ac:dyDescent="0.25">
      <c r="V523" s="791"/>
      <c r="W523" s="265"/>
      <c r="X523" s="792"/>
      <c r="Y523" s="793"/>
      <c r="Z523" s="787"/>
      <c r="AA523" s="788" t="str">
        <f t="shared" si="98"/>
        <v/>
      </c>
      <c r="AB523" s="789" t="str">
        <f t="shared" si="96"/>
        <v/>
      </c>
      <c r="AC523" s="789">
        <f t="shared" si="99"/>
        <v>0</v>
      </c>
      <c r="AD523" s="789">
        <f t="shared" si="100"/>
        <v>0</v>
      </c>
      <c r="AE523" s="789">
        <f t="shared" si="101"/>
        <v>0</v>
      </c>
      <c r="AF523" s="790">
        <f t="shared" si="102"/>
        <v>0</v>
      </c>
      <c r="AG523" s="273"/>
      <c r="AH523" s="791"/>
      <c r="AI523" s="265"/>
      <c r="AJ523" s="792"/>
      <c r="AK523" s="793"/>
      <c r="AL523" s="787"/>
      <c r="AM523" s="788" t="str">
        <f t="shared" si="103"/>
        <v/>
      </c>
      <c r="AN523" s="789" t="str">
        <f t="shared" si="97"/>
        <v/>
      </c>
      <c r="AO523" s="789">
        <f t="shared" si="104"/>
        <v>0</v>
      </c>
      <c r="AP523" s="789">
        <f t="shared" si="105"/>
        <v>0</v>
      </c>
      <c r="AQ523" s="789">
        <f t="shared" si="106"/>
        <v>0</v>
      </c>
      <c r="AR523" s="790">
        <f t="shared" si="107"/>
        <v>0</v>
      </c>
    </row>
    <row r="524" spans="22:44" x14ac:dyDescent="0.25">
      <c r="V524" s="791"/>
      <c r="W524" s="265"/>
      <c r="X524" s="792"/>
      <c r="Y524" s="793"/>
      <c r="Z524" s="787"/>
      <c r="AA524" s="788" t="str">
        <f t="shared" si="98"/>
        <v/>
      </c>
      <c r="AB524" s="789" t="str">
        <f t="shared" si="96"/>
        <v/>
      </c>
      <c r="AC524" s="789">
        <f t="shared" si="99"/>
        <v>0</v>
      </c>
      <c r="AD524" s="789">
        <f t="shared" si="100"/>
        <v>0</v>
      </c>
      <c r="AE524" s="789">
        <f t="shared" si="101"/>
        <v>0</v>
      </c>
      <c r="AF524" s="790">
        <f t="shared" si="102"/>
        <v>0</v>
      </c>
      <c r="AG524" s="273"/>
      <c r="AH524" s="791"/>
      <c r="AI524" s="265"/>
      <c r="AJ524" s="792"/>
      <c r="AK524" s="793"/>
      <c r="AL524" s="787"/>
      <c r="AM524" s="788" t="str">
        <f t="shared" si="103"/>
        <v/>
      </c>
      <c r="AN524" s="789" t="str">
        <f t="shared" si="97"/>
        <v/>
      </c>
      <c r="AO524" s="789">
        <f t="shared" si="104"/>
        <v>0</v>
      </c>
      <c r="AP524" s="789">
        <f t="shared" si="105"/>
        <v>0</v>
      </c>
      <c r="AQ524" s="789">
        <f t="shared" si="106"/>
        <v>0</v>
      </c>
      <c r="AR524" s="790">
        <f t="shared" si="107"/>
        <v>0</v>
      </c>
    </row>
    <row r="525" spans="22:44" x14ac:dyDescent="0.25">
      <c r="V525" s="791"/>
      <c r="W525" s="265"/>
      <c r="X525" s="792"/>
      <c r="Y525" s="793"/>
      <c r="Z525" s="787"/>
      <c r="AA525" s="788" t="str">
        <f t="shared" si="98"/>
        <v/>
      </c>
      <c r="AB525" s="789" t="str">
        <f t="shared" si="96"/>
        <v/>
      </c>
      <c r="AC525" s="789">
        <f t="shared" si="99"/>
        <v>0</v>
      </c>
      <c r="AD525" s="789">
        <f t="shared" si="100"/>
        <v>0</v>
      </c>
      <c r="AE525" s="789">
        <f t="shared" si="101"/>
        <v>0</v>
      </c>
      <c r="AF525" s="790">
        <f t="shared" si="102"/>
        <v>0</v>
      </c>
      <c r="AG525" s="273"/>
      <c r="AH525" s="791"/>
      <c r="AI525" s="265"/>
      <c r="AJ525" s="792"/>
      <c r="AK525" s="793"/>
      <c r="AL525" s="787"/>
      <c r="AM525" s="788" t="str">
        <f t="shared" si="103"/>
        <v/>
      </c>
      <c r="AN525" s="789" t="str">
        <f t="shared" si="97"/>
        <v/>
      </c>
      <c r="AO525" s="789">
        <f t="shared" si="104"/>
        <v>0</v>
      </c>
      <c r="AP525" s="789">
        <f t="shared" si="105"/>
        <v>0</v>
      </c>
      <c r="AQ525" s="789">
        <f t="shared" si="106"/>
        <v>0</v>
      </c>
      <c r="AR525" s="790">
        <f t="shared" si="107"/>
        <v>0</v>
      </c>
    </row>
    <row r="526" spans="22:44" x14ac:dyDescent="0.25">
      <c r="V526" s="791"/>
      <c r="W526" s="265"/>
      <c r="X526" s="792"/>
      <c r="Y526" s="793"/>
      <c r="Z526" s="787"/>
      <c r="AA526" s="788" t="str">
        <f t="shared" si="98"/>
        <v/>
      </c>
      <c r="AB526" s="789" t="str">
        <f t="shared" si="96"/>
        <v/>
      </c>
      <c r="AC526" s="789">
        <f t="shared" si="99"/>
        <v>0</v>
      </c>
      <c r="AD526" s="789">
        <f t="shared" si="100"/>
        <v>0</v>
      </c>
      <c r="AE526" s="789">
        <f t="shared" si="101"/>
        <v>0</v>
      </c>
      <c r="AF526" s="790">
        <f t="shared" si="102"/>
        <v>0</v>
      </c>
      <c r="AG526" s="273"/>
      <c r="AH526" s="791"/>
      <c r="AI526" s="265"/>
      <c r="AJ526" s="792"/>
      <c r="AK526" s="793"/>
      <c r="AL526" s="787"/>
      <c r="AM526" s="788" t="str">
        <f t="shared" si="103"/>
        <v/>
      </c>
      <c r="AN526" s="789" t="str">
        <f t="shared" si="97"/>
        <v/>
      </c>
      <c r="AO526" s="789">
        <f t="shared" si="104"/>
        <v>0</v>
      </c>
      <c r="AP526" s="789">
        <f t="shared" si="105"/>
        <v>0</v>
      </c>
      <c r="AQ526" s="789">
        <f t="shared" si="106"/>
        <v>0</v>
      </c>
      <c r="AR526" s="790">
        <f t="shared" si="107"/>
        <v>0</v>
      </c>
    </row>
    <row r="527" spans="22:44" x14ac:dyDescent="0.25">
      <c r="V527" s="791"/>
      <c r="W527" s="265"/>
      <c r="X527" s="792"/>
      <c r="Y527" s="793"/>
      <c r="Z527" s="787"/>
      <c r="AA527" s="788" t="str">
        <f t="shared" si="98"/>
        <v/>
      </c>
      <c r="AB527" s="789" t="str">
        <f t="shared" si="96"/>
        <v/>
      </c>
      <c r="AC527" s="789">
        <f t="shared" si="99"/>
        <v>0</v>
      </c>
      <c r="AD527" s="789">
        <f t="shared" si="100"/>
        <v>0</v>
      </c>
      <c r="AE527" s="789">
        <f t="shared" si="101"/>
        <v>0</v>
      </c>
      <c r="AF527" s="790">
        <f t="shared" si="102"/>
        <v>0</v>
      </c>
      <c r="AG527" s="273"/>
      <c r="AH527" s="791"/>
      <c r="AI527" s="265"/>
      <c r="AJ527" s="792"/>
      <c r="AK527" s="793"/>
      <c r="AL527" s="787"/>
      <c r="AM527" s="788" t="str">
        <f t="shared" si="103"/>
        <v/>
      </c>
      <c r="AN527" s="789" t="str">
        <f t="shared" si="97"/>
        <v/>
      </c>
      <c r="AO527" s="789">
        <f t="shared" si="104"/>
        <v>0</v>
      </c>
      <c r="AP527" s="789">
        <f t="shared" si="105"/>
        <v>0</v>
      </c>
      <c r="AQ527" s="789">
        <f t="shared" si="106"/>
        <v>0</v>
      </c>
      <c r="AR527" s="790">
        <f t="shared" si="107"/>
        <v>0</v>
      </c>
    </row>
    <row r="528" spans="22:44" x14ac:dyDescent="0.25">
      <c r="V528" s="791"/>
      <c r="W528" s="265"/>
      <c r="X528" s="792"/>
      <c r="Y528" s="793"/>
      <c r="Z528" s="787"/>
      <c r="AA528" s="788" t="str">
        <f t="shared" si="98"/>
        <v/>
      </c>
      <c r="AB528" s="789" t="str">
        <f t="shared" si="96"/>
        <v/>
      </c>
      <c r="AC528" s="789">
        <f t="shared" si="99"/>
        <v>0</v>
      </c>
      <c r="AD528" s="789">
        <f t="shared" si="100"/>
        <v>0</v>
      </c>
      <c r="AE528" s="789">
        <f t="shared" si="101"/>
        <v>0</v>
      </c>
      <c r="AF528" s="790">
        <f t="shared" si="102"/>
        <v>0</v>
      </c>
      <c r="AG528" s="273"/>
      <c r="AH528" s="791"/>
      <c r="AI528" s="265"/>
      <c r="AJ528" s="792"/>
      <c r="AK528" s="793"/>
      <c r="AL528" s="787"/>
      <c r="AM528" s="788" t="str">
        <f t="shared" si="103"/>
        <v/>
      </c>
      <c r="AN528" s="789" t="str">
        <f t="shared" si="97"/>
        <v/>
      </c>
      <c r="AO528" s="789">
        <f t="shared" si="104"/>
        <v>0</v>
      </c>
      <c r="AP528" s="789">
        <f t="shared" si="105"/>
        <v>0</v>
      </c>
      <c r="AQ528" s="789">
        <f t="shared" si="106"/>
        <v>0</v>
      </c>
      <c r="AR528" s="790">
        <f t="shared" si="107"/>
        <v>0</v>
      </c>
    </row>
    <row r="529" spans="22:44" x14ac:dyDescent="0.25">
      <c r="V529" s="791"/>
      <c r="W529" s="265"/>
      <c r="X529" s="792"/>
      <c r="Y529" s="793"/>
      <c r="Z529" s="787"/>
      <c r="AA529" s="788" t="str">
        <f t="shared" si="98"/>
        <v/>
      </c>
      <c r="AB529" s="789" t="str">
        <f t="shared" si="96"/>
        <v/>
      </c>
      <c r="AC529" s="789">
        <f t="shared" si="99"/>
        <v>0</v>
      </c>
      <c r="AD529" s="789">
        <f t="shared" si="100"/>
        <v>0</v>
      </c>
      <c r="AE529" s="789">
        <f t="shared" si="101"/>
        <v>0</v>
      </c>
      <c r="AF529" s="790">
        <f t="shared" si="102"/>
        <v>0</v>
      </c>
      <c r="AG529" s="273"/>
      <c r="AH529" s="791"/>
      <c r="AI529" s="265"/>
      <c r="AJ529" s="792"/>
      <c r="AK529" s="793"/>
      <c r="AL529" s="787"/>
      <c r="AM529" s="788" t="str">
        <f t="shared" si="103"/>
        <v/>
      </c>
      <c r="AN529" s="789" t="str">
        <f t="shared" si="97"/>
        <v/>
      </c>
      <c r="AO529" s="789">
        <f t="shared" si="104"/>
        <v>0</v>
      </c>
      <c r="AP529" s="789">
        <f t="shared" si="105"/>
        <v>0</v>
      </c>
      <c r="AQ529" s="789">
        <f t="shared" si="106"/>
        <v>0</v>
      </c>
      <c r="AR529" s="790">
        <f t="shared" si="107"/>
        <v>0</v>
      </c>
    </row>
    <row r="530" spans="22:44" x14ac:dyDescent="0.25">
      <c r="V530" s="791"/>
      <c r="W530" s="265"/>
      <c r="X530" s="792"/>
      <c r="Y530" s="793"/>
      <c r="Z530" s="787"/>
      <c r="AA530" s="788" t="str">
        <f t="shared" si="98"/>
        <v/>
      </c>
      <c r="AB530" s="789" t="str">
        <f t="shared" si="96"/>
        <v/>
      </c>
      <c r="AC530" s="789">
        <f t="shared" si="99"/>
        <v>0</v>
      </c>
      <c r="AD530" s="789">
        <f t="shared" si="100"/>
        <v>0</v>
      </c>
      <c r="AE530" s="789">
        <f t="shared" si="101"/>
        <v>0</v>
      </c>
      <c r="AF530" s="790">
        <f t="shared" si="102"/>
        <v>0</v>
      </c>
      <c r="AG530" s="273"/>
      <c r="AH530" s="791"/>
      <c r="AI530" s="265"/>
      <c r="AJ530" s="792"/>
      <c r="AK530" s="793"/>
      <c r="AL530" s="787"/>
      <c r="AM530" s="788" t="str">
        <f t="shared" si="103"/>
        <v/>
      </c>
      <c r="AN530" s="789" t="str">
        <f t="shared" si="97"/>
        <v/>
      </c>
      <c r="AO530" s="789">
        <f t="shared" si="104"/>
        <v>0</v>
      </c>
      <c r="AP530" s="789">
        <f t="shared" si="105"/>
        <v>0</v>
      </c>
      <c r="AQ530" s="789">
        <f t="shared" si="106"/>
        <v>0</v>
      </c>
      <c r="AR530" s="790">
        <f t="shared" si="107"/>
        <v>0</v>
      </c>
    </row>
    <row r="531" spans="22:44" x14ac:dyDescent="0.25">
      <c r="V531" s="791"/>
      <c r="W531" s="265"/>
      <c r="X531" s="792"/>
      <c r="Y531" s="793"/>
      <c r="Z531" s="787"/>
      <c r="AA531" s="788" t="str">
        <f t="shared" si="98"/>
        <v/>
      </c>
      <c r="AB531" s="789" t="str">
        <f t="shared" si="96"/>
        <v/>
      </c>
      <c r="AC531" s="789">
        <f t="shared" si="99"/>
        <v>0</v>
      </c>
      <c r="AD531" s="789">
        <f t="shared" si="100"/>
        <v>0</v>
      </c>
      <c r="AE531" s="789">
        <f t="shared" si="101"/>
        <v>0</v>
      </c>
      <c r="AF531" s="790">
        <f t="shared" si="102"/>
        <v>0</v>
      </c>
      <c r="AG531" s="273"/>
      <c r="AH531" s="791"/>
      <c r="AI531" s="265"/>
      <c r="AJ531" s="792"/>
      <c r="AK531" s="793"/>
      <c r="AL531" s="787"/>
      <c r="AM531" s="788" t="str">
        <f t="shared" si="103"/>
        <v/>
      </c>
      <c r="AN531" s="789" t="str">
        <f t="shared" si="97"/>
        <v/>
      </c>
      <c r="AO531" s="789">
        <f t="shared" si="104"/>
        <v>0</v>
      </c>
      <c r="AP531" s="789">
        <f t="shared" si="105"/>
        <v>0</v>
      </c>
      <c r="AQ531" s="789">
        <f t="shared" si="106"/>
        <v>0</v>
      </c>
      <c r="AR531" s="790">
        <f t="shared" si="107"/>
        <v>0</v>
      </c>
    </row>
    <row r="532" spans="22:44" x14ac:dyDescent="0.25">
      <c r="V532" s="791"/>
      <c r="W532" s="265"/>
      <c r="X532" s="792"/>
      <c r="Y532" s="793"/>
      <c r="Z532" s="787"/>
      <c r="AA532" s="788" t="str">
        <f t="shared" si="98"/>
        <v/>
      </c>
      <c r="AB532" s="789" t="str">
        <f t="shared" si="96"/>
        <v/>
      </c>
      <c r="AC532" s="789">
        <f t="shared" si="99"/>
        <v>0</v>
      </c>
      <c r="AD532" s="789">
        <f t="shared" si="100"/>
        <v>0</v>
      </c>
      <c r="AE532" s="789">
        <f t="shared" si="101"/>
        <v>0</v>
      </c>
      <c r="AF532" s="790">
        <f t="shared" si="102"/>
        <v>0</v>
      </c>
      <c r="AG532" s="273"/>
      <c r="AH532" s="791"/>
      <c r="AI532" s="265"/>
      <c r="AJ532" s="792"/>
      <c r="AK532" s="793"/>
      <c r="AL532" s="787"/>
      <c r="AM532" s="788" t="str">
        <f t="shared" si="103"/>
        <v/>
      </c>
      <c r="AN532" s="789" t="str">
        <f t="shared" si="97"/>
        <v/>
      </c>
      <c r="AO532" s="789">
        <f t="shared" si="104"/>
        <v>0</v>
      </c>
      <c r="AP532" s="789">
        <f t="shared" si="105"/>
        <v>0</v>
      </c>
      <c r="AQ532" s="789">
        <f t="shared" si="106"/>
        <v>0</v>
      </c>
      <c r="AR532" s="790">
        <f t="shared" si="107"/>
        <v>0</v>
      </c>
    </row>
    <row r="533" spans="22:44" x14ac:dyDescent="0.25">
      <c r="V533" s="791"/>
      <c r="W533" s="265"/>
      <c r="X533" s="792"/>
      <c r="Y533" s="793"/>
      <c r="Z533" s="787"/>
      <c r="AA533" s="788" t="str">
        <f t="shared" si="98"/>
        <v/>
      </c>
      <c r="AB533" s="789" t="str">
        <f t="shared" si="96"/>
        <v/>
      </c>
      <c r="AC533" s="789">
        <f t="shared" si="99"/>
        <v>0</v>
      </c>
      <c r="AD533" s="789">
        <f t="shared" si="100"/>
        <v>0</v>
      </c>
      <c r="AE533" s="789">
        <f t="shared" si="101"/>
        <v>0</v>
      </c>
      <c r="AF533" s="790">
        <f t="shared" si="102"/>
        <v>0</v>
      </c>
      <c r="AG533" s="273"/>
      <c r="AH533" s="791"/>
      <c r="AI533" s="265"/>
      <c r="AJ533" s="792"/>
      <c r="AK533" s="793"/>
      <c r="AL533" s="787"/>
      <c r="AM533" s="788" t="str">
        <f t="shared" si="103"/>
        <v/>
      </c>
      <c r="AN533" s="789" t="str">
        <f t="shared" si="97"/>
        <v/>
      </c>
      <c r="AO533" s="789">
        <f t="shared" si="104"/>
        <v>0</v>
      </c>
      <c r="AP533" s="789">
        <f t="shared" si="105"/>
        <v>0</v>
      </c>
      <c r="AQ533" s="789">
        <f t="shared" si="106"/>
        <v>0</v>
      </c>
      <c r="AR533" s="790">
        <f t="shared" si="107"/>
        <v>0</v>
      </c>
    </row>
    <row r="534" spans="22:44" x14ac:dyDescent="0.25">
      <c r="V534" s="791"/>
      <c r="W534" s="265"/>
      <c r="X534" s="792"/>
      <c r="Y534" s="793"/>
      <c r="Z534" s="787"/>
      <c r="AA534" s="788" t="str">
        <f t="shared" si="98"/>
        <v/>
      </c>
      <c r="AB534" s="789" t="str">
        <f t="shared" si="96"/>
        <v/>
      </c>
      <c r="AC534" s="789">
        <f t="shared" si="99"/>
        <v>0</v>
      </c>
      <c r="AD534" s="789">
        <f t="shared" si="100"/>
        <v>0</v>
      </c>
      <c r="AE534" s="789">
        <f t="shared" si="101"/>
        <v>0</v>
      </c>
      <c r="AF534" s="790">
        <f t="shared" si="102"/>
        <v>0</v>
      </c>
      <c r="AG534" s="273"/>
      <c r="AH534" s="791"/>
      <c r="AI534" s="265"/>
      <c r="AJ534" s="792"/>
      <c r="AK534" s="793"/>
      <c r="AL534" s="787"/>
      <c r="AM534" s="788" t="str">
        <f t="shared" si="103"/>
        <v/>
      </c>
      <c r="AN534" s="789" t="str">
        <f t="shared" si="97"/>
        <v/>
      </c>
      <c r="AO534" s="789">
        <f t="shared" si="104"/>
        <v>0</v>
      </c>
      <c r="AP534" s="789">
        <f t="shared" si="105"/>
        <v>0</v>
      </c>
      <c r="AQ534" s="789">
        <f t="shared" si="106"/>
        <v>0</v>
      </c>
      <c r="AR534" s="790">
        <f t="shared" si="107"/>
        <v>0</v>
      </c>
    </row>
    <row r="535" spans="22:44" x14ac:dyDescent="0.25">
      <c r="V535" s="791"/>
      <c r="W535" s="265"/>
      <c r="X535" s="792"/>
      <c r="Y535" s="793"/>
      <c r="Z535" s="787"/>
      <c r="AA535" s="788" t="str">
        <f t="shared" si="98"/>
        <v/>
      </c>
      <c r="AB535" s="789" t="str">
        <f t="shared" si="96"/>
        <v/>
      </c>
      <c r="AC535" s="789">
        <f t="shared" si="99"/>
        <v>0</v>
      </c>
      <c r="AD535" s="789">
        <f t="shared" si="100"/>
        <v>0</v>
      </c>
      <c r="AE535" s="789">
        <f t="shared" si="101"/>
        <v>0</v>
      </c>
      <c r="AF535" s="790">
        <f t="shared" si="102"/>
        <v>0</v>
      </c>
      <c r="AG535" s="273"/>
      <c r="AH535" s="791"/>
      <c r="AI535" s="265"/>
      <c r="AJ535" s="792"/>
      <c r="AK535" s="793"/>
      <c r="AL535" s="787"/>
      <c r="AM535" s="788" t="str">
        <f t="shared" si="103"/>
        <v/>
      </c>
      <c r="AN535" s="789" t="str">
        <f t="shared" si="97"/>
        <v/>
      </c>
      <c r="AO535" s="789">
        <f t="shared" si="104"/>
        <v>0</v>
      </c>
      <c r="AP535" s="789">
        <f t="shared" si="105"/>
        <v>0</v>
      </c>
      <c r="AQ535" s="789">
        <f t="shared" si="106"/>
        <v>0</v>
      </c>
      <c r="AR535" s="790">
        <f t="shared" si="107"/>
        <v>0</v>
      </c>
    </row>
    <row r="536" spans="22:44" x14ac:dyDescent="0.25">
      <c r="V536" s="791"/>
      <c r="W536" s="265"/>
      <c r="X536" s="792"/>
      <c r="Y536" s="793"/>
      <c r="Z536" s="787"/>
      <c r="AA536" s="788" t="str">
        <f t="shared" si="98"/>
        <v/>
      </c>
      <c r="AB536" s="789" t="str">
        <f t="shared" si="96"/>
        <v/>
      </c>
      <c r="AC536" s="789">
        <f t="shared" si="99"/>
        <v>0</v>
      </c>
      <c r="AD536" s="789">
        <f t="shared" si="100"/>
        <v>0</v>
      </c>
      <c r="AE536" s="789">
        <f t="shared" si="101"/>
        <v>0</v>
      </c>
      <c r="AF536" s="790">
        <f t="shared" si="102"/>
        <v>0</v>
      </c>
      <c r="AG536" s="273"/>
      <c r="AH536" s="791"/>
      <c r="AI536" s="265"/>
      <c r="AJ536" s="792"/>
      <c r="AK536" s="793"/>
      <c r="AL536" s="787"/>
      <c r="AM536" s="788" t="str">
        <f t="shared" si="103"/>
        <v/>
      </c>
      <c r="AN536" s="789" t="str">
        <f t="shared" si="97"/>
        <v/>
      </c>
      <c r="AO536" s="789">
        <f t="shared" si="104"/>
        <v>0</v>
      </c>
      <c r="AP536" s="789">
        <f t="shared" si="105"/>
        <v>0</v>
      </c>
      <c r="AQ536" s="789">
        <f t="shared" si="106"/>
        <v>0</v>
      </c>
      <c r="AR536" s="790">
        <f t="shared" si="107"/>
        <v>0</v>
      </c>
    </row>
    <row r="537" spans="22:44" x14ac:dyDescent="0.25">
      <c r="V537" s="791"/>
      <c r="W537" s="265"/>
      <c r="X537" s="792"/>
      <c r="Y537" s="793"/>
      <c r="Z537" s="787"/>
      <c r="AA537" s="788" t="str">
        <f t="shared" si="98"/>
        <v/>
      </c>
      <c r="AB537" s="789" t="str">
        <f t="shared" si="96"/>
        <v/>
      </c>
      <c r="AC537" s="789">
        <f t="shared" si="99"/>
        <v>0</v>
      </c>
      <c r="AD537" s="789">
        <f t="shared" si="100"/>
        <v>0</v>
      </c>
      <c r="AE537" s="789">
        <f t="shared" si="101"/>
        <v>0</v>
      </c>
      <c r="AF537" s="790">
        <f t="shared" si="102"/>
        <v>0</v>
      </c>
      <c r="AG537" s="273"/>
      <c r="AH537" s="791"/>
      <c r="AI537" s="265"/>
      <c r="AJ537" s="792"/>
      <c r="AK537" s="793"/>
      <c r="AL537" s="787"/>
      <c r="AM537" s="788" t="str">
        <f t="shared" si="103"/>
        <v/>
      </c>
      <c r="AN537" s="789" t="str">
        <f t="shared" si="97"/>
        <v/>
      </c>
      <c r="AO537" s="789">
        <f t="shared" si="104"/>
        <v>0</v>
      </c>
      <c r="AP537" s="789">
        <f t="shared" si="105"/>
        <v>0</v>
      </c>
      <c r="AQ537" s="789">
        <f t="shared" si="106"/>
        <v>0</v>
      </c>
      <c r="AR537" s="790">
        <f t="shared" si="107"/>
        <v>0</v>
      </c>
    </row>
    <row r="538" spans="22:44" x14ac:dyDescent="0.25">
      <c r="V538" s="791"/>
      <c r="W538" s="265"/>
      <c r="X538" s="792"/>
      <c r="Y538" s="793"/>
      <c r="Z538" s="787"/>
      <c r="AA538" s="788" t="str">
        <f t="shared" si="98"/>
        <v/>
      </c>
      <c r="AB538" s="789" t="str">
        <f t="shared" si="96"/>
        <v/>
      </c>
      <c r="AC538" s="789">
        <f t="shared" si="99"/>
        <v>0</v>
      </c>
      <c r="AD538" s="789">
        <f t="shared" si="100"/>
        <v>0</v>
      </c>
      <c r="AE538" s="789">
        <f t="shared" si="101"/>
        <v>0</v>
      </c>
      <c r="AF538" s="790">
        <f t="shared" si="102"/>
        <v>0</v>
      </c>
      <c r="AG538" s="273"/>
      <c r="AH538" s="791"/>
      <c r="AI538" s="265"/>
      <c r="AJ538" s="792"/>
      <c r="AK538" s="793"/>
      <c r="AL538" s="787"/>
      <c r="AM538" s="788" t="str">
        <f t="shared" si="103"/>
        <v/>
      </c>
      <c r="AN538" s="789" t="str">
        <f t="shared" si="97"/>
        <v/>
      </c>
      <c r="AO538" s="789">
        <f t="shared" si="104"/>
        <v>0</v>
      </c>
      <c r="AP538" s="789">
        <f t="shared" si="105"/>
        <v>0</v>
      </c>
      <c r="AQ538" s="789">
        <f t="shared" si="106"/>
        <v>0</v>
      </c>
      <c r="AR538" s="790">
        <f t="shared" si="107"/>
        <v>0</v>
      </c>
    </row>
    <row r="539" spans="22:44" x14ac:dyDescent="0.25">
      <c r="V539" s="791"/>
      <c r="W539" s="265"/>
      <c r="X539" s="792"/>
      <c r="Y539" s="793"/>
      <c r="Z539" s="787"/>
      <c r="AA539" s="788" t="str">
        <f t="shared" si="98"/>
        <v/>
      </c>
      <c r="AB539" s="789" t="str">
        <f t="shared" si="96"/>
        <v/>
      </c>
      <c r="AC539" s="789">
        <f t="shared" si="99"/>
        <v>0</v>
      </c>
      <c r="AD539" s="789">
        <f t="shared" si="100"/>
        <v>0</v>
      </c>
      <c r="AE539" s="789">
        <f t="shared" si="101"/>
        <v>0</v>
      </c>
      <c r="AF539" s="790">
        <f t="shared" si="102"/>
        <v>0</v>
      </c>
      <c r="AG539" s="273"/>
      <c r="AH539" s="791"/>
      <c r="AI539" s="265"/>
      <c r="AJ539" s="792"/>
      <c r="AK539" s="793"/>
      <c r="AL539" s="787"/>
      <c r="AM539" s="788" t="str">
        <f t="shared" si="103"/>
        <v/>
      </c>
      <c r="AN539" s="789" t="str">
        <f t="shared" si="97"/>
        <v/>
      </c>
      <c r="AO539" s="789">
        <f t="shared" si="104"/>
        <v>0</v>
      </c>
      <c r="AP539" s="789">
        <f t="shared" si="105"/>
        <v>0</v>
      </c>
      <c r="AQ539" s="789">
        <f t="shared" si="106"/>
        <v>0</v>
      </c>
      <c r="AR539" s="790">
        <f t="shared" si="107"/>
        <v>0</v>
      </c>
    </row>
    <row r="540" spans="22:44" x14ac:dyDescent="0.25">
      <c r="V540" s="791"/>
      <c r="W540" s="265"/>
      <c r="X540" s="792"/>
      <c r="Y540" s="793"/>
      <c r="Z540" s="787"/>
      <c r="AA540" s="788" t="str">
        <f t="shared" si="98"/>
        <v/>
      </c>
      <c r="AB540" s="789" t="str">
        <f t="shared" si="96"/>
        <v/>
      </c>
      <c r="AC540" s="789">
        <f t="shared" si="99"/>
        <v>0</v>
      </c>
      <c r="AD540" s="789">
        <f t="shared" si="100"/>
        <v>0</v>
      </c>
      <c r="AE540" s="789">
        <f t="shared" si="101"/>
        <v>0</v>
      </c>
      <c r="AF540" s="790">
        <f t="shared" si="102"/>
        <v>0</v>
      </c>
      <c r="AG540" s="273"/>
      <c r="AH540" s="791"/>
      <c r="AI540" s="265"/>
      <c r="AJ540" s="792"/>
      <c r="AK540" s="793"/>
      <c r="AL540" s="787"/>
      <c r="AM540" s="788" t="str">
        <f t="shared" si="103"/>
        <v/>
      </c>
      <c r="AN540" s="789" t="str">
        <f t="shared" si="97"/>
        <v/>
      </c>
      <c r="AO540" s="789">
        <f t="shared" si="104"/>
        <v>0</v>
      </c>
      <c r="AP540" s="789">
        <f t="shared" si="105"/>
        <v>0</v>
      </c>
      <c r="AQ540" s="789">
        <f t="shared" si="106"/>
        <v>0</v>
      </c>
      <c r="AR540" s="790">
        <f t="shared" si="107"/>
        <v>0</v>
      </c>
    </row>
    <row r="541" spans="22:44" x14ac:dyDescent="0.25">
      <c r="V541" s="791"/>
      <c r="W541" s="265"/>
      <c r="X541" s="792"/>
      <c r="Y541" s="793"/>
      <c r="Z541" s="787"/>
      <c r="AA541" s="788" t="str">
        <f t="shared" si="98"/>
        <v/>
      </c>
      <c r="AB541" s="789" t="str">
        <f t="shared" si="96"/>
        <v/>
      </c>
      <c r="AC541" s="789">
        <f t="shared" si="99"/>
        <v>0</v>
      </c>
      <c r="AD541" s="789">
        <f t="shared" si="100"/>
        <v>0</v>
      </c>
      <c r="AE541" s="789">
        <f t="shared" si="101"/>
        <v>0</v>
      </c>
      <c r="AF541" s="790">
        <f t="shared" si="102"/>
        <v>0</v>
      </c>
      <c r="AG541" s="273"/>
      <c r="AH541" s="791"/>
      <c r="AI541" s="265"/>
      <c r="AJ541" s="792"/>
      <c r="AK541" s="793"/>
      <c r="AL541" s="787"/>
      <c r="AM541" s="788" t="str">
        <f t="shared" si="103"/>
        <v/>
      </c>
      <c r="AN541" s="789" t="str">
        <f t="shared" si="97"/>
        <v/>
      </c>
      <c r="AO541" s="789">
        <f t="shared" si="104"/>
        <v>0</v>
      </c>
      <c r="AP541" s="789">
        <f t="shared" si="105"/>
        <v>0</v>
      </c>
      <c r="AQ541" s="789">
        <f t="shared" si="106"/>
        <v>0</v>
      </c>
      <c r="AR541" s="790">
        <f t="shared" si="107"/>
        <v>0</v>
      </c>
    </row>
    <row r="542" spans="22:44" x14ac:dyDescent="0.25">
      <c r="V542" s="791"/>
      <c r="W542" s="265"/>
      <c r="X542" s="792"/>
      <c r="Y542" s="793"/>
      <c r="Z542" s="787"/>
      <c r="AA542" s="788" t="str">
        <f t="shared" si="98"/>
        <v/>
      </c>
      <c r="AB542" s="789" t="str">
        <f t="shared" si="96"/>
        <v/>
      </c>
      <c r="AC542" s="789">
        <f t="shared" si="99"/>
        <v>0</v>
      </c>
      <c r="AD542" s="789">
        <f t="shared" si="100"/>
        <v>0</v>
      </c>
      <c r="AE542" s="789">
        <f t="shared" si="101"/>
        <v>0</v>
      </c>
      <c r="AF542" s="790">
        <f t="shared" si="102"/>
        <v>0</v>
      </c>
      <c r="AG542" s="273"/>
      <c r="AH542" s="791"/>
      <c r="AI542" s="265"/>
      <c r="AJ542" s="792"/>
      <c r="AK542" s="793"/>
      <c r="AL542" s="787"/>
      <c r="AM542" s="788" t="str">
        <f t="shared" si="103"/>
        <v/>
      </c>
      <c r="AN542" s="789" t="str">
        <f t="shared" si="97"/>
        <v/>
      </c>
      <c r="AO542" s="789">
        <f t="shared" si="104"/>
        <v>0</v>
      </c>
      <c r="AP542" s="789">
        <f t="shared" si="105"/>
        <v>0</v>
      </c>
      <c r="AQ542" s="789">
        <f t="shared" si="106"/>
        <v>0</v>
      </c>
      <c r="AR542" s="790">
        <f t="shared" si="107"/>
        <v>0</v>
      </c>
    </row>
    <row r="543" spans="22:44" x14ac:dyDescent="0.25">
      <c r="V543" s="791"/>
      <c r="W543" s="265"/>
      <c r="X543" s="792"/>
      <c r="Y543" s="793"/>
      <c r="Z543" s="787"/>
      <c r="AA543" s="788" t="str">
        <f t="shared" si="98"/>
        <v/>
      </c>
      <c r="AB543" s="789" t="str">
        <f t="shared" si="96"/>
        <v/>
      </c>
      <c r="AC543" s="789">
        <f t="shared" si="99"/>
        <v>0</v>
      </c>
      <c r="AD543" s="789">
        <f t="shared" si="100"/>
        <v>0</v>
      </c>
      <c r="AE543" s="789">
        <f t="shared" si="101"/>
        <v>0</v>
      </c>
      <c r="AF543" s="790">
        <f t="shared" si="102"/>
        <v>0</v>
      </c>
      <c r="AG543" s="273"/>
      <c r="AH543" s="791"/>
      <c r="AI543" s="265"/>
      <c r="AJ543" s="792"/>
      <c r="AK543" s="793"/>
      <c r="AL543" s="787"/>
      <c r="AM543" s="788" t="str">
        <f t="shared" si="103"/>
        <v/>
      </c>
      <c r="AN543" s="789" t="str">
        <f t="shared" si="97"/>
        <v/>
      </c>
      <c r="AO543" s="789">
        <f t="shared" si="104"/>
        <v>0</v>
      </c>
      <c r="AP543" s="789">
        <f t="shared" si="105"/>
        <v>0</v>
      </c>
      <c r="AQ543" s="789">
        <f t="shared" si="106"/>
        <v>0</v>
      </c>
      <c r="AR543" s="790">
        <f t="shared" si="107"/>
        <v>0</v>
      </c>
    </row>
    <row r="544" spans="22:44" x14ac:dyDescent="0.25">
      <c r="V544" s="791"/>
      <c r="W544" s="265"/>
      <c r="X544" s="792"/>
      <c r="Y544" s="793"/>
      <c r="Z544" s="787"/>
      <c r="AA544" s="788" t="str">
        <f t="shared" si="98"/>
        <v/>
      </c>
      <c r="AB544" s="789" t="str">
        <f t="shared" si="96"/>
        <v/>
      </c>
      <c r="AC544" s="789">
        <f t="shared" si="99"/>
        <v>0</v>
      </c>
      <c r="AD544" s="789">
        <f t="shared" si="100"/>
        <v>0</v>
      </c>
      <c r="AE544" s="789">
        <f t="shared" si="101"/>
        <v>0</v>
      </c>
      <c r="AF544" s="790">
        <f t="shared" si="102"/>
        <v>0</v>
      </c>
      <c r="AG544" s="273"/>
      <c r="AH544" s="791"/>
      <c r="AI544" s="265"/>
      <c r="AJ544" s="792"/>
      <c r="AK544" s="793"/>
      <c r="AL544" s="787"/>
      <c r="AM544" s="788" t="str">
        <f t="shared" si="103"/>
        <v/>
      </c>
      <c r="AN544" s="789" t="str">
        <f t="shared" si="97"/>
        <v/>
      </c>
      <c r="AO544" s="789">
        <f t="shared" si="104"/>
        <v>0</v>
      </c>
      <c r="AP544" s="789">
        <f t="shared" si="105"/>
        <v>0</v>
      </c>
      <c r="AQ544" s="789">
        <f t="shared" si="106"/>
        <v>0</v>
      </c>
      <c r="AR544" s="790">
        <f t="shared" si="107"/>
        <v>0</v>
      </c>
    </row>
    <row r="545" spans="22:44" x14ac:dyDescent="0.25">
      <c r="V545" s="791"/>
      <c r="W545" s="265"/>
      <c r="X545" s="792"/>
      <c r="Y545" s="793"/>
      <c r="Z545" s="787"/>
      <c r="AA545" s="788" t="str">
        <f t="shared" si="98"/>
        <v/>
      </c>
      <c r="AB545" s="789" t="str">
        <f t="shared" si="96"/>
        <v/>
      </c>
      <c r="AC545" s="789">
        <f t="shared" si="99"/>
        <v>0</v>
      </c>
      <c r="AD545" s="789">
        <f t="shared" si="100"/>
        <v>0</v>
      </c>
      <c r="AE545" s="789">
        <f t="shared" si="101"/>
        <v>0</v>
      </c>
      <c r="AF545" s="790">
        <f t="shared" si="102"/>
        <v>0</v>
      </c>
      <c r="AG545" s="273"/>
      <c r="AH545" s="791"/>
      <c r="AI545" s="265"/>
      <c r="AJ545" s="792"/>
      <c r="AK545" s="793"/>
      <c r="AL545" s="787"/>
      <c r="AM545" s="788" t="str">
        <f t="shared" si="103"/>
        <v/>
      </c>
      <c r="AN545" s="789" t="str">
        <f t="shared" si="97"/>
        <v/>
      </c>
      <c r="AO545" s="789">
        <f t="shared" si="104"/>
        <v>0</v>
      </c>
      <c r="AP545" s="789">
        <f t="shared" si="105"/>
        <v>0</v>
      </c>
      <c r="AQ545" s="789">
        <f t="shared" si="106"/>
        <v>0</v>
      </c>
      <c r="AR545" s="790">
        <f t="shared" si="107"/>
        <v>0</v>
      </c>
    </row>
    <row r="546" spans="22:44" x14ac:dyDescent="0.25">
      <c r="V546" s="791"/>
      <c r="W546" s="265"/>
      <c r="X546" s="792"/>
      <c r="Y546" s="793"/>
      <c r="Z546" s="787"/>
      <c r="AA546" s="788" t="str">
        <f t="shared" si="98"/>
        <v/>
      </c>
      <c r="AB546" s="789" t="str">
        <f t="shared" si="96"/>
        <v/>
      </c>
      <c r="AC546" s="789">
        <f t="shared" si="99"/>
        <v>0</v>
      </c>
      <c r="AD546" s="789">
        <f t="shared" si="100"/>
        <v>0</v>
      </c>
      <c r="AE546" s="789">
        <f t="shared" si="101"/>
        <v>0</v>
      </c>
      <c r="AF546" s="790">
        <f t="shared" si="102"/>
        <v>0</v>
      </c>
      <c r="AG546" s="273"/>
      <c r="AH546" s="791"/>
      <c r="AI546" s="265"/>
      <c r="AJ546" s="792"/>
      <c r="AK546" s="793"/>
      <c r="AL546" s="787"/>
      <c r="AM546" s="788" t="str">
        <f t="shared" si="103"/>
        <v/>
      </c>
      <c r="AN546" s="789" t="str">
        <f t="shared" si="97"/>
        <v/>
      </c>
      <c r="AO546" s="789">
        <f t="shared" si="104"/>
        <v>0</v>
      </c>
      <c r="AP546" s="789">
        <f t="shared" si="105"/>
        <v>0</v>
      </c>
      <c r="AQ546" s="789">
        <f t="shared" si="106"/>
        <v>0</v>
      </c>
      <c r="AR546" s="790">
        <f t="shared" si="107"/>
        <v>0</v>
      </c>
    </row>
    <row r="547" spans="22:44" x14ac:dyDescent="0.25">
      <c r="V547" s="791"/>
      <c r="W547" s="265"/>
      <c r="X547" s="792"/>
      <c r="Y547" s="793"/>
      <c r="Z547" s="787"/>
      <c r="AA547" s="788" t="str">
        <f t="shared" si="98"/>
        <v/>
      </c>
      <c r="AB547" s="789" t="str">
        <f t="shared" si="96"/>
        <v/>
      </c>
      <c r="AC547" s="789">
        <f t="shared" si="99"/>
        <v>0</v>
      </c>
      <c r="AD547" s="789">
        <f t="shared" si="100"/>
        <v>0</v>
      </c>
      <c r="AE547" s="789">
        <f t="shared" si="101"/>
        <v>0</v>
      </c>
      <c r="AF547" s="790">
        <f t="shared" si="102"/>
        <v>0</v>
      </c>
      <c r="AG547" s="273"/>
      <c r="AH547" s="791"/>
      <c r="AI547" s="265"/>
      <c r="AJ547" s="792"/>
      <c r="AK547" s="793"/>
      <c r="AL547" s="787"/>
      <c r="AM547" s="788" t="str">
        <f t="shared" si="103"/>
        <v/>
      </c>
      <c r="AN547" s="789" t="str">
        <f t="shared" si="97"/>
        <v/>
      </c>
      <c r="AO547" s="789">
        <f t="shared" si="104"/>
        <v>0</v>
      </c>
      <c r="AP547" s="789">
        <f t="shared" si="105"/>
        <v>0</v>
      </c>
      <c r="AQ547" s="789">
        <f t="shared" si="106"/>
        <v>0</v>
      </c>
      <c r="AR547" s="790">
        <f t="shared" si="107"/>
        <v>0</v>
      </c>
    </row>
    <row r="548" spans="22:44" x14ac:dyDescent="0.25">
      <c r="V548" s="791"/>
      <c r="W548" s="265"/>
      <c r="X548" s="792"/>
      <c r="Y548" s="793"/>
      <c r="Z548" s="787"/>
      <c r="AA548" s="788" t="str">
        <f t="shared" si="98"/>
        <v/>
      </c>
      <c r="AB548" s="789" t="str">
        <f t="shared" si="96"/>
        <v/>
      </c>
      <c r="AC548" s="789">
        <f t="shared" si="99"/>
        <v>0</v>
      </c>
      <c r="AD548" s="789">
        <f t="shared" si="100"/>
        <v>0</v>
      </c>
      <c r="AE548" s="789">
        <f t="shared" si="101"/>
        <v>0</v>
      </c>
      <c r="AF548" s="790">
        <f t="shared" si="102"/>
        <v>0</v>
      </c>
      <c r="AG548" s="273"/>
      <c r="AH548" s="791"/>
      <c r="AI548" s="265"/>
      <c r="AJ548" s="792"/>
      <c r="AK548" s="793"/>
      <c r="AL548" s="787"/>
      <c r="AM548" s="788" t="str">
        <f t="shared" si="103"/>
        <v/>
      </c>
      <c r="AN548" s="789" t="str">
        <f t="shared" si="97"/>
        <v/>
      </c>
      <c r="AO548" s="789">
        <f t="shared" si="104"/>
        <v>0</v>
      </c>
      <c r="AP548" s="789">
        <f t="shared" si="105"/>
        <v>0</v>
      </c>
      <c r="AQ548" s="789">
        <f t="shared" si="106"/>
        <v>0</v>
      </c>
      <c r="AR548" s="790">
        <f t="shared" si="107"/>
        <v>0</v>
      </c>
    </row>
    <row r="549" spans="22:44" x14ac:dyDescent="0.25">
      <c r="V549" s="791"/>
      <c r="W549" s="265"/>
      <c r="X549" s="792"/>
      <c r="Y549" s="793"/>
      <c r="Z549" s="787"/>
      <c r="AA549" s="788" t="str">
        <f t="shared" si="98"/>
        <v/>
      </c>
      <c r="AB549" s="789" t="str">
        <f t="shared" si="96"/>
        <v/>
      </c>
      <c r="AC549" s="789">
        <f t="shared" si="99"/>
        <v>0</v>
      </c>
      <c r="AD549" s="789">
        <f t="shared" si="100"/>
        <v>0</v>
      </c>
      <c r="AE549" s="789">
        <f t="shared" si="101"/>
        <v>0</v>
      </c>
      <c r="AF549" s="790">
        <f t="shared" si="102"/>
        <v>0</v>
      </c>
      <c r="AG549" s="273"/>
      <c r="AH549" s="791"/>
      <c r="AI549" s="265"/>
      <c r="AJ549" s="792"/>
      <c r="AK549" s="793"/>
      <c r="AL549" s="787"/>
      <c r="AM549" s="788" t="str">
        <f t="shared" si="103"/>
        <v/>
      </c>
      <c r="AN549" s="789" t="str">
        <f t="shared" si="97"/>
        <v/>
      </c>
      <c r="AO549" s="789">
        <f t="shared" si="104"/>
        <v>0</v>
      </c>
      <c r="AP549" s="789">
        <f t="shared" si="105"/>
        <v>0</v>
      </c>
      <c r="AQ549" s="789">
        <f t="shared" si="106"/>
        <v>0</v>
      </c>
      <c r="AR549" s="790">
        <f t="shared" si="107"/>
        <v>0</v>
      </c>
    </row>
    <row r="550" spans="22:44" x14ac:dyDescent="0.25">
      <c r="V550" s="791"/>
      <c r="W550" s="265"/>
      <c r="X550" s="792"/>
      <c r="Y550" s="793"/>
      <c r="Z550" s="787"/>
      <c r="AA550" s="788" t="str">
        <f t="shared" si="98"/>
        <v/>
      </c>
      <c r="AB550" s="789" t="str">
        <f t="shared" si="96"/>
        <v/>
      </c>
      <c r="AC550" s="789">
        <f t="shared" si="99"/>
        <v>0</v>
      </c>
      <c r="AD550" s="789">
        <f t="shared" si="100"/>
        <v>0</v>
      </c>
      <c r="AE550" s="789">
        <f t="shared" si="101"/>
        <v>0</v>
      </c>
      <c r="AF550" s="790">
        <f t="shared" si="102"/>
        <v>0</v>
      </c>
      <c r="AG550" s="273"/>
      <c r="AH550" s="791"/>
      <c r="AI550" s="265"/>
      <c r="AJ550" s="792"/>
      <c r="AK550" s="793"/>
      <c r="AL550" s="787"/>
      <c r="AM550" s="788" t="str">
        <f t="shared" si="103"/>
        <v/>
      </c>
      <c r="AN550" s="789" t="str">
        <f t="shared" si="97"/>
        <v/>
      </c>
      <c r="AO550" s="789">
        <f t="shared" si="104"/>
        <v>0</v>
      </c>
      <c r="AP550" s="789">
        <f t="shared" si="105"/>
        <v>0</v>
      </c>
      <c r="AQ550" s="789">
        <f t="shared" si="106"/>
        <v>0</v>
      </c>
      <c r="AR550" s="790">
        <f t="shared" si="107"/>
        <v>0</v>
      </c>
    </row>
    <row r="551" spans="22:44" x14ac:dyDescent="0.25">
      <c r="V551" s="791"/>
      <c r="W551" s="265"/>
      <c r="X551" s="792"/>
      <c r="Y551" s="793"/>
      <c r="Z551" s="787"/>
      <c r="AA551" s="788" t="str">
        <f t="shared" si="98"/>
        <v/>
      </c>
      <c r="AB551" s="789" t="str">
        <f t="shared" si="96"/>
        <v/>
      </c>
      <c r="AC551" s="789">
        <f t="shared" si="99"/>
        <v>0</v>
      </c>
      <c r="AD551" s="789">
        <f t="shared" si="100"/>
        <v>0</v>
      </c>
      <c r="AE551" s="789">
        <f t="shared" si="101"/>
        <v>0</v>
      </c>
      <c r="AF551" s="790">
        <f t="shared" si="102"/>
        <v>0</v>
      </c>
      <c r="AG551" s="273"/>
      <c r="AH551" s="791"/>
      <c r="AI551" s="265"/>
      <c r="AJ551" s="792"/>
      <c r="AK551" s="793"/>
      <c r="AL551" s="787"/>
      <c r="AM551" s="788" t="str">
        <f t="shared" si="103"/>
        <v/>
      </c>
      <c r="AN551" s="789" t="str">
        <f t="shared" si="97"/>
        <v/>
      </c>
      <c r="AO551" s="789">
        <f t="shared" si="104"/>
        <v>0</v>
      </c>
      <c r="AP551" s="789">
        <f t="shared" si="105"/>
        <v>0</v>
      </c>
      <c r="AQ551" s="789">
        <f t="shared" si="106"/>
        <v>0</v>
      </c>
      <c r="AR551" s="790">
        <f t="shared" si="107"/>
        <v>0</v>
      </c>
    </row>
    <row r="552" spans="22:44" x14ac:dyDescent="0.25">
      <c r="V552" s="791"/>
      <c r="W552" s="265"/>
      <c r="X552" s="792"/>
      <c r="Y552" s="793"/>
      <c r="Z552" s="787"/>
      <c r="AA552" s="788" t="str">
        <f t="shared" si="98"/>
        <v/>
      </c>
      <c r="AB552" s="789" t="str">
        <f t="shared" si="96"/>
        <v/>
      </c>
      <c r="AC552" s="789">
        <f t="shared" si="99"/>
        <v>0</v>
      </c>
      <c r="AD552" s="789">
        <f t="shared" si="100"/>
        <v>0</v>
      </c>
      <c r="AE552" s="789">
        <f t="shared" si="101"/>
        <v>0</v>
      </c>
      <c r="AF552" s="790">
        <f t="shared" si="102"/>
        <v>0</v>
      </c>
      <c r="AG552" s="273"/>
      <c r="AH552" s="791"/>
      <c r="AI552" s="265"/>
      <c r="AJ552" s="792"/>
      <c r="AK552" s="793"/>
      <c r="AL552" s="787"/>
      <c r="AM552" s="788" t="str">
        <f t="shared" si="103"/>
        <v/>
      </c>
      <c r="AN552" s="789" t="str">
        <f t="shared" si="97"/>
        <v/>
      </c>
      <c r="AO552" s="789">
        <f t="shared" si="104"/>
        <v>0</v>
      </c>
      <c r="AP552" s="789">
        <f t="shared" si="105"/>
        <v>0</v>
      </c>
      <c r="AQ552" s="789">
        <f t="shared" si="106"/>
        <v>0</v>
      </c>
      <c r="AR552" s="790">
        <f t="shared" si="107"/>
        <v>0</v>
      </c>
    </row>
    <row r="553" spans="22:44" x14ac:dyDescent="0.25">
      <c r="V553" s="791"/>
      <c r="W553" s="265"/>
      <c r="X553" s="792"/>
      <c r="Y553" s="793"/>
      <c r="Z553" s="787"/>
      <c r="AA553" s="788" t="str">
        <f t="shared" si="98"/>
        <v/>
      </c>
      <c r="AB553" s="789" t="str">
        <f t="shared" si="96"/>
        <v/>
      </c>
      <c r="AC553" s="789">
        <f t="shared" si="99"/>
        <v>0</v>
      </c>
      <c r="AD553" s="789">
        <f t="shared" si="100"/>
        <v>0</v>
      </c>
      <c r="AE553" s="789">
        <f t="shared" si="101"/>
        <v>0</v>
      </c>
      <c r="AF553" s="790">
        <f t="shared" si="102"/>
        <v>0</v>
      </c>
      <c r="AG553" s="273"/>
      <c r="AH553" s="791"/>
      <c r="AI553" s="265"/>
      <c r="AJ553" s="792"/>
      <c r="AK553" s="793"/>
      <c r="AL553" s="787"/>
      <c r="AM553" s="788" t="str">
        <f t="shared" si="103"/>
        <v/>
      </c>
      <c r="AN553" s="789" t="str">
        <f t="shared" si="97"/>
        <v/>
      </c>
      <c r="AO553" s="789">
        <f t="shared" si="104"/>
        <v>0</v>
      </c>
      <c r="AP553" s="789">
        <f t="shared" si="105"/>
        <v>0</v>
      </c>
      <c r="AQ553" s="789">
        <f t="shared" si="106"/>
        <v>0</v>
      </c>
      <c r="AR553" s="790">
        <f t="shared" si="107"/>
        <v>0</v>
      </c>
    </row>
    <row r="554" spans="22:44" x14ac:dyDescent="0.25">
      <c r="V554" s="791"/>
      <c r="W554" s="265"/>
      <c r="X554" s="792"/>
      <c r="Y554" s="793"/>
      <c r="Z554" s="787"/>
      <c r="AA554" s="788" t="str">
        <f t="shared" si="98"/>
        <v/>
      </c>
      <c r="AB554" s="789" t="str">
        <f t="shared" si="96"/>
        <v/>
      </c>
      <c r="AC554" s="789">
        <f t="shared" si="99"/>
        <v>0</v>
      </c>
      <c r="AD554" s="789">
        <f t="shared" si="100"/>
        <v>0</v>
      </c>
      <c r="AE554" s="789">
        <f t="shared" si="101"/>
        <v>0</v>
      </c>
      <c r="AF554" s="790">
        <f t="shared" si="102"/>
        <v>0</v>
      </c>
      <c r="AG554" s="273"/>
      <c r="AH554" s="791"/>
      <c r="AI554" s="265"/>
      <c r="AJ554" s="792"/>
      <c r="AK554" s="793"/>
      <c r="AL554" s="787"/>
      <c r="AM554" s="788" t="str">
        <f t="shared" si="103"/>
        <v/>
      </c>
      <c r="AN554" s="789" t="str">
        <f t="shared" si="97"/>
        <v/>
      </c>
      <c r="AO554" s="789">
        <f t="shared" si="104"/>
        <v>0</v>
      </c>
      <c r="AP554" s="789">
        <f t="shared" si="105"/>
        <v>0</v>
      </c>
      <c r="AQ554" s="789">
        <f t="shared" si="106"/>
        <v>0</v>
      </c>
      <c r="AR554" s="790">
        <f t="shared" si="107"/>
        <v>0</v>
      </c>
    </row>
    <row r="555" spans="22:44" x14ac:dyDescent="0.25">
      <c r="V555" s="791"/>
      <c r="W555" s="265"/>
      <c r="X555" s="792"/>
      <c r="Y555" s="793"/>
      <c r="Z555" s="787"/>
      <c r="AA555" s="788" t="str">
        <f t="shared" si="98"/>
        <v/>
      </c>
      <c r="AB555" s="789" t="str">
        <f t="shared" si="96"/>
        <v/>
      </c>
      <c r="AC555" s="789">
        <f t="shared" si="99"/>
        <v>0</v>
      </c>
      <c r="AD555" s="789">
        <f t="shared" si="100"/>
        <v>0</v>
      </c>
      <c r="AE555" s="789">
        <f t="shared" si="101"/>
        <v>0</v>
      </c>
      <c r="AF555" s="790">
        <f t="shared" si="102"/>
        <v>0</v>
      </c>
      <c r="AG555" s="273"/>
      <c r="AH555" s="791"/>
      <c r="AI555" s="265"/>
      <c r="AJ555" s="792"/>
      <c r="AK555" s="793"/>
      <c r="AL555" s="787"/>
      <c r="AM555" s="788" t="str">
        <f t="shared" si="103"/>
        <v/>
      </c>
      <c r="AN555" s="789" t="str">
        <f t="shared" si="97"/>
        <v/>
      </c>
      <c r="AO555" s="789">
        <f t="shared" si="104"/>
        <v>0</v>
      </c>
      <c r="AP555" s="789">
        <f t="shared" si="105"/>
        <v>0</v>
      </c>
      <c r="AQ555" s="789">
        <f t="shared" si="106"/>
        <v>0</v>
      </c>
      <c r="AR555" s="790">
        <f t="shared" si="107"/>
        <v>0</v>
      </c>
    </row>
    <row r="556" spans="22:44" x14ac:dyDescent="0.25">
      <c r="V556" s="791"/>
      <c r="W556" s="265"/>
      <c r="X556" s="792"/>
      <c r="Y556" s="793"/>
      <c r="Z556" s="787"/>
      <c r="AA556" s="788" t="str">
        <f t="shared" si="98"/>
        <v/>
      </c>
      <c r="AB556" s="789" t="str">
        <f t="shared" si="96"/>
        <v/>
      </c>
      <c r="AC556" s="789">
        <f t="shared" si="99"/>
        <v>0</v>
      </c>
      <c r="AD556" s="789">
        <f t="shared" si="100"/>
        <v>0</v>
      </c>
      <c r="AE556" s="789">
        <f t="shared" si="101"/>
        <v>0</v>
      </c>
      <c r="AF556" s="790">
        <f t="shared" si="102"/>
        <v>0</v>
      </c>
      <c r="AG556" s="273"/>
      <c r="AH556" s="791"/>
      <c r="AI556" s="265"/>
      <c r="AJ556" s="792"/>
      <c r="AK556" s="793"/>
      <c r="AL556" s="787"/>
      <c r="AM556" s="788" t="str">
        <f t="shared" si="103"/>
        <v/>
      </c>
      <c r="AN556" s="789" t="str">
        <f t="shared" si="97"/>
        <v/>
      </c>
      <c r="AO556" s="789">
        <f t="shared" si="104"/>
        <v>0</v>
      </c>
      <c r="AP556" s="789">
        <f t="shared" si="105"/>
        <v>0</v>
      </c>
      <c r="AQ556" s="789">
        <f t="shared" si="106"/>
        <v>0</v>
      </c>
      <c r="AR556" s="790">
        <f t="shared" si="107"/>
        <v>0</v>
      </c>
    </row>
    <row r="557" spans="22:44" x14ac:dyDescent="0.25">
      <c r="V557" s="791"/>
      <c r="W557" s="265"/>
      <c r="X557" s="792"/>
      <c r="Y557" s="793"/>
      <c r="Z557" s="787"/>
      <c r="AA557" s="788" t="str">
        <f t="shared" si="98"/>
        <v/>
      </c>
      <c r="AB557" s="789" t="str">
        <f t="shared" si="96"/>
        <v/>
      </c>
      <c r="AC557" s="789">
        <f t="shared" si="99"/>
        <v>0</v>
      </c>
      <c r="AD557" s="789">
        <f t="shared" si="100"/>
        <v>0</v>
      </c>
      <c r="AE557" s="789">
        <f t="shared" si="101"/>
        <v>0</v>
      </c>
      <c r="AF557" s="790">
        <f t="shared" si="102"/>
        <v>0</v>
      </c>
      <c r="AG557" s="273"/>
      <c r="AH557" s="791"/>
      <c r="AI557" s="265"/>
      <c r="AJ557" s="792"/>
      <c r="AK557" s="793"/>
      <c r="AL557" s="787"/>
      <c r="AM557" s="788" t="str">
        <f t="shared" si="103"/>
        <v/>
      </c>
      <c r="AN557" s="789" t="str">
        <f t="shared" si="97"/>
        <v/>
      </c>
      <c r="AO557" s="789">
        <f t="shared" si="104"/>
        <v>0</v>
      </c>
      <c r="AP557" s="789">
        <f t="shared" si="105"/>
        <v>0</v>
      </c>
      <c r="AQ557" s="789">
        <f t="shared" si="106"/>
        <v>0</v>
      </c>
      <c r="AR557" s="790">
        <f t="shared" si="107"/>
        <v>0</v>
      </c>
    </row>
    <row r="558" spans="22:44" x14ac:dyDescent="0.25">
      <c r="V558" s="791"/>
      <c r="W558" s="265"/>
      <c r="X558" s="792"/>
      <c r="Y558" s="793"/>
      <c r="Z558" s="787"/>
      <c r="AA558" s="788" t="str">
        <f t="shared" si="98"/>
        <v/>
      </c>
      <c r="AB558" s="789" t="str">
        <f t="shared" si="96"/>
        <v/>
      </c>
      <c r="AC558" s="789">
        <f t="shared" si="99"/>
        <v>0</v>
      </c>
      <c r="AD558" s="789">
        <f t="shared" si="100"/>
        <v>0</v>
      </c>
      <c r="AE558" s="789">
        <f t="shared" si="101"/>
        <v>0</v>
      </c>
      <c r="AF558" s="790">
        <f t="shared" si="102"/>
        <v>0</v>
      </c>
      <c r="AG558" s="273"/>
      <c r="AH558" s="791"/>
      <c r="AI558" s="265"/>
      <c r="AJ558" s="792"/>
      <c r="AK558" s="793"/>
      <c r="AL558" s="787"/>
      <c r="AM558" s="788" t="str">
        <f t="shared" si="103"/>
        <v/>
      </c>
      <c r="AN558" s="789" t="str">
        <f t="shared" si="97"/>
        <v/>
      </c>
      <c r="AO558" s="789">
        <f t="shared" si="104"/>
        <v>0</v>
      </c>
      <c r="AP558" s="789">
        <f t="shared" si="105"/>
        <v>0</v>
      </c>
      <c r="AQ558" s="789">
        <f t="shared" si="106"/>
        <v>0</v>
      </c>
      <c r="AR558" s="790">
        <f t="shared" si="107"/>
        <v>0</v>
      </c>
    </row>
    <row r="559" spans="22:44" x14ac:dyDescent="0.25">
      <c r="V559" s="791"/>
      <c r="W559" s="265"/>
      <c r="X559" s="792"/>
      <c r="Y559" s="793"/>
      <c r="Z559" s="787"/>
      <c r="AA559" s="788" t="str">
        <f t="shared" si="98"/>
        <v/>
      </c>
      <c r="AB559" s="789" t="str">
        <f t="shared" si="96"/>
        <v/>
      </c>
      <c r="AC559" s="789">
        <f t="shared" si="99"/>
        <v>0</v>
      </c>
      <c r="AD559" s="789">
        <f t="shared" si="100"/>
        <v>0</v>
      </c>
      <c r="AE559" s="789">
        <f t="shared" si="101"/>
        <v>0</v>
      </c>
      <c r="AF559" s="790">
        <f t="shared" si="102"/>
        <v>0</v>
      </c>
      <c r="AG559" s="273"/>
      <c r="AH559" s="791"/>
      <c r="AI559" s="265"/>
      <c r="AJ559" s="792"/>
      <c r="AK559" s="793"/>
      <c r="AL559" s="787"/>
      <c r="AM559" s="788" t="str">
        <f t="shared" si="103"/>
        <v/>
      </c>
      <c r="AN559" s="789" t="str">
        <f t="shared" si="97"/>
        <v/>
      </c>
      <c r="AO559" s="789">
        <f t="shared" si="104"/>
        <v>0</v>
      </c>
      <c r="AP559" s="789">
        <f t="shared" si="105"/>
        <v>0</v>
      </c>
      <c r="AQ559" s="789">
        <f t="shared" si="106"/>
        <v>0</v>
      </c>
      <c r="AR559" s="790">
        <f t="shared" si="107"/>
        <v>0</v>
      </c>
    </row>
    <row r="560" spans="22:44" x14ac:dyDescent="0.25">
      <c r="V560" s="791"/>
      <c r="W560" s="265"/>
      <c r="X560" s="792"/>
      <c r="Y560" s="793"/>
      <c r="Z560" s="787"/>
      <c r="AA560" s="788" t="str">
        <f t="shared" si="98"/>
        <v/>
      </c>
      <c r="AB560" s="789" t="str">
        <f t="shared" si="96"/>
        <v/>
      </c>
      <c r="AC560" s="789">
        <f t="shared" si="99"/>
        <v>0</v>
      </c>
      <c r="AD560" s="789">
        <f t="shared" si="100"/>
        <v>0</v>
      </c>
      <c r="AE560" s="789">
        <f t="shared" si="101"/>
        <v>0</v>
      </c>
      <c r="AF560" s="790">
        <f t="shared" si="102"/>
        <v>0</v>
      </c>
      <c r="AG560" s="273"/>
      <c r="AH560" s="791"/>
      <c r="AI560" s="265"/>
      <c r="AJ560" s="792"/>
      <c r="AK560" s="793"/>
      <c r="AL560" s="787"/>
      <c r="AM560" s="788" t="str">
        <f t="shared" si="103"/>
        <v/>
      </c>
      <c r="AN560" s="789" t="str">
        <f t="shared" si="97"/>
        <v/>
      </c>
      <c r="AO560" s="789">
        <f t="shared" si="104"/>
        <v>0</v>
      </c>
      <c r="AP560" s="789">
        <f t="shared" si="105"/>
        <v>0</v>
      </c>
      <c r="AQ560" s="789">
        <f t="shared" si="106"/>
        <v>0</v>
      </c>
      <c r="AR560" s="790">
        <f t="shared" si="107"/>
        <v>0</v>
      </c>
    </row>
    <row r="561" spans="22:44" x14ac:dyDescent="0.25">
      <c r="V561" s="791"/>
      <c r="W561" s="265"/>
      <c r="X561" s="792"/>
      <c r="Y561" s="793"/>
      <c r="Z561" s="787"/>
      <c r="AA561" s="788" t="str">
        <f t="shared" si="98"/>
        <v/>
      </c>
      <c r="AB561" s="789" t="str">
        <f t="shared" si="96"/>
        <v/>
      </c>
      <c r="AC561" s="789">
        <f t="shared" si="99"/>
        <v>0</v>
      </c>
      <c r="AD561" s="789">
        <f t="shared" si="100"/>
        <v>0</v>
      </c>
      <c r="AE561" s="789">
        <f t="shared" si="101"/>
        <v>0</v>
      </c>
      <c r="AF561" s="790">
        <f t="shared" si="102"/>
        <v>0</v>
      </c>
      <c r="AG561" s="273"/>
      <c r="AH561" s="791"/>
      <c r="AI561" s="265"/>
      <c r="AJ561" s="792"/>
      <c r="AK561" s="793"/>
      <c r="AL561" s="787"/>
      <c r="AM561" s="788" t="str">
        <f t="shared" si="103"/>
        <v/>
      </c>
      <c r="AN561" s="789" t="str">
        <f t="shared" si="97"/>
        <v/>
      </c>
      <c r="AO561" s="789">
        <f t="shared" si="104"/>
        <v>0</v>
      </c>
      <c r="AP561" s="789">
        <f t="shared" si="105"/>
        <v>0</v>
      </c>
      <c r="AQ561" s="789">
        <f t="shared" si="106"/>
        <v>0</v>
      </c>
      <c r="AR561" s="790">
        <f t="shared" si="107"/>
        <v>0</v>
      </c>
    </row>
    <row r="562" spans="22:44" x14ac:dyDescent="0.25">
      <c r="V562" s="791"/>
      <c r="W562" s="265"/>
      <c r="X562" s="792"/>
      <c r="Y562" s="793"/>
      <c r="Z562" s="787"/>
      <c r="AA562" s="788" t="str">
        <f t="shared" si="98"/>
        <v/>
      </c>
      <c r="AB562" s="789" t="str">
        <f t="shared" si="96"/>
        <v/>
      </c>
      <c r="AC562" s="789">
        <f t="shared" si="99"/>
        <v>0</v>
      </c>
      <c r="AD562" s="789">
        <f t="shared" si="100"/>
        <v>0</v>
      </c>
      <c r="AE562" s="789">
        <f t="shared" si="101"/>
        <v>0</v>
      </c>
      <c r="AF562" s="790">
        <f t="shared" si="102"/>
        <v>0</v>
      </c>
      <c r="AG562" s="273"/>
      <c r="AH562" s="791"/>
      <c r="AI562" s="265"/>
      <c r="AJ562" s="792"/>
      <c r="AK562" s="793"/>
      <c r="AL562" s="787"/>
      <c r="AM562" s="788" t="str">
        <f t="shared" si="103"/>
        <v/>
      </c>
      <c r="AN562" s="789" t="str">
        <f t="shared" si="97"/>
        <v/>
      </c>
      <c r="AO562" s="789">
        <f t="shared" si="104"/>
        <v>0</v>
      </c>
      <c r="AP562" s="789">
        <f t="shared" si="105"/>
        <v>0</v>
      </c>
      <c r="AQ562" s="789">
        <f t="shared" si="106"/>
        <v>0</v>
      </c>
      <c r="AR562" s="790">
        <f t="shared" si="107"/>
        <v>0</v>
      </c>
    </row>
    <row r="563" spans="22:44" x14ac:dyDescent="0.25">
      <c r="V563" s="791"/>
      <c r="W563" s="265"/>
      <c r="X563" s="792"/>
      <c r="Y563" s="793"/>
      <c r="Z563" s="787"/>
      <c r="AA563" s="788" t="str">
        <f t="shared" si="98"/>
        <v/>
      </c>
      <c r="AB563" s="789" t="str">
        <f t="shared" si="96"/>
        <v/>
      </c>
      <c r="AC563" s="789">
        <f t="shared" si="99"/>
        <v>0</v>
      </c>
      <c r="AD563" s="789">
        <f t="shared" si="100"/>
        <v>0</v>
      </c>
      <c r="AE563" s="789">
        <f t="shared" si="101"/>
        <v>0</v>
      </c>
      <c r="AF563" s="790">
        <f t="shared" si="102"/>
        <v>0</v>
      </c>
      <c r="AG563" s="273"/>
      <c r="AH563" s="791"/>
      <c r="AI563" s="265"/>
      <c r="AJ563" s="792"/>
      <c r="AK563" s="793"/>
      <c r="AL563" s="787"/>
      <c r="AM563" s="788" t="str">
        <f t="shared" si="103"/>
        <v/>
      </c>
      <c r="AN563" s="789" t="str">
        <f t="shared" si="97"/>
        <v/>
      </c>
      <c r="AO563" s="789">
        <f t="shared" si="104"/>
        <v>0</v>
      </c>
      <c r="AP563" s="789">
        <f t="shared" si="105"/>
        <v>0</v>
      </c>
      <c r="AQ563" s="789">
        <f t="shared" si="106"/>
        <v>0</v>
      </c>
      <c r="AR563" s="790">
        <f t="shared" si="107"/>
        <v>0</v>
      </c>
    </row>
    <row r="564" spans="22:44" x14ac:dyDescent="0.25">
      <c r="V564" s="791"/>
      <c r="W564" s="265"/>
      <c r="X564" s="792"/>
      <c r="Y564" s="793"/>
      <c r="Z564" s="787"/>
      <c r="AA564" s="788" t="str">
        <f t="shared" si="98"/>
        <v/>
      </c>
      <c r="AB564" s="789" t="str">
        <f t="shared" si="96"/>
        <v/>
      </c>
      <c r="AC564" s="789">
        <f t="shared" si="99"/>
        <v>0</v>
      </c>
      <c r="AD564" s="789">
        <f t="shared" si="100"/>
        <v>0</v>
      </c>
      <c r="AE564" s="789">
        <f t="shared" si="101"/>
        <v>0</v>
      </c>
      <c r="AF564" s="790">
        <f t="shared" si="102"/>
        <v>0</v>
      </c>
      <c r="AG564" s="273"/>
      <c r="AH564" s="791"/>
      <c r="AI564" s="265"/>
      <c r="AJ564" s="792"/>
      <c r="AK564" s="793"/>
      <c r="AL564" s="787"/>
      <c r="AM564" s="788" t="str">
        <f t="shared" si="103"/>
        <v/>
      </c>
      <c r="AN564" s="789" t="str">
        <f t="shared" si="97"/>
        <v/>
      </c>
      <c r="AO564" s="789">
        <f t="shared" si="104"/>
        <v>0</v>
      </c>
      <c r="AP564" s="789">
        <f t="shared" si="105"/>
        <v>0</v>
      </c>
      <c r="AQ564" s="789">
        <f t="shared" si="106"/>
        <v>0</v>
      </c>
      <c r="AR564" s="790">
        <f t="shared" si="107"/>
        <v>0</v>
      </c>
    </row>
    <row r="565" spans="22:44" x14ac:dyDescent="0.25">
      <c r="V565" s="791"/>
      <c r="W565" s="265"/>
      <c r="X565" s="792"/>
      <c r="Y565" s="793"/>
      <c r="Z565" s="787"/>
      <c r="AA565" s="788" t="str">
        <f t="shared" si="98"/>
        <v/>
      </c>
      <c r="AB565" s="789" t="str">
        <f t="shared" si="96"/>
        <v/>
      </c>
      <c r="AC565" s="789">
        <f t="shared" si="99"/>
        <v>0</v>
      </c>
      <c r="AD565" s="789">
        <f t="shared" si="100"/>
        <v>0</v>
      </c>
      <c r="AE565" s="789">
        <f t="shared" si="101"/>
        <v>0</v>
      </c>
      <c r="AF565" s="790">
        <f t="shared" si="102"/>
        <v>0</v>
      </c>
      <c r="AG565" s="273"/>
      <c r="AH565" s="791"/>
      <c r="AI565" s="265"/>
      <c r="AJ565" s="792"/>
      <c r="AK565" s="793"/>
      <c r="AL565" s="787"/>
      <c r="AM565" s="788" t="str">
        <f t="shared" si="103"/>
        <v/>
      </c>
      <c r="AN565" s="789" t="str">
        <f t="shared" si="97"/>
        <v/>
      </c>
      <c r="AO565" s="789">
        <f t="shared" si="104"/>
        <v>0</v>
      </c>
      <c r="AP565" s="789">
        <f t="shared" si="105"/>
        <v>0</v>
      </c>
      <c r="AQ565" s="789">
        <f t="shared" si="106"/>
        <v>0</v>
      </c>
      <c r="AR565" s="790">
        <f t="shared" si="107"/>
        <v>0</v>
      </c>
    </row>
    <row r="566" spans="22:44" x14ac:dyDescent="0.25">
      <c r="V566" s="791"/>
      <c r="W566" s="265"/>
      <c r="X566" s="792"/>
      <c r="Y566" s="793"/>
      <c r="Z566" s="787"/>
      <c r="AA566" s="788" t="str">
        <f t="shared" si="98"/>
        <v/>
      </c>
      <c r="AB566" s="789" t="str">
        <f t="shared" si="96"/>
        <v/>
      </c>
      <c r="AC566" s="789">
        <f t="shared" si="99"/>
        <v>0</v>
      </c>
      <c r="AD566" s="789">
        <f t="shared" si="100"/>
        <v>0</v>
      </c>
      <c r="AE566" s="789">
        <f t="shared" si="101"/>
        <v>0</v>
      </c>
      <c r="AF566" s="790">
        <f t="shared" si="102"/>
        <v>0</v>
      </c>
      <c r="AG566" s="273"/>
      <c r="AH566" s="791"/>
      <c r="AI566" s="265"/>
      <c r="AJ566" s="792"/>
      <c r="AK566" s="793"/>
      <c r="AL566" s="787"/>
      <c r="AM566" s="788" t="str">
        <f t="shared" si="103"/>
        <v/>
      </c>
      <c r="AN566" s="789" t="str">
        <f t="shared" si="97"/>
        <v/>
      </c>
      <c r="AO566" s="789">
        <f t="shared" si="104"/>
        <v>0</v>
      </c>
      <c r="AP566" s="789">
        <f t="shared" si="105"/>
        <v>0</v>
      </c>
      <c r="AQ566" s="789">
        <f t="shared" si="106"/>
        <v>0</v>
      </c>
      <c r="AR566" s="790">
        <f t="shared" si="107"/>
        <v>0</v>
      </c>
    </row>
    <row r="567" spans="22:44" x14ac:dyDescent="0.25">
      <c r="V567" s="791"/>
      <c r="W567" s="265"/>
      <c r="X567" s="792"/>
      <c r="Y567" s="793"/>
      <c r="Z567" s="787"/>
      <c r="AA567" s="788" t="str">
        <f t="shared" si="98"/>
        <v/>
      </c>
      <c r="AB567" s="789" t="str">
        <f t="shared" si="96"/>
        <v/>
      </c>
      <c r="AC567" s="789">
        <f t="shared" si="99"/>
        <v>0</v>
      </c>
      <c r="AD567" s="789">
        <f t="shared" si="100"/>
        <v>0</v>
      </c>
      <c r="AE567" s="789">
        <f t="shared" si="101"/>
        <v>0</v>
      </c>
      <c r="AF567" s="790">
        <f t="shared" si="102"/>
        <v>0</v>
      </c>
      <c r="AG567" s="273"/>
      <c r="AH567" s="791"/>
      <c r="AI567" s="265"/>
      <c r="AJ567" s="792"/>
      <c r="AK567" s="793"/>
      <c r="AL567" s="787"/>
      <c r="AM567" s="788" t="str">
        <f t="shared" si="103"/>
        <v/>
      </c>
      <c r="AN567" s="789" t="str">
        <f t="shared" si="97"/>
        <v/>
      </c>
      <c r="AO567" s="789">
        <f t="shared" si="104"/>
        <v>0</v>
      </c>
      <c r="AP567" s="789">
        <f t="shared" si="105"/>
        <v>0</v>
      </c>
      <c r="AQ567" s="789">
        <f t="shared" si="106"/>
        <v>0</v>
      </c>
      <c r="AR567" s="790">
        <f t="shared" si="107"/>
        <v>0</v>
      </c>
    </row>
    <row r="568" spans="22:44" x14ac:dyDescent="0.25">
      <c r="V568" s="791"/>
      <c r="W568" s="265"/>
      <c r="X568" s="792"/>
      <c r="Y568" s="793"/>
      <c r="Z568" s="787"/>
      <c r="AA568" s="788" t="str">
        <f t="shared" si="98"/>
        <v/>
      </c>
      <c r="AB568" s="789" t="str">
        <f t="shared" si="96"/>
        <v/>
      </c>
      <c r="AC568" s="789">
        <f t="shared" si="99"/>
        <v>0</v>
      </c>
      <c r="AD568" s="789">
        <f t="shared" si="100"/>
        <v>0</v>
      </c>
      <c r="AE568" s="789">
        <f t="shared" si="101"/>
        <v>0</v>
      </c>
      <c r="AF568" s="790">
        <f t="shared" si="102"/>
        <v>0</v>
      </c>
      <c r="AG568" s="273"/>
      <c r="AH568" s="791"/>
      <c r="AI568" s="265"/>
      <c r="AJ568" s="792"/>
      <c r="AK568" s="793"/>
      <c r="AL568" s="787"/>
      <c r="AM568" s="788" t="str">
        <f t="shared" si="103"/>
        <v/>
      </c>
      <c r="AN568" s="789" t="str">
        <f t="shared" si="97"/>
        <v/>
      </c>
      <c r="AO568" s="789">
        <f t="shared" si="104"/>
        <v>0</v>
      </c>
      <c r="AP568" s="789">
        <f t="shared" si="105"/>
        <v>0</v>
      </c>
      <c r="AQ568" s="789">
        <f t="shared" si="106"/>
        <v>0</v>
      </c>
      <c r="AR568" s="790">
        <f t="shared" si="107"/>
        <v>0</v>
      </c>
    </row>
    <row r="569" spans="22:44" x14ac:dyDescent="0.25">
      <c r="V569" s="791"/>
      <c r="W569" s="265"/>
      <c r="X569" s="792"/>
      <c r="Y569" s="793"/>
      <c r="Z569" s="787"/>
      <c r="AA569" s="788" t="str">
        <f t="shared" si="98"/>
        <v/>
      </c>
      <c r="AB569" s="789" t="str">
        <f t="shared" si="96"/>
        <v/>
      </c>
      <c r="AC569" s="789">
        <f t="shared" si="99"/>
        <v>0</v>
      </c>
      <c r="AD569" s="789">
        <f t="shared" si="100"/>
        <v>0</v>
      </c>
      <c r="AE569" s="789">
        <f t="shared" si="101"/>
        <v>0</v>
      </c>
      <c r="AF569" s="790">
        <f t="shared" si="102"/>
        <v>0</v>
      </c>
      <c r="AG569" s="273"/>
      <c r="AH569" s="791"/>
      <c r="AI569" s="265"/>
      <c r="AJ569" s="792"/>
      <c r="AK569" s="793"/>
      <c r="AL569" s="787"/>
      <c r="AM569" s="788" t="str">
        <f t="shared" si="103"/>
        <v/>
      </c>
      <c r="AN569" s="789" t="str">
        <f t="shared" si="97"/>
        <v/>
      </c>
      <c r="AO569" s="789">
        <f t="shared" si="104"/>
        <v>0</v>
      </c>
      <c r="AP569" s="789">
        <f t="shared" si="105"/>
        <v>0</v>
      </c>
      <c r="AQ569" s="789">
        <f t="shared" si="106"/>
        <v>0</v>
      </c>
      <c r="AR569" s="790">
        <f t="shared" si="107"/>
        <v>0</v>
      </c>
    </row>
    <row r="570" spans="22:44" x14ac:dyDescent="0.25">
      <c r="V570" s="791"/>
      <c r="W570" s="265"/>
      <c r="X570" s="792"/>
      <c r="Y570" s="793"/>
      <c r="Z570" s="787"/>
      <c r="AA570" s="788" t="str">
        <f t="shared" si="98"/>
        <v/>
      </c>
      <c r="AB570" s="789" t="str">
        <f t="shared" si="96"/>
        <v/>
      </c>
      <c r="AC570" s="789">
        <f t="shared" si="99"/>
        <v>0</v>
      </c>
      <c r="AD570" s="789">
        <f t="shared" si="100"/>
        <v>0</v>
      </c>
      <c r="AE570" s="789">
        <f t="shared" si="101"/>
        <v>0</v>
      </c>
      <c r="AF570" s="790">
        <f t="shared" si="102"/>
        <v>0</v>
      </c>
      <c r="AG570" s="273"/>
      <c r="AH570" s="791"/>
      <c r="AI570" s="265"/>
      <c r="AJ570" s="792"/>
      <c r="AK570" s="793"/>
      <c r="AL570" s="787"/>
      <c r="AM570" s="788" t="str">
        <f t="shared" si="103"/>
        <v/>
      </c>
      <c r="AN570" s="789" t="str">
        <f t="shared" si="97"/>
        <v/>
      </c>
      <c r="AO570" s="789">
        <f t="shared" si="104"/>
        <v>0</v>
      </c>
      <c r="AP570" s="789">
        <f t="shared" si="105"/>
        <v>0</v>
      </c>
      <c r="AQ570" s="789">
        <f t="shared" si="106"/>
        <v>0</v>
      </c>
      <c r="AR570" s="790">
        <f t="shared" si="107"/>
        <v>0</v>
      </c>
    </row>
    <row r="571" spans="22:44" x14ac:dyDescent="0.25">
      <c r="V571" s="791"/>
      <c r="W571" s="265"/>
      <c r="X571" s="792"/>
      <c r="Y571" s="793"/>
      <c r="Z571" s="787"/>
      <c r="AA571" s="788" t="str">
        <f t="shared" si="98"/>
        <v/>
      </c>
      <c r="AB571" s="789" t="str">
        <f t="shared" si="96"/>
        <v/>
      </c>
      <c r="AC571" s="789">
        <f t="shared" si="99"/>
        <v>0</v>
      </c>
      <c r="AD571" s="789">
        <f t="shared" si="100"/>
        <v>0</v>
      </c>
      <c r="AE571" s="789">
        <f t="shared" si="101"/>
        <v>0</v>
      </c>
      <c r="AF571" s="790">
        <f t="shared" si="102"/>
        <v>0</v>
      </c>
      <c r="AG571" s="273"/>
      <c r="AH571" s="791"/>
      <c r="AI571" s="265"/>
      <c r="AJ571" s="792"/>
      <c r="AK571" s="793"/>
      <c r="AL571" s="787"/>
      <c r="AM571" s="788" t="str">
        <f t="shared" si="103"/>
        <v/>
      </c>
      <c r="AN571" s="789" t="str">
        <f t="shared" si="97"/>
        <v/>
      </c>
      <c r="AO571" s="789">
        <f t="shared" si="104"/>
        <v>0</v>
      </c>
      <c r="AP571" s="789">
        <f t="shared" si="105"/>
        <v>0</v>
      </c>
      <c r="AQ571" s="789">
        <f t="shared" si="106"/>
        <v>0</v>
      </c>
      <c r="AR571" s="790">
        <f t="shared" si="107"/>
        <v>0</v>
      </c>
    </row>
    <row r="572" spans="22:44" x14ac:dyDescent="0.25">
      <c r="V572" s="791"/>
      <c r="W572" s="265"/>
      <c r="X572" s="792"/>
      <c r="Y572" s="793"/>
      <c r="Z572" s="787"/>
      <c r="AA572" s="788" t="str">
        <f t="shared" si="98"/>
        <v/>
      </c>
      <c r="AB572" s="789" t="str">
        <f t="shared" si="96"/>
        <v/>
      </c>
      <c r="AC572" s="789">
        <f t="shared" si="99"/>
        <v>0</v>
      </c>
      <c r="AD572" s="789">
        <f t="shared" si="100"/>
        <v>0</v>
      </c>
      <c r="AE572" s="789">
        <f t="shared" si="101"/>
        <v>0</v>
      </c>
      <c r="AF572" s="790">
        <f t="shared" si="102"/>
        <v>0</v>
      </c>
      <c r="AG572" s="273"/>
      <c r="AH572" s="791"/>
      <c r="AI572" s="265"/>
      <c r="AJ572" s="792"/>
      <c r="AK572" s="793"/>
      <c r="AL572" s="787"/>
      <c r="AM572" s="788" t="str">
        <f t="shared" si="103"/>
        <v/>
      </c>
      <c r="AN572" s="789" t="str">
        <f t="shared" si="97"/>
        <v/>
      </c>
      <c r="AO572" s="789">
        <f t="shared" si="104"/>
        <v>0</v>
      </c>
      <c r="AP572" s="789">
        <f t="shared" si="105"/>
        <v>0</v>
      </c>
      <c r="AQ572" s="789">
        <f t="shared" si="106"/>
        <v>0</v>
      </c>
      <c r="AR572" s="790">
        <f t="shared" si="107"/>
        <v>0</v>
      </c>
    </row>
    <row r="573" spans="22:44" x14ac:dyDescent="0.25">
      <c r="V573" s="791"/>
      <c r="W573" s="265"/>
      <c r="X573" s="792"/>
      <c r="Y573" s="793"/>
      <c r="Z573" s="787"/>
      <c r="AA573" s="788" t="str">
        <f t="shared" si="98"/>
        <v/>
      </c>
      <c r="AB573" s="789" t="str">
        <f t="shared" si="96"/>
        <v/>
      </c>
      <c r="AC573" s="789">
        <f t="shared" si="99"/>
        <v>0</v>
      </c>
      <c r="AD573" s="789">
        <f t="shared" si="100"/>
        <v>0</v>
      </c>
      <c r="AE573" s="789">
        <f t="shared" si="101"/>
        <v>0</v>
      </c>
      <c r="AF573" s="790">
        <f t="shared" si="102"/>
        <v>0</v>
      </c>
      <c r="AG573" s="273"/>
      <c r="AH573" s="791"/>
      <c r="AI573" s="265"/>
      <c r="AJ573" s="792"/>
      <c r="AK573" s="793"/>
      <c r="AL573" s="787"/>
      <c r="AM573" s="788" t="str">
        <f t="shared" si="103"/>
        <v/>
      </c>
      <c r="AN573" s="789" t="str">
        <f t="shared" si="97"/>
        <v/>
      </c>
      <c r="AO573" s="789">
        <f t="shared" si="104"/>
        <v>0</v>
      </c>
      <c r="AP573" s="789">
        <f t="shared" si="105"/>
        <v>0</v>
      </c>
      <c r="AQ573" s="789">
        <f t="shared" si="106"/>
        <v>0</v>
      </c>
      <c r="AR573" s="790">
        <f t="shared" si="107"/>
        <v>0</v>
      </c>
    </row>
    <row r="574" spans="22:44" x14ac:dyDescent="0.25">
      <c r="V574" s="791"/>
      <c r="W574" s="265"/>
      <c r="X574" s="792"/>
      <c r="Y574" s="793"/>
      <c r="Z574" s="787"/>
      <c r="AA574" s="788" t="str">
        <f t="shared" si="98"/>
        <v/>
      </c>
      <c r="AB574" s="789" t="str">
        <f t="shared" si="96"/>
        <v/>
      </c>
      <c r="AC574" s="789">
        <f t="shared" si="99"/>
        <v>0</v>
      </c>
      <c r="AD574" s="789">
        <f t="shared" si="100"/>
        <v>0</v>
      </c>
      <c r="AE574" s="789">
        <f t="shared" si="101"/>
        <v>0</v>
      </c>
      <c r="AF574" s="790">
        <f t="shared" si="102"/>
        <v>0</v>
      </c>
      <c r="AG574" s="273"/>
      <c r="AH574" s="791"/>
      <c r="AI574" s="265"/>
      <c r="AJ574" s="792"/>
      <c r="AK574" s="793"/>
      <c r="AL574" s="787"/>
      <c r="AM574" s="788" t="str">
        <f t="shared" si="103"/>
        <v/>
      </c>
      <c r="AN574" s="789" t="str">
        <f t="shared" si="97"/>
        <v/>
      </c>
      <c r="AO574" s="789">
        <f t="shared" si="104"/>
        <v>0</v>
      </c>
      <c r="AP574" s="789">
        <f t="shared" si="105"/>
        <v>0</v>
      </c>
      <c r="AQ574" s="789">
        <f t="shared" si="106"/>
        <v>0</v>
      </c>
      <c r="AR574" s="790">
        <f t="shared" si="107"/>
        <v>0</v>
      </c>
    </row>
    <row r="575" spans="22:44" x14ac:dyDescent="0.25">
      <c r="V575" s="791"/>
      <c r="W575" s="265"/>
      <c r="X575" s="792"/>
      <c r="Y575" s="793"/>
      <c r="Z575" s="787"/>
      <c r="AA575" s="788" t="str">
        <f t="shared" si="98"/>
        <v/>
      </c>
      <c r="AB575" s="789" t="str">
        <f t="shared" si="96"/>
        <v/>
      </c>
      <c r="AC575" s="789">
        <f t="shared" si="99"/>
        <v>0</v>
      </c>
      <c r="AD575" s="789">
        <f t="shared" si="100"/>
        <v>0</v>
      </c>
      <c r="AE575" s="789">
        <f t="shared" si="101"/>
        <v>0</v>
      </c>
      <c r="AF575" s="790">
        <f t="shared" si="102"/>
        <v>0</v>
      </c>
      <c r="AG575" s="273"/>
      <c r="AH575" s="791"/>
      <c r="AI575" s="265"/>
      <c r="AJ575" s="792"/>
      <c r="AK575" s="793"/>
      <c r="AL575" s="787"/>
      <c r="AM575" s="788" t="str">
        <f t="shared" si="103"/>
        <v/>
      </c>
      <c r="AN575" s="789" t="str">
        <f t="shared" si="97"/>
        <v/>
      </c>
      <c r="AO575" s="789">
        <f t="shared" si="104"/>
        <v>0</v>
      </c>
      <c r="AP575" s="789">
        <f t="shared" si="105"/>
        <v>0</v>
      </c>
      <c r="AQ575" s="789">
        <f t="shared" si="106"/>
        <v>0</v>
      </c>
      <c r="AR575" s="790">
        <f t="shared" si="107"/>
        <v>0</v>
      </c>
    </row>
    <row r="576" spans="22:44" x14ac:dyDescent="0.25">
      <c r="V576" s="791"/>
      <c r="W576" s="265"/>
      <c r="X576" s="792"/>
      <c r="Y576" s="793"/>
      <c r="Z576" s="787"/>
      <c r="AA576" s="788" t="str">
        <f t="shared" si="98"/>
        <v/>
      </c>
      <c r="AB576" s="789" t="str">
        <f t="shared" si="96"/>
        <v/>
      </c>
      <c r="AC576" s="789">
        <f t="shared" si="99"/>
        <v>0</v>
      </c>
      <c r="AD576" s="789">
        <f t="shared" si="100"/>
        <v>0</v>
      </c>
      <c r="AE576" s="789">
        <f t="shared" si="101"/>
        <v>0</v>
      </c>
      <c r="AF576" s="790">
        <f t="shared" si="102"/>
        <v>0</v>
      </c>
      <c r="AG576" s="273"/>
      <c r="AH576" s="791"/>
      <c r="AI576" s="265"/>
      <c r="AJ576" s="792"/>
      <c r="AK576" s="793"/>
      <c r="AL576" s="787"/>
      <c r="AM576" s="788" t="str">
        <f t="shared" si="103"/>
        <v/>
      </c>
      <c r="AN576" s="789" t="str">
        <f t="shared" si="97"/>
        <v/>
      </c>
      <c r="AO576" s="789">
        <f t="shared" si="104"/>
        <v>0</v>
      </c>
      <c r="AP576" s="789">
        <f t="shared" si="105"/>
        <v>0</v>
      </c>
      <c r="AQ576" s="789">
        <f t="shared" si="106"/>
        <v>0</v>
      </c>
      <c r="AR576" s="790">
        <f t="shared" si="107"/>
        <v>0</v>
      </c>
    </row>
    <row r="577" spans="22:44" x14ac:dyDescent="0.25">
      <c r="V577" s="791"/>
      <c r="W577" s="265"/>
      <c r="X577" s="792"/>
      <c r="Y577" s="793"/>
      <c r="Z577" s="787"/>
      <c r="AA577" s="788" t="str">
        <f t="shared" si="98"/>
        <v/>
      </c>
      <c r="AB577" s="789" t="str">
        <f t="shared" si="96"/>
        <v/>
      </c>
      <c r="AC577" s="789">
        <f t="shared" si="99"/>
        <v>0</v>
      </c>
      <c r="AD577" s="789">
        <f t="shared" si="100"/>
        <v>0</v>
      </c>
      <c r="AE577" s="789">
        <f t="shared" si="101"/>
        <v>0</v>
      </c>
      <c r="AF577" s="790">
        <f t="shared" si="102"/>
        <v>0</v>
      </c>
      <c r="AG577" s="273"/>
      <c r="AH577" s="791"/>
      <c r="AI577" s="265"/>
      <c r="AJ577" s="792"/>
      <c r="AK577" s="793"/>
      <c r="AL577" s="787"/>
      <c r="AM577" s="788" t="str">
        <f t="shared" si="103"/>
        <v/>
      </c>
      <c r="AN577" s="789" t="str">
        <f t="shared" si="97"/>
        <v/>
      </c>
      <c r="AO577" s="789">
        <f t="shared" si="104"/>
        <v>0</v>
      </c>
      <c r="AP577" s="789">
        <f t="shared" si="105"/>
        <v>0</v>
      </c>
      <c r="AQ577" s="789">
        <f t="shared" si="106"/>
        <v>0</v>
      </c>
      <c r="AR577" s="790">
        <f t="shared" si="107"/>
        <v>0</v>
      </c>
    </row>
    <row r="578" spans="22:44" x14ac:dyDescent="0.25">
      <c r="V578" s="791"/>
      <c r="W578" s="265"/>
      <c r="X578" s="792"/>
      <c r="Y578" s="793"/>
      <c r="Z578" s="787"/>
      <c r="AA578" s="788" t="str">
        <f t="shared" si="98"/>
        <v/>
      </c>
      <c r="AB578" s="789" t="str">
        <f t="shared" si="96"/>
        <v/>
      </c>
      <c r="AC578" s="789">
        <f t="shared" si="99"/>
        <v>0</v>
      </c>
      <c r="AD578" s="789">
        <f t="shared" si="100"/>
        <v>0</v>
      </c>
      <c r="AE578" s="789">
        <f t="shared" si="101"/>
        <v>0</v>
      </c>
      <c r="AF578" s="790">
        <f t="shared" si="102"/>
        <v>0</v>
      </c>
      <c r="AG578" s="273"/>
      <c r="AH578" s="791"/>
      <c r="AI578" s="265"/>
      <c r="AJ578" s="792"/>
      <c r="AK578" s="793"/>
      <c r="AL578" s="787"/>
      <c r="AM578" s="788" t="str">
        <f t="shared" si="103"/>
        <v/>
      </c>
      <c r="AN578" s="789" t="str">
        <f t="shared" si="97"/>
        <v/>
      </c>
      <c r="AO578" s="789">
        <f t="shared" si="104"/>
        <v>0</v>
      </c>
      <c r="AP578" s="789">
        <f t="shared" si="105"/>
        <v>0</v>
      </c>
      <c r="AQ578" s="789">
        <f t="shared" si="106"/>
        <v>0</v>
      </c>
      <c r="AR578" s="790">
        <f t="shared" si="107"/>
        <v>0</v>
      </c>
    </row>
    <row r="579" spans="22:44" x14ac:dyDescent="0.25">
      <c r="V579" s="791"/>
      <c r="W579" s="265"/>
      <c r="X579" s="792"/>
      <c r="Y579" s="793"/>
      <c r="Z579" s="787"/>
      <c r="AA579" s="788" t="str">
        <f t="shared" si="98"/>
        <v/>
      </c>
      <c r="AB579" s="789" t="str">
        <f t="shared" si="96"/>
        <v/>
      </c>
      <c r="AC579" s="789">
        <f t="shared" si="99"/>
        <v>0</v>
      </c>
      <c r="AD579" s="789">
        <f t="shared" si="100"/>
        <v>0</v>
      </c>
      <c r="AE579" s="789">
        <f t="shared" si="101"/>
        <v>0</v>
      </c>
      <c r="AF579" s="790">
        <f t="shared" si="102"/>
        <v>0</v>
      </c>
      <c r="AG579" s="273"/>
      <c r="AH579" s="791"/>
      <c r="AI579" s="265"/>
      <c r="AJ579" s="792"/>
      <c r="AK579" s="793"/>
      <c r="AL579" s="787"/>
      <c r="AM579" s="788" t="str">
        <f t="shared" si="103"/>
        <v/>
      </c>
      <c r="AN579" s="789" t="str">
        <f t="shared" si="97"/>
        <v/>
      </c>
      <c r="AO579" s="789">
        <f t="shared" si="104"/>
        <v>0</v>
      </c>
      <c r="AP579" s="789">
        <f t="shared" si="105"/>
        <v>0</v>
      </c>
      <c r="AQ579" s="789">
        <f t="shared" si="106"/>
        <v>0</v>
      </c>
      <c r="AR579" s="790">
        <f t="shared" si="107"/>
        <v>0</v>
      </c>
    </row>
    <row r="580" spans="22:44" x14ac:dyDescent="0.25">
      <c r="V580" s="791"/>
      <c r="W580" s="265"/>
      <c r="X580" s="792"/>
      <c r="Y580" s="793"/>
      <c r="Z580" s="787"/>
      <c r="AA580" s="788" t="str">
        <f t="shared" si="98"/>
        <v/>
      </c>
      <c r="AB580" s="789" t="str">
        <f t="shared" si="96"/>
        <v/>
      </c>
      <c r="AC580" s="789">
        <f t="shared" si="99"/>
        <v>0</v>
      </c>
      <c r="AD580" s="789">
        <f t="shared" si="100"/>
        <v>0</v>
      </c>
      <c r="AE580" s="789">
        <f t="shared" si="101"/>
        <v>0</v>
      </c>
      <c r="AF580" s="790">
        <f t="shared" si="102"/>
        <v>0</v>
      </c>
      <c r="AG580" s="273"/>
      <c r="AH580" s="791"/>
      <c r="AI580" s="265"/>
      <c r="AJ580" s="792"/>
      <c r="AK580" s="793"/>
      <c r="AL580" s="787"/>
      <c r="AM580" s="788" t="str">
        <f t="shared" si="103"/>
        <v/>
      </c>
      <c r="AN580" s="789" t="str">
        <f t="shared" si="97"/>
        <v/>
      </c>
      <c r="AO580" s="789">
        <f t="shared" si="104"/>
        <v>0</v>
      </c>
      <c r="AP580" s="789">
        <f t="shared" si="105"/>
        <v>0</v>
      </c>
      <c r="AQ580" s="789">
        <f t="shared" si="106"/>
        <v>0</v>
      </c>
      <c r="AR580" s="790">
        <f t="shared" si="107"/>
        <v>0</v>
      </c>
    </row>
    <row r="581" spans="22:44" x14ac:dyDescent="0.25">
      <c r="V581" s="791"/>
      <c r="W581" s="265"/>
      <c r="X581" s="792"/>
      <c r="Y581" s="793"/>
      <c r="Z581" s="787"/>
      <c r="AA581" s="788" t="str">
        <f t="shared" si="98"/>
        <v/>
      </c>
      <c r="AB581" s="789" t="str">
        <f t="shared" si="96"/>
        <v/>
      </c>
      <c r="AC581" s="789">
        <f t="shared" si="99"/>
        <v>0</v>
      </c>
      <c r="AD581" s="789">
        <f t="shared" si="100"/>
        <v>0</v>
      </c>
      <c r="AE581" s="789">
        <f t="shared" si="101"/>
        <v>0</v>
      </c>
      <c r="AF581" s="790">
        <f t="shared" si="102"/>
        <v>0</v>
      </c>
      <c r="AG581" s="273"/>
      <c r="AH581" s="791"/>
      <c r="AI581" s="265"/>
      <c r="AJ581" s="792"/>
      <c r="AK581" s="793"/>
      <c r="AL581" s="787"/>
      <c r="AM581" s="788" t="str">
        <f t="shared" si="103"/>
        <v/>
      </c>
      <c r="AN581" s="789" t="str">
        <f t="shared" si="97"/>
        <v/>
      </c>
      <c r="AO581" s="789">
        <f t="shared" si="104"/>
        <v>0</v>
      </c>
      <c r="AP581" s="789">
        <f t="shared" si="105"/>
        <v>0</v>
      </c>
      <c r="AQ581" s="789">
        <f t="shared" si="106"/>
        <v>0</v>
      </c>
      <c r="AR581" s="790">
        <f t="shared" si="107"/>
        <v>0</v>
      </c>
    </row>
    <row r="582" spans="22:44" x14ac:dyDescent="0.25">
      <c r="V582" s="791"/>
      <c r="W582" s="265"/>
      <c r="X582" s="792"/>
      <c r="Y582" s="793"/>
      <c r="Z582" s="787"/>
      <c r="AA582" s="788" t="str">
        <f t="shared" si="98"/>
        <v/>
      </c>
      <c r="AB582" s="789" t="str">
        <f t="shared" si="96"/>
        <v/>
      </c>
      <c r="AC582" s="789">
        <f t="shared" si="99"/>
        <v>0</v>
      </c>
      <c r="AD582" s="789">
        <f t="shared" si="100"/>
        <v>0</v>
      </c>
      <c r="AE582" s="789">
        <f t="shared" si="101"/>
        <v>0</v>
      </c>
      <c r="AF582" s="790">
        <f t="shared" si="102"/>
        <v>0</v>
      </c>
      <c r="AG582" s="273"/>
      <c r="AH582" s="791"/>
      <c r="AI582" s="265"/>
      <c r="AJ582" s="792"/>
      <c r="AK582" s="793"/>
      <c r="AL582" s="787"/>
      <c r="AM582" s="788" t="str">
        <f t="shared" si="103"/>
        <v/>
      </c>
      <c r="AN582" s="789" t="str">
        <f t="shared" si="97"/>
        <v/>
      </c>
      <c r="AO582" s="789">
        <f t="shared" si="104"/>
        <v>0</v>
      </c>
      <c r="AP582" s="789">
        <f t="shared" si="105"/>
        <v>0</v>
      </c>
      <c r="AQ582" s="789">
        <f t="shared" si="106"/>
        <v>0</v>
      </c>
      <c r="AR582" s="790">
        <f t="shared" si="107"/>
        <v>0</v>
      </c>
    </row>
    <row r="583" spans="22:44" x14ac:dyDescent="0.25">
      <c r="V583" s="791"/>
      <c r="W583" s="265"/>
      <c r="X583" s="792"/>
      <c r="Y583" s="793"/>
      <c r="Z583" s="787"/>
      <c r="AA583" s="788" t="str">
        <f t="shared" si="98"/>
        <v/>
      </c>
      <c r="AB583" s="789" t="str">
        <f t="shared" si="96"/>
        <v/>
      </c>
      <c r="AC583" s="789">
        <f t="shared" si="99"/>
        <v>0</v>
      </c>
      <c r="AD583" s="789">
        <f t="shared" si="100"/>
        <v>0</v>
      </c>
      <c r="AE583" s="789">
        <f t="shared" si="101"/>
        <v>0</v>
      </c>
      <c r="AF583" s="790">
        <f t="shared" si="102"/>
        <v>0</v>
      </c>
      <c r="AG583" s="273"/>
      <c r="AH583" s="791"/>
      <c r="AI583" s="265"/>
      <c r="AJ583" s="792"/>
      <c r="AK583" s="793"/>
      <c r="AL583" s="787"/>
      <c r="AM583" s="788" t="str">
        <f t="shared" si="103"/>
        <v/>
      </c>
      <c r="AN583" s="789" t="str">
        <f t="shared" si="97"/>
        <v/>
      </c>
      <c r="AO583" s="789">
        <f t="shared" si="104"/>
        <v>0</v>
      </c>
      <c r="AP583" s="789">
        <f t="shared" si="105"/>
        <v>0</v>
      </c>
      <c r="AQ583" s="789">
        <f t="shared" si="106"/>
        <v>0</v>
      </c>
      <c r="AR583" s="790">
        <f t="shared" si="107"/>
        <v>0</v>
      </c>
    </row>
    <row r="584" spans="22:44" x14ac:dyDescent="0.25">
      <c r="V584" s="791"/>
      <c r="W584" s="265"/>
      <c r="X584" s="792"/>
      <c r="Y584" s="793"/>
      <c r="Z584" s="787"/>
      <c r="AA584" s="788" t="str">
        <f t="shared" si="98"/>
        <v/>
      </c>
      <c r="AB584" s="789" t="str">
        <f t="shared" ref="AB584:AB647" si="108">IF(Y584&gt;1,IF((TestEOY-X584)/365&gt;AA584,AA584,ROUNDUP(((TestEOY-X584)/365),0)),"")</f>
        <v/>
      </c>
      <c r="AC584" s="789">
        <f t="shared" si="99"/>
        <v>0</v>
      </c>
      <c r="AD584" s="789">
        <f t="shared" si="100"/>
        <v>0</v>
      </c>
      <c r="AE584" s="789">
        <f t="shared" si="101"/>
        <v>0</v>
      </c>
      <c r="AF584" s="790">
        <f t="shared" si="102"/>
        <v>0</v>
      </c>
      <c r="AG584" s="273"/>
      <c r="AH584" s="791"/>
      <c r="AI584" s="265"/>
      <c r="AJ584" s="792"/>
      <c r="AK584" s="793"/>
      <c r="AL584" s="787"/>
      <c r="AM584" s="788" t="str">
        <f t="shared" si="103"/>
        <v/>
      </c>
      <c r="AN584" s="789" t="str">
        <f t="shared" ref="AN584:AN647" si="109">IF(AK584&lt;&gt;"",IF((TestEOY-AJ584)/365&gt;AM584,AM584,ROUNDUP(((TestEOY-AJ584)/365),0)),"")</f>
        <v/>
      </c>
      <c r="AO584" s="789">
        <f t="shared" si="104"/>
        <v>0</v>
      </c>
      <c r="AP584" s="789">
        <f t="shared" si="105"/>
        <v>0</v>
      </c>
      <c r="AQ584" s="789">
        <f t="shared" si="106"/>
        <v>0</v>
      </c>
      <c r="AR584" s="790">
        <f t="shared" si="107"/>
        <v>0</v>
      </c>
    </row>
    <row r="585" spans="22:44" x14ac:dyDescent="0.25">
      <c r="V585" s="791"/>
      <c r="W585" s="265"/>
      <c r="X585" s="792"/>
      <c r="Y585" s="793"/>
      <c r="Z585" s="787"/>
      <c r="AA585" s="788" t="str">
        <f t="shared" ref="AA585:AA648" si="110">IFERROR(INDEX($AU$8:$AU$23,MATCH(V585,$AT$8:$AT$23,0)),"")</f>
        <v/>
      </c>
      <c r="AB585" s="789" t="str">
        <f t="shared" si="108"/>
        <v/>
      </c>
      <c r="AC585" s="789">
        <f t="shared" ref="AC585:AC648" si="111">IFERROR(IF(AB585&gt;=AA585,0,IF(AA585&gt;AB585,SLN(Y585,Z585,AA585),0)),"")</f>
        <v>0</v>
      </c>
      <c r="AD585" s="789">
        <f t="shared" ref="AD585:AD648" si="112">AE585-AC585</f>
        <v>0</v>
      </c>
      <c r="AE585" s="789">
        <f t="shared" ref="AE585:AE648" si="113">IFERROR(IF(OR(AA585=0,AA585=""),
     0,
     IF(AB585&gt;=AA585,
          +Y585,
          (+AC585*AB585))),
"")</f>
        <v>0</v>
      </c>
      <c r="AF585" s="790">
        <f t="shared" ref="AF585:AF648" si="114">IFERROR(IF(AE585&gt;Y585,0,(+Y585-AE585))-Z585,"")</f>
        <v>0</v>
      </c>
      <c r="AG585" s="273"/>
      <c r="AH585" s="791"/>
      <c r="AI585" s="265"/>
      <c r="AJ585" s="792"/>
      <c r="AK585" s="793"/>
      <c r="AL585" s="787"/>
      <c r="AM585" s="788" t="str">
        <f t="shared" ref="AM585:AM648" si="115">IFERROR(INDEX($AU$8:$AU$23,MATCH(AH585,$AT$8:$AT$23,0)),"")</f>
        <v/>
      </c>
      <c r="AN585" s="789" t="str">
        <f t="shared" si="109"/>
        <v/>
      </c>
      <c r="AO585" s="789">
        <f t="shared" ref="AO585:AO648" si="116">IFERROR(IF(AN585&gt;=AM585,0,IF(AM585&gt;AN585,SLN(AK585,AL585,AM585),0)),"")</f>
        <v>0</v>
      </c>
      <c r="AP585" s="789">
        <f t="shared" ref="AP585:AP648" si="117">AQ585-AO585</f>
        <v>0</v>
      </c>
      <c r="AQ585" s="789">
        <f t="shared" ref="AQ585:AQ648" si="118">IFERROR(IF(OR(AM585=0,AM585=""),
     0,
     IF(AN585&gt;=AM585,
          +AK585,
          (+AO585*AN585))),
"")</f>
        <v>0</v>
      </c>
      <c r="AR585" s="790">
        <f t="shared" ref="AR585:AR648" si="119">IFERROR(IF(AQ585&gt;AK585,0,(+AK585-AQ585))-AL585,"")</f>
        <v>0</v>
      </c>
    </row>
    <row r="586" spans="22:44" x14ac:dyDescent="0.25">
      <c r="V586" s="791"/>
      <c r="W586" s="265"/>
      <c r="X586" s="792"/>
      <c r="Y586" s="793"/>
      <c r="Z586" s="787"/>
      <c r="AA586" s="788" t="str">
        <f t="shared" si="110"/>
        <v/>
      </c>
      <c r="AB586" s="789" t="str">
        <f t="shared" si="108"/>
        <v/>
      </c>
      <c r="AC586" s="789">
        <f t="shared" si="111"/>
        <v>0</v>
      </c>
      <c r="AD586" s="789">
        <f t="shared" si="112"/>
        <v>0</v>
      </c>
      <c r="AE586" s="789">
        <f t="shared" si="113"/>
        <v>0</v>
      </c>
      <c r="AF586" s="790">
        <f t="shared" si="114"/>
        <v>0</v>
      </c>
      <c r="AG586" s="273"/>
      <c r="AH586" s="791"/>
      <c r="AI586" s="265"/>
      <c r="AJ586" s="792"/>
      <c r="AK586" s="793"/>
      <c r="AL586" s="787"/>
      <c r="AM586" s="788" t="str">
        <f t="shared" si="115"/>
        <v/>
      </c>
      <c r="AN586" s="789" t="str">
        <f t="shared" si="109"/>
        <v/>
      </c>
      <c r="AO586" s="789">
        <f t="shared" si="116"/>
        <v>0</v>
      </c>
      <c r="AP586" s="789">
        <f t="shared" si="117"/>
        <v>0</v>
      </c>
      <c r="AQ586" s="789">
        <f t="shared" si="118"/>
        <v>0</v>
      </c>
      <c r="AR586" s="790">
        <f t="shared" si="119"/>
        <v>0</v>
      </c>
    </row>
    <row r="587" spans="22:44" x14ac:dyDescent="0.25">
      <c r="V587" s="791"/>
      <c r="W587" s="265"/>
      <c r="X587" s="792"/>
      <c r="Y587" s="793"/>
      <c r="Z587" s="787"/>
      <c r="AA587" s="788" t="str">
        <f t="shared" si="110"/>
        <v/>
      </c>
      <c r="AB587" s="789" t="str">
        <f t="shared" si="108"/>
        <v/>
      </c>
      <c r="AC587" s="789">
        <f t="shared" si="111"/>
        <v>0</v>
      </c>
      <c r="AD587" s="789">
        <f t="shared" si="112"/>
        <v>0</v>
      </c>
      <c r="AE587" s="789">
        <f t="shared" si="113"/>
        <v>0</v>
      </c>
      <c r="AF587" s="790">
        <f t="shared" si="114"/>
        <v>0</v>
      </c>
      <c r="AG587" s="273"/>
      <c r="AH587" s="791"/>
      <c r="AI587" s="265"/>
      <c r="AJ587" s="792"/>
      <c r="AK587" s="793"/>
      <c r="AL587" s="787"/>
      <c r="AM587" s="788" t="str">
        <f t="shared" si="115"/>
        <v/>
      </c>
      <c r="AN587" s="789" t="str">
        <f t="shared" si="109"/>
        <v/>
      </c>
      <c r="AO587" s="789">
        <f t="shared" si="116"/>
        <v>0</v>
      </c>
      <c r="AP587" s="789">
        <f t="shared" si="117"/>
        <v>0</v>
      </c>
      <c r="AQ587" s="789">
        <f t="shared" si="118"/>
        <v>0</v>
      </c>
      <c r="AR587" s="790">
        <f t="shared" si="119"/>
        <v>0</v>
      </c>
    </row>
    <row r="588" spans="22:44" x14ac:dyDescent="0.25">
      <c r="V588" s="791"/>
      <c r="W588" s="265"/>
      <c r="X588" s="792"/>
      <c r="Y588" s="793"/>
      <c r="Z588" s="787"/>
      <c r="AA588" s="788" t="str">
        <f t="shared" si="110"/>
        <v/>
      </c>
      <c r="AB588" s="789" t="str">
        <f t="shared" si="108"/>
        <v/>
      </c>
      <c r="AC588" s="789">
        <f t="shared" si="111"/>
        <v>0</v>
      </c>
      <c r="AD588" s="789">
        <f t="shared" si="112"/>
        <v>0</v>
      </c>
      <c r="AE588" s="789">
        <f t="shared" si="113"/>
        <v>0</v>
      </c>
      <c r="AF588" s="790">
        <f t="shared" si="114"/>
        <v>0</v>
      </c>
      <c r="AG588" s="273"/>
      <c r="AH588" s="791"/>
      <c r="AI588" s="265"/>
      <c r="AJ588" s="792"/>
      <c r="AK588" s="793"/>
      <c r="AL588" s="787"/>
      <c r="AM588" s="788" t="str">
        <f t="shared" si="115"/>
        <v/>
      </c>
      <c r="AN588" s="789" t="str">
        <f t="shared" si="109"/>
        <v/>
      </c>
      <c r="AO588" s="789">
        <f t="shared" si="116"/>
        <v>0</v>
      </c>
      <c r="AP588" s="789">
        <f t="shared" si="117"/>
        <v>0</v>
      </c>
      <c r="AQ588" s="789">
        <f t="shared" si="118"/>
        <v>0</v>
      </c>
      <c r="AR588" s="790">
        <f t="shared" si="119"/>
        <v>0</v>
      </c>
    </row>
    <row r="589" spans="22:44" x14ac:dyDescent="0.25">
      <c r="V589" s="791"/>
      <c r="W589" s="265"/>
      <c r="X589" s="792"/>
      <c r="Y589" s="793"/>
      <c r="Z589" s="787"/>
      <c r="AA589" s="788" t="str">
        <f t="shared" si="110"/>
        <v/>
      </c>
      <c r="AB589" s="789" t="str">
        <f t="shared" si="108"/>
        <v/>
      </c>
      <c r="AC589" s="789">
        <f t="shared" si="111"/>
        <v>0</v>
      </c>
      <c r="AD589" s="789">
        <f t="shared" si="112"/>
        <v>0</v>
      </c>
      <c r="AE589" s="789">
        <f t="shared" si="113"/>
        <v>0</v>
      </c>
      <c r="AF589" s="790">
        <f t="shared" si="114"/>
        <v>0</v>
      </c>
      <c r="AG589" s="273"/>
      <c r="AH589" s="791"/>
      <c r="AI589" s="265"/>
      <c r="AJ589" s="792"/>
      <c r="AK589" s="793"/>
      <c r="AL589" s="787"/>
      <c r="AM589" s="788" t="str">
        <f t="shared" si="115"/>
        <v/>
      </c>
      <c r="AN589" s="789" t="str">
        <f t="shared" si="109"/>
        <v/>
      </c>
      <c r="AO589" s="789">
        <f t="shared" si="116"/>
        <v>0</v>
      </c>
      <c r="AP589" s="789">
        <f t="shared" si="117"/>
        <v>0</v>
      </c>
      <c r="AQ589" s="789">
        <f t="shared" si="118"/>
        <v>0</v>
      </c>
      <c r="AR589" s="790">
        <f t="shared" si="119"/>
        <v>0</v>
      </c>
    </row>
    <row r="590" spans="22:44" x14ac:dyDescent="0.25">
      <c r="V590" s="791"/>
      <c r="W590" s="265"/>
      <c r="X590" s="792"/>
      <c r="Y590" s="793"/>
      <c r="Z590" s="787"/>
      <c r="AA590" s="788" t="str">
        <f t="shared" si="110"/>
        <v/>
      </c>
      <c r="AB590" s="789" t="str">
        <f t="shared" si="108"/>
        <v/>
      </c>
      <c r="AC590" s="789">
        <f t="shared" si="111"/>
        <v>0</v>
      </c>
      <c r="AD590" s="789">
        <f t="shared" si="112"/>
        <v>0</v>
      </c>
      <c r="AE590" s="789">
        <f t="shared" si="113"/>
        <v>0</v>
      </c>
      <c r="AF590" s="790">
        <f t="shared" si="114"/>
        <v>0</v>
      </c>
      <c r="AG590" s="273"/>
      <c r="AH590" s="791"/>
      <c r="AI590" s="265"/>
      <c r="AJ590" s="792"/>
      <c r="AK590" s="793"/>
      <c r="AL590" s="787"/>
      <c r="AM590" s="788" t="str">
        <f t="shared" si="115"/>
        <v/>
      </c>
      <c r="AN590" s="789" t="str">
        <f t="shared" si="109"/>
        <v/>
      </c>
      <c r="AO590" s="789">
        <f t="shared" si="116"/>
        <v>0</v>
      </c>
      <c r="AP590" s="789">
        <f t="shared" si="117"/>
        <v>0</v>
      </c>
      <c r="AQ590" s="789">
        <f t="shared" si="118"/>
        <v>0</v>
      </c>
      <c r="AR590" s="790">
        <f t="shared" si="119"/>
        <v>0</v>
      </c>
    </row>
    <row r="591" spans="22:44" x14ac:dyDescent="0.25">
      <c r="V591" s="791"/>
      <c r="W591" s="265"/>
      <c r="X591" s="792"/>
      <c r="Y591" s="793"/>
      <c r="Z591" s="787"/>
      <c r="AA591" s="788" t="str">
        <f t="shared" si="110"/>
        <v/>
      </c>
      <c r="AB591" s="789" t="str">
        <f t="shared" si="108"/>
        <v/>
      </c>
      <c r="AC591" s="789">
        <f t="shared" si="111"/>
        <v>0</v>
      </c>
      <c r="AD591" s="789">
        <f t="shared" si="112"/>
        <v>0</v>
      </c>
      <c r="AE591" s="789">
        <f t="shared" si="113"/>
        <v>0</v>
      </c>
      <c r="AF591" s="790">
        <f t="shared" si="114"/>
        <v>0</v>
      </c>
      <c r="AG591" s="273"/>
      <c r="AH591" s="791"/>
      <c r="AI591" s="265"/>
      <c r="AJ591" s="792"/>
      <c r="AK591" s="793"/>
      <c r="AL591" s="787"/>
      <c r="AM591" s="788" t="str">
        <f t="shared" si="115"/>
        <v/>
      </c>
      <c r="AN591" s="789" t="str">
        <f t="shared" si="109"/>
        <v/>
      </c>
      <c r="AO591" s="789">
        <f t="shared" si="116"/>
        <v>0</v>
      </c>
      <c r="AP591" s="789">
        <f t="shared" si="117"/>
        <v>0</v>
      </c>
      <c r="AQ591" s="789">
        <f t="shared" si="118"/>
        <v>0</v>
      </c>
      <c r="AR591" s="790">
        <f t="shared" si="119"/>
        <v>0</v>
      </c>
    </row>
    <row r="592" spans="22:44" x14ac:dyDescent="0.25">
      <c r="V592" s="791"/>
      <c r="W592" s="265"/>
      <c r="X592" s="792"/>
      <c r="Y592" s="793"/>
      <c r="Z592" s="787"/>
      <c r="AA592" s="788" t="str">
        <f t="shared" si="110"/>
        <v/>
      </c>
      <c r="AB592" s="789" t="str">
        <f t="shared" si="108"/>
        <v/>
      </c>
      <c r="AC592" s="789">
        <f t="shared" si="111"/>
        <v>0</v>
      </c>
      <c r="AD592" s="789">
        <f t="shared" si="112"/>
        <v>0</v>
      </c>
      <c r="AE592" s="789">
        <f t="shared" si="113"/>
        <v>0</v>
      </c>
      <c r="AF592" s="790">
        <f t="shared" si="114"/>
        <v>0</v>
      </c>
      <c r="AG592" s="273"/>
      <c r="AH592" s="791"/>
      <c r="AI592" s="265"/>
      <c r="AJ592" s="792"/>
      <c r="AK592" s="793"/>
      <c r="AL592" s="787"/>
      <c r="AM592" s="788" t="str">
        <f t="shared" si="115"/>
        <v/>
      </c>
      <c r="AN592" s="789" t="str">
        <f t="shared" si="109"/>
        <v/>
      </c>
      <c r="AO592" s="789">
        <f t="shared" si="116"/>
        <v>0</v>
      </c>
      <c r="AP592" s="789">
        <f t="shared" si="117"/>
        <v>0</v>
      </c>
      <c r="AQ592" s="789">
        <f t="shared" si="118"/>
        <v>0</v>
      </c>
      <c r="AR592" s="790">
        <f t="shared" si="119"/>
        <v>0</v>
      </c>
    </row>
    <row r="593" spans="22:44" x14ac:dyDescent="0.25">
      <c r="V593" s="791"/>
      <c r="W593" s="265"/>
      <c r="X593" s="792"/>
      <c r="Y593" s="793"/>
      <c r="Z593" s="787"/>
      <c r="AA593" s="788" t="str">
        <f t="shared" si="110"/>
        <v/>
      </c>
      <c r="AB593" s="789" t="str">
        <f t="shared" si="108"/>
        <v/>
      </c>
      <c r="AC593" s="789">
        <f t="shared" si="111"/>
        <v>0</v>
      </c>
      <c r="AD593" s="789">
        <f t="shared" si="112"/>
        <v>0</v>
      </c>
      <c r="AE593" s="789">
        <f t="shared" si="113"/>
        <v>0</v>
      </c>
      <c r="AF593" s="790">
        <f t="shared" si="114"/>
        <v>0</v>
      </c>
      <c r="AG593" s="273"/>
      <c r="AH593" s="791"/>
      <c r="AI593" s="265"/>
      <c r="AJ593" s="792"/>
      <c r="AK593" s="793"/>
      <c r="AL593" s="787"/>
      <c r="AM593" s="788" t="str">
        <f t="shared" si="115"/>
        <v/>
      </c>
      <c r="AN593" s="789" t="str">
        <f t="shared" si="109"/>
        <v/>
      </c>
      <c r="AO593" s="789">
        <f t="shared" si="116"/>
        <v>0</v>
      </c>
      <c r="AP593" s="789">
        <f t="shared" si="117"/>
        <v>0</v>
      </c>
      <c r="AQ593" s="789">
        <f t="shared" si="118"/>
        <v>0</v>
      </c>
      <c r="AR593" s="790">
        <f t="shared" si="119"/>
        <v>0</v>
      </c>
    </row>
    <row r="594" spans="22:44" x14ac:dyDescent="0.25">
      <c r="V594" s="791"/>
      <c r="W594" s="265"/>
      <c r="X594" s="792"/>
      <c r="Y594" s="793"/>
      <c r="Z594" s="787"/>
      <c r="AA594" s="788" t="str">
        <f t="shared" si="110"/>
        <v/>
      </c>
      <c r="AB594" s="789" t="str">
        <f t="shared" si="108"/>
        <v/>
      </c>
      <c r="AC594" s="789">
        <f t="shared" si="111"/>
        <v>0</v>
      </c>
      <c r="AD594" s="789">
        <f t="shared" si="112"/>
        <v>0</v>
      </c>
      <c r="AE594" s="789">
        <f t="shared" si="113"/>
        <v>0</v>
      </c>
      <c r="AF594" s="790">
        <f t="shared" si="114"/>
        <v>0</v>
      </c>
      <c r="AG594" s="273"/>
      <c r="AH594" s="791"/>
      <c r="AI594" s="265"/>
      <c r="AJ594" s="792"/>
      <c r="AK594" s="793"/>
      <c r="AL594" s="787"/>
      <c r="AM594" s="788" t="str">
        <f t="shared" si="115"/>
        <v/>
      </c>
      <c r="AN594" s="789" t="str">
        <f t="shared" si="109"/>
        <v/>
      </c>
      <c r="AO594" s="789">
        <f t="shared" si="116"/>
        <v>0</v>
      </c>
      <c r="AP594" s="789">
        <f t="shared" si="117"/>
        <v>0</v>
      </c>
      <c r="AQ594" s="789">
        <f t="shared" si="118"/>
        <v>0</v>
      </c>
      <c r="AR594" s="790">
        <f t="shared" si="119"/>
        <v>0</v>
      </c>
    </row>
    <row r="595" spans="22:44" x14ac:dyDescent="0.25">
      <c r="V595" s="791"/>
      <c r="W595" s="265"/>
      <c r="X595" s="792"/>
      <c r="Y595" s="793"/>
      <c r="Z595" s="787"/>
      <c r="AA595" s="788" t="str">
        <f t="shared" si="110"/>
        <v/>
      </c>
      <c r="AB595" s="789" t="str">
        <f t="shared" si="108"/>
        <v/>
      </c>
      <c r="AC595" s="789">
        <f t="shared" si="111"/>
        <v>0</v>
      </c>
      <c r="AD595" s="789">
        <f t="shared" si="112"/>
        <v>0</v>
      </c>
      <c r="AE595" s="789">
        <f t="shared" si="113"/>
        <v>0</v>
      </c>
      <c r="AF595" s="790">
        <f t="shared" si="114"/>
        <v>0</v>
      </c>
      <c r="AG595" s="273"/>
      <c r="AH595" s="791"/>
      <c r="AI595" s="265"/>
      <c r="AJ595" s="792"/>
      <c r="AK595" s="793"/>
      <c r="AL595" s="787"/>
      <c r="AM595" s="788" t="str">
        <f t="shared" si="115"/>
        <v/>
      </c>
      <c r="AN595" s="789" t="str">
        <f t="shared" si="109"/>
        <v/>
      </c>
      <c r="AO595" s="789">
        <f t="shared" si="116"/>
        <v>0</v>
      </c>
      <c r="AP595" s="789">
        <f t="shared" si="117"/>
        <v>0</v>
      </c>
      <c r="AQ595" s="789">
        <f t="shared" si="118"/>
        <v>0</v>
      </c>
      <c r="AR595" s="790">
        <f t="shared" si="119"/>
        <v>0</v>
      </c>
    </row>
    <row r="596" spans="22:44" x14ac:dyDescent="0.25">
      <c r="V596" s="791"/>
      <c r="W596" s="265"/>
      <c r="X596" s="792"/>
      <c r="Y596" s="793"/>
      <c r="Z596" s="787"/>
      <c r="AA596" s="788" t="str">
        <f t="shared" si="110"/>
        <v/>
      </c>
      <c r="AB596" s="789" t="str">
        <f t="shared" si="108"/>
        <v/>
      </c>
      <c r="AC596" s="789">
        <f t="shared" si="111"/>
        <v>0</v>
      </c>
      <c r="AD596" s="789">
        <f t="shared" si="112"/>
        <v>0</v>
      </c>
      <c r="AE596" s="789">
        <f t="shared" si="113"/>
        <v>0</v>
      </c>
      <c r="AF596" s="790">
        <f t="shared" si="114"/>
        <v>0</v>
      </c>
      <c r="AG596" s="273"/>
      <c r="AH596" s="791"/>
      <c r="AI596" s="265"/>
      <c r="AJ596" s="792"/>
      <c r="AK596" s="793"/>
      <c r="AL596" s="787"/>
      <c r="AM596" s="788" t="str">
        <f t="shared" si="115"/>
        <v/>
      </c>
      <c r="AN596" s="789" t="str">
        <f t="shared" si="109"/>
        <v/>
      </c>
      <c r="AO596" s="789">
        <f t="shared" si="116"/>
        <v>0</v>
      </c>
      <c r="AP596" s="789">
        <f t="shared" si="117"/>
        <v>0</v>
      </c>
      <c r="AQ596" s="789">
        <f t="shared" si="118"/>
        <v>0</v>
      </c>
      <c r="AR596" s="790">
        <f t="shared" si="119"/>
        <v>0</v>
      </c>
    </row>
    <row r="597" spans="22:44" x14ac:dyDescent="0.25">
      <c r="V597" s="791"/>
      <c r="W597" s="265"/>
      <c r="X597" s="792"/>
      <c r="Y597" s="793"/>
      <c r="Z597" s="787"/>
      <c r="AA597" s="788" t="str">
        <f t="shared" si="110"/>
        <v/>
      </c>
      <c r="AB597" s="789" t="str">
        <f t="shared" si="108"/>
        <v/>
      </c>
      <c r="AC597" s="789">
        <f t="shared" si="111"/>
        <v>0</v>
      </c>
      <c r="AD597" s="789">
        <f t="shared" si="112"/>
        <v>0</v>
      </c>
      <c r="AE597" s="789">
        <f t="shared" si="113"/>
        <v>0</v>
      </c>
      <c r="AF597" s="790">
        <f t="shared" si="114"/>
        <v>0</v>
      </c>
      <c r="AG597" s="273"/>
      <c r="AH597" s="791"/>
      <c r="AI597" s="265"/>
      <c r="AJ597" s="792"/>
      <c r="AK597" s="793"/>
      <c r="AL597" s="787"/>
      <c r="AM597" s="788" t="str">
        <f t="shared" si="115"/>
        <v/>
      </c>
      <c r="AN597" s="789" t="str">
        <f t="shared" si="109"/>
        <v/>
      </c>
      <c r="AO597" s="789">
        <f t="shared" si="116"/>
        <v>0</v>
      </c>
      <c r="AP597" s="789">
        <f t="shared" si="117"/>
        <v>0</v>
      </c>
      <c r="AQ597" s="789">
        <f t="shared" si="118"/>
        <v>0</v>
      </c>
      <c r="AR597" s="790">
        <f t="shared" si="119"/>
        <v>0</v>
      </c>
    </row>
    <row r="598" spans="22:44" x14ac:dyDescent="0.25">
      <c r="V598" s="791"/>
      <c r="W598" s="265"/>
      <c r="X598" s="792"/>
      <c r="Y598" s="793"/>
      <c r="Z598" s="787"/>
      <c r="AA598" s="788" t="str">
        <f t="shared" si="110"/>
        <v/>
      </c>
      <c r="AB598" s="789" t="str">
        <f t="shared" si="108"/>
        <v/>
      </c>
      <c r="AC598" s="789">
        <f t="shared" si="111"/>
        <v>0</v>
      </c>
      <c r="AD598" s="789">
        <f t="shared" si="112"/>
        <v>0</v>
      </c>
      <c r="AE598" s="789">
        <f t="shared" si="113"/>
        <v>0</v>
      </c>
      <c r="AF598" s="790">
        <f t="shared" si="114"/>
        <v>0</v>
      </c>
      <c r="AG598" s="273"/>
      <c r="AH598" s="791"/>
      <c r="AI598" s="265"/>
      <c r="AJ598" s="792"/>
      <c r="AK598" s="793"/>
      <c r="AL598" s="787"/>
      <c r="AM598" s="788" t="str">
        <f t="shared" si="115"/>
        <v/>
      </c>
      <c r="AN598" s="789" t="str">
        <f t="shared" si="109"/>
        <v/>
      </c>
      <c r="AO598" s="789">
        <f t="shared" si="116"/>
        <v>0</v>
      </c>
      <c r="AP598" s="789">
        <f t="shared" si="117"/>
        <v>0</v>
      </c>
      <c r="AQ598" s="789">
        <f t="shared" si="118"/>
        <v>0</v>
      </c>
      <c r="AR598" s="790">
        <f t="shared" si="119"/>
        <v>0</v>
      </c>
    </row>
    <row r="599" spans="22:44" x14ac:dyDescent="0.25">
      <c r="V599" s="791"/>
      <c r="W599" s="265"/>
      <c r="X599" s="792"/>
      <c r="Y599" s="793"/>
      <c r="Z599" s="787"/>
      <c r="AA599" s="788" t="str">
        <f t="shared" si="110"/>
        <v/>
      </c>
      <c r="AB599" s="789" t="str">
        <f t="shared" si="108"/>
        <v/>
      </c>
      <c r="AC599" s="789">
        <f t="shared" si="111"/>
        <v>0</v>
      </c>
      <c r="AD599" s="789">
        <f t="shared" si="112"/>
        <v>0</v>
      </c>
      <c r="AE599" s="789">
        <f t="shared" si="113"/>
        <v>0</v>
      </c>
      <c r="AF599" s="790">
        <f t="shared" si="114"/>
        <v>0</v>
      </c>
      <c r="AG599" s="273"/>
      <c r="AH599" s="791"/>
      <c r="AI599" s="265"/>
      <c r="AJ599" s="792"/>
      <c r="AK599" s="793"/>
      <c r="AL599" s="787"/>
      <c r="AM599" s="788" t="str">
        <f t="shared" si="115"/>
        <v/>
      </c>
      <c r="AN599" s="789" t="str">
        <f t="shared" si="109"/>
        <v/>
      </c>
      <c r="AO599" s="789">
        <f t="shared" si="116"/>
        <v>0</v>
      </c>
      <c r="AP599" s="789">
        <f t="shared" si="117"/>
        <v>0</v>
      </c>
      <c r="AQ599" s="789">
        <f t="shared" si="118"/>
        <v>0</v>
      </c>
      <c r="AR599" s="790">
        <f t="shared" si="119"/>
        <v>0</v>
      </c>
    </row>
    <row r="600" spans="22:44" x14ac:dyDescent="0.25">
      <c r="V600" s="791"/>
      <c r="W600" s="265"/>
      <c r="X600" s="792"/>
      <c r="Y600" s="793"/>
      <c r="Z600" s="787"/>
      <c r="AA600" s="788" t="str">
        <f t="shared" si="110"/>
        <v/>
      </c>
      <c r="AB600" s="789" t="str">
        <f t="shared" si="108"/>
        <v/>
      </c>
      <c r="AC600" s="789">
        <f t="shared" si="111"/>
        <v>0</v>
      </c>
      <c r="AD600" s="789">
        <f t="shared" si="112"/>
        <v>0</v>
      </c>
      <c r="AE600" s="789">
        <f t="shared" si="113"/>
        <v>0</v>
      </c>
      <c r="AF600" s="790">
        <f t="shared" si="114"/>
        <v>0</v>
      </c>
      <c r="AG600" s="273"/>
      <c r="AH600" s="791"/>
      <c r="AI600" s="265"/>
      <c r="AJ600" s="792"/>
      <c r="AK600" s="793"/>
      <c r="AL600" s="787"/>
      <c r="AM600" s="788" t="str">
        <f t="shared" si="115"/>
        <v/>
      </c>
      <c r="AN600" s="789" t="str">
        <f t="shared" si="109"/>
        <v/>
      </c>
      <c r="AO600" s="789">
        <f t="shared" si="116"/>
        <v>0</v>
      </c>
      <c r="AP600" s="789">
        <f t="shared" si="117"/>
        <v>0</v>
      </c>
      <c r="AQ600" s="789">
        <f t="shared" si="118"/>
        <v>0</v>
      </c>
      <c r="AR600" s="790">
        <f t="shared" si="119"/>
        <v>0</v>
      </c>
    </row>
    <row r="601" spans="22:44" x14ac:dyDescent="0.25">
      <c r="V601" s="791"/>
      <c r="W601" s="265"/>
      <c r="X601" s="792"/>
      <c r="Y601" s="793"/>
      <c r="Z601" s="787"/>
      <c r="AA601" s="788" t="str">
        <f t="shared" si="110"/>
        <v/>
      </c>
      <c r="AB601" s="789" t="str">
        <f t="shared" si="108"/>
        <v/>
      </c>
      <c r="AC601" s="789">
        <f t="shared" si="111"/>
        <v>0</v>
      </c>
      <c r="AD601" s="789">
        <f t="shared" si="112"/>
        <v>0</v>
      </c>
      <c r="AE601" s="789">
        <f t="shared" si="113"/>
        <v>0</v>
      </c>
      <c r="AF601" s="790">
        <f t="shared" si="114"/>
        <v>0</v>
      </c>
      <c r="AG601" s="273"/>
      <c r="AH601" s="791"/>
      <c r="AI601" s="265"/>
      <c r="AJ601" s="792"/>
      <c r="AK601" s="793"/>
      <c r="AL601" s="787"/>
      <c r="AM601" s="788" t="str">
        <f t="shared" si="115"/>
        <v/>
      </c>
      <c r="AN601" s="789" t="str">
        <f t="shared" si="109"/>
        <v/>
      </c>
      <c r="AO601" s="789">
        <f t="shared" si="116"/>
        <v>0</v>
      </c>
      <c r="AP601" s="789">
        <f t="shared" si="117"/>
        <v>0</v>
      </c>
      <c r="AQ601" s="789">
        <f t="shared" si="118"/>
        <v>0</v>
      </c>
      <c r="AR601" s="790">
        <f t="shared" si="119"/>
        <v>0</v>
      </c>
    </row>
    <row r="602" spans="22:44" x14ac:dyDescent="0.25">
      <c r="V602" s="791"/>
      <c r="W602" s="265"/>
      <c r="X602" s="792"/>
      <c r="Y602" s="793"/>
      <c r="Z602" s="787"/>
      <c r="AA602" s="788" t="str">
        <f t="shared" si="110"/>
        <v/>
      </c>
      <c r="AB602" s="789" t="str">
        <f t="shared" si="108"/>
        <v/>
      </c>
      <c r="AC602" s="789">
        <f t="shared" si="111"/>
        <v>0</v>
      </c>
      <c r="AD602" s="789">
        <f t="shared" si="112"/>
        <v>0</v>
      </c>
      <c r="AE602" s="789">
        <f t="shared" si="113"/>
        <v>0</v>
      </c>
      <c r="AF602" s="790">
        <f t="shared" si="114"/>
        <v>0</v>
      </c>
      <c r="AG602" s="273"/>
      <c r="AH602" s="791"/>
      <c r="AI602" s="265"/>
      <c r="AJ602" s="792"/>
      <c r="AK602" s="793"/>
      <c r="AL602" s="787"/>
      <c r="AM602" s="788" t="str">
        <f t="shared" si="115"/>
        <v/>
      </c>
      <c r="AN602" s="789" t="str">
        <f t="shared" si="109"/>
        <v/>
      </c>
      <c r="AO602" s="789">
        <f t="shared" si="116"/>
        <v>0</v>
      </c>
      <c r="AP602" s="789">
        <f t="shared" si="117"/>
        <v>0</v>
      </c>
      <c r="AQ602" s="789">
        <f t="shared" si="118"/>
        <v>0</v>
      </c>
      <c r="AR602" s="790">
        <f t="shared" si="119"/>
        <v>0</v>
      </c>
    </row>
    <row r="603" spans="22:44" x14ac:dyDescent="0.25">
      <c r="V603" s="791"/>
      <c r="W603" s="265"/>
      <c r="X603" s="792"/>
      <c r="Y603" s="793"/>
      <c r="Z603" s="787"/>
      <c r="AA603" s="788" t="str">
        <f t="shared" si="110"/>
        <v/>
      </c>
      <c r="AB603" s="789" t="str">
        <f t="shared" si="108"/>
        <v/>
      </c>
      <c r="AC603" s="789">
        <f t="shared" si="111"/>
        <v>0</v>
      </c>
      <c r="AD603" s="789">
        <f t="shared" si="112"/>
        <v>0</v>
      </c>
      <c r="AE603" s="789">
        <f t="shared" si="113"/>
        <v>0</v>
      </c>
      <c r="AF603" s="790">
        <f t="shared" si="114"/>
        <v>0</v>
      </c>
      <c r="AG603" s="273"/>
      <c r="AH603" s="791"/>
      <c r="AI603" s="265"/>
      <c r="AJ603" s="792"/>
      <c r="AK603" s="793"/>
      <c r="AL603" s="787"/>
      <c r="AM603" s="788" t="str">
        <f t="shared" si="115"/>
        <v/>
      </c>
      <c r="AN603" s="789" t="str">
        <f t="shared" si="109"/>
        <v/>
      </c>
      <c r="AO603" s="789">
        <f t="shared" si="116"/>
        <v>0</v>
      </c>
      <c r="AP603" s="789">
        <f t="shared" si="117"/>
        <v>0</v>
      </c>
      <c r="AQ603" s="789">
        <f t="shared" si="118"/>
        <v>0</v>
      </c>
      <c r="AR603" s="790">
        <f t="shared" si="119"/>
        <v>0</v>
      </c>
    </row>
    <row r="604" spans="22:44" x14ac:dyDescent="0.25">
      <c r="V604" s="791"/>
      <c r="W604" s="265"/>
      <c r="X604" s="792"/>
      <c r="Y604" s="793"/>
      <c r="Z604" s="787"/>
      <c r="AA604" s="788" t="str">
        <f t="shared" si="110"/>
        <v/>
      </c>
      <c r="AB604" s="789" t="str">
        <f t="shared" si="108"/>
        <v/>
      </c>
      <c r="AC604" s="789">
        <f t="shared" si="111"/>
        <v>0</v>
      </c>
      <c r="AD604" s="789">
        <f t="shared" si="112"/>
        <v>0</v>
      </c>
      <c r="AE604" s="789">
        <f t="shared" si="113"/>
        <v>0</v>
      </c>
      <c r="AF604" s="790">
        <f t="shared" si="114"/>
        <v>0</v>
      </c>
      <c r="AG604" s="273"/>
      <c r="AH604" s="791"/>
      <c r="AI604" s="265"/>
      <c r="AJ604" s="792"/>
      <c r="AK604" s="793"/>
      <c r="AL604" s="787"/>
      <c r="AM604" s="788" t="str">
        <f t="shared" si="115"/>
        <v/>
      </c>
      <c r="AN604" s="789" t="str">
        <f t="shared" si="109"/>
        <v/>
      </c>
      <c r="AO604" s="789">
        <f t="shared" si="116"/>
        <v>0</v>
      </c>
      <c r="AP604" s="789">
        <f t="shared" si="117"/>
        <v>0</v>
      </c>
      <c r="AQ604" s="789">
        <f t="shared" si="118"/>
        <v>0</v>
      </c>
      <c r="AR604" s="790">
        <f t="shared" si="119"/>
        <v>0</v>
      </c>
    </row>
    <row r="605" spans="22:44" x14ac:dyDescent="0.25">
      <c r="V605" s="791"/>
      <c r="W605" s="265"/>
      <c r="X605" s="792"/>
      <c r="Y605" s="793"/>
      <c r="Z605" s="787"/>
      <c r="AA605" s="788" t="str">
        <f t="shared" si="110"/>
        <v/>
      </c>
      <c r="AB605" s="789" t="str">
        <f t="shared" si="108"/>
        <v/>
      </c>
      <c r="AC605" s="789">
        <f t="shared" si="111"/>
        <v>0</v>
      </c>
      <c r="AD605" s="789">
        <f t="shared" si="112"/>
        <v>0</v>
      </c>
      <c r="AE605" s="789">
        <f t="shared" si="113"/>
        <v>0</v>
      </c>
      <c r="AF605" s="790">
        <f t="shared" si="114"/>
        <v>0</v>
      </c>
      <c r="AG605" s="273"/>
      <c r="AH605" s="791"/>
      <c r="AI605" s="265"/>
      <c r="AJ605" s="792"/>
      <c r="AK605" s="793"/>
      <c r="AL605" s="787"/>
      <c r="AM605" s="788" t="str">
        <f t="shared" si="115"/>
        <v/>
      </c>
      <c r="AN605" s="789" t="str">
        <f t="shared" si="109"/>
        <v/>
      </c>
      <c r="AO605" s="789">
        <f t="shared" si="116"/>
        <v>0</v>
      </c>
      <c r="AP605" s="789">
        <f t="shared" si="117"/>
        <v>0</v>
      </c>
      <c r="AQ605" s="789">
        <f t="shared" si="118"/>
        <v>0</v>
      </c>
      <c r="AR605" s="790">
        <f t="shared" si="119"/>
        <v>0</v>
      </c>
    </row>
    <row r="606" spans="22:44" x14ac:dyDescent="0.25">
      <c r="V606" s="791"/>
      <c r="W606" s="265"/>
      <c r="X606" s="792"/>
      <c r="Y606" s="793"/>
      <c r="Z606" s="787"/>
      <c r="AA606" s="788" t="str">
        <f t="shared" si="110"/>
        <v/>
      </c>
      <c r="AB606" s="789" t="str">
        <f t="shared" si="108"/>
        <v/>
      </c>
      <c r="AC606" s="789">
        <f t="shared" si="111"/>
        <v>0</v>
      </c>
      <c r="AD606" s="789">
        <f t="shared" si="112"/>
        <v>0</v>
      </c>
      <c r="AE606" s="789">
        <f t="shared" si="113"/>
        <v>0</v>
      </c>
      <c r="AF606" s="790">
        <f t="shared" si="114"/>
        <v>0</v>
      </c>
      <c r="AG606" s="273"/>
      <c r="AH606" s="791"/>
      <c r="AI606" s="265"/>
      <c r="AJ606" s="792"/>
      <c r="AK606" s="793"/>
      <c r="AL606" s="787"/>
      <c r="AM606" s="788" t="str">
        <f t="shared" si="115"/>
        <v/>
      </c>
      <c r="AN606" s="789" t="str">
        <f t="shared" si="109"/>
        <v/>
      </c>
      <c r="AO606" s="789">
        <f t="shared" si="116"/>
        <v>0</v>
      </c>
      <c r="AP606" s="789">
        <f t="shared" si="117"/>
        <v>0</v>
      </c>
      <c r="AQ606" s="789">
        <f t="shared" si="118"/>
        <v>0</v>
      </c>
      <c r="AR606" s="790">
        <f t="shared" si="119"/>
        <v>0</v>
      </c>
    </row>
    <row r="607" spans="22:44" x14ac:dyDescent="0.25">
      <c r="V607" s="791"/>
      <c r="W607" s="265"/>
      <c r="X607" s="792"/>
      <c r="Y607" s="793"/>
      <c r="Z607" s="787"/>
      <c r="AA607" s="788" t="str">
        <f t="shared" si="110"/>
        <v/>
      </c>
      <c r="AB607" s="789" t="str">
        <f t="shared" si="108"/>
        <v/>
      </c>
      <c r="AC607" s="789">
        <f t="shared" si="111"/>
        <v>0</v>
      </c>
      <c r="AD607" s="789">
        <f t="shared" si="112"/>
        <v>0</v>
      </c>
      <c r="AE607" s="789">
        <f t="shared" si="113"/>
        <v>0</v>
      </c>
      <c r="AF607" s="790">
        <f t="shared" si="114"/>
        <v>0</v>
      </c>
      <c r="AG607" s="273"/>
      <c r="AH607" s="791"/>
      <c r="AI607" s="265"/>
      <c r="AJ607" s="792"/>
      <c r="AK607" s="793"/>
      <c r="AL607" s="787"/>
      <c r="AM607" s="788" t="str">
        <f t="shared" si="115"/>
        <v/>
      </c>
      <c r="AN607" s="789" t="str">
        <f t="shared" si="109"/>
        <v/>
      </c>
      <c r="AO607" s="789">
        <f t="shared" si="116"/>
        <v>0</v>
      </c>
      <c r="AP607" s="789">
        <f t="shared" si="117"/>
        <v>0</v>
      </c>
      <c r="AQ607" s="789">
        <f t="shared" si="118"/>
        <v>0</v>
      </c>
      <c r="AR607" s="790">
        <f t="shared" si="119"/>
        <v>0</v>
      </c>
    </row>
    <row r="608" spans="22:44" x14ac:dyDescent="0.25">
      <c r="V608" s="791"/>
      <c r="W608" s="265"/>
      <c r="X608" s="792"/>
      <c r="Y608" s="793"/>
      <c r="Z608" s="787"/>
      <c r="AA608" s="788" t="str">
        <f t="shared" si="110"/>
        <v/>
      </c>
      <c r="AB608" s="789" t="str">
        <f t="shared" si="108"/>
        <v/>
      </c>
      <c r="AC608" s="789">
        <f t="shared" si="111"/>
        <v>0</v>
      </c>
      <c r="AD608" s="789">
        <f t="shared" si="112"/>
        <v>0</v>
      </c>
      <c r="AE608" s="789">
        <f t="shared" si="113"/>
        <v>0</v>
      </c>
      <c r="AF608" s="790">
        <f t="shared" si="114"/>
        <v>0</v>
      </c>
      <c r="AG608" s="273"/>
      <c r="AH608" s="791"/>
      <c r="AI608" s="265"/>
      <c r="AJ608" s="792"/>
      <c r="AK608" s="793"/>
      <c r="AL608" s="787"/>
      <c r="AM608" s="788" t="str">
        <f t="shared" si="115"/>
        <v/>
      </c>
      <c r="AN608" s="789" t="str">
        <f t="shared" si="109"/>
        <v/>
      </c>
      <c r="AO608" s="789">
        <f t="shared" si="116"/>
        <v>0</v>
      </c>
      <c r="AP608" s="789">
        <f t="shared" si="117"/>
        <v>0</v>
      </c>
      <c r="AQ608" s="789">
        <f t="shared" si="118"/>
        <v>0</v>
      </c>
      <c r="AR608" s="790">
        <f t="shared" si="119"/>
        <v>0</v>
      </c>
    </row>
    <row r="609" spans="22:44" x14ac:dyDescent="0.25">
      <c r="V609" s="791"/>
      <c r="W609" s="265"/>
      <c r="X609" s="792"/>
      <c r="Y609" s="793"/>
      <c r="Z609" s="787"/>
      <c r="AA609" s="788" t="str">
        <f t="shared" si="110"/>
        <v/>
      </c>
      <c r="AB609" s="789" t="str">
        <f t="shared" si="108"/>
        <v/>
      </c>
      <c r="AC609" s="789">
        <f t="shared" si="111"/>
        <v>0</v>
      </c>
      <c r="AD609" s="789">
        <f t="shared" si="112"/>
        <v>0</v>
      </c>
      <c r="AE609" s="789">
        <f t="shared" si="113"/>
        <v>0</v>
      </c>
      <c r="AF609" s="790">
        <f t="shared" si="114"/>
        <v>0</v>
      </c>
      <c r="AG609" s="273"/>
      <c r="AH609" s="791"/>
      <c r="AI609" s="265"/>
      <c r="AJ609" s="792"/>
      <c r="AK609" s="793"/>
      <c r="AL609" s="787"/>
      <c r="AM609" s="788" t="str">
        <f t="shared" si="115"/>
        <v/>
      </c>
      <c r="AN609" s="789" t="str">
        <f t="shared" si="109"/>
        <v/>
      </c>
      <c r="AO609" s="789">
        <f t="shared" si="116"/>
        <v>0</v>
      </c>
      <c r="AP609" s="789">
        <f t="shared" si="117"/>
        <v>0</v>
      </c>
      <c r="AQ609" s="789">
        <f t="shared" si="118"/>
        <v>0</v>
      </c>
      <c r="AR609" s="790">
        <f t="shared" si="119"/>
        <v>0</v>
      </c>
    </row>
    <row r="610" spans="22:44" x14ac:dyDescent="0.25">
      <c r="V610" s="791"/>
      <c r="W610" s="265"/>
      <c r="X610" s="792"/>
      <c r="Y610" s="793"/>
      <c r="Z610" s="787"/>
      <c r="AA610" s="788" t="str">
        <f t="shared" si="110"/>
        <v/>
      </c>
      <c r="AB610" s="789" t="str">
        <f t="shared" si="108"/>
        <v/>
      </c>
      <c r="AC610" s="789">
        <f t="shared" si="111"/>
        <v>0</v>
      </c>
      <c r="AD610" s="789">
        <f t="shared" si="112"/>
        <v>0</v>
      </c>
      <c r="AE610" s="789">
        <f t="shared" si="113"/>
        <v>0</v>
      </c>
      <c r="AF610" s="790">
        <f t="shared" si="114"/>
        <v>0</v>
      </c>
      <c r="AG610" s="273"/>
      <c r="AH610" s="791"/>
      <c r="AI610" s="265"/>
      <c r="AJ610" s="792"/>
      <c r="AK610" s="793"/>
      <c r="AL610" s="787"/>
      <c r="AM610" s="788" t="str">
        <f t="shared" si="115"/>
        <v/>
      </c>
      <c r="AN610" s="789" t="str">
        <f t="shared" si="109"/>
        <v/>
      </c>
      <c r="AO610" s="789">
        <f t="shared" si="116"/>
        <v>0</v>
      </c>
      <c r="AP610" s="789">
        <f t="shared" si="117"/>
        <v>0</v>
      </c>
      <c r="AQ610" s="789">
        <f t="shared" si="118"/>
        <v>0</v>
      </c>
      <c r="AR610" s="790">
        <f t="shared" si="119"/>
        <v>0</v>
      </c>
    </row>
    <row r="611" spans="22:44" x14ac:dyDescent="0.25">
      <c r="V611" s="791"/>
      <c r="W611" s="265"/>
      <c r="X611" s="792"/>
      <c r="Y611" s="793"/>
      <c r="Z611" s="787"/>
      <c r="AA611" s="788" t="str">
        <f t="shared" si="110"/>
        <v/>
      </c>
      <c r="AB611" s="789" t="str">
        <f t="shared" si="108"/>
        <v/>
      </c>
      <c r="AC611" s="789">
        <f t="shared" si="111"/>
        <v>0</v>
      </c>
      <c r="AD611" s="789">
        <f t="shared" si="112"/>
        <v>0</v>
      </c>
      <c r="AE611" s="789">
        <f t="shared" si="113"/>
        <v>0</v>
      </c>
      <c r="AF611" s="790">
        <f t="shared" si="114"/>
        <v>0</v>
      </c>
      <c r="AG611" s="273"/>
      <c r="AH611" s="791"/>
      <c r="AI611" s="265"/>
      <c r="AJ611" s="792"/>
      <c r="AK611" s="793"/>
      <c r="AL611" s="787"/>
      <c r="AM611" s="788" t="str">
        <f t="shared" si="115"/>
        <v/>
      </c>
      <c r="AN611" s="789" t="str">
        <f t="shared" si="109"/>
        <v/>
      </c>
      <c r="AO611" s="789">
        <f t="shared" si="116"/>
        <v>0</v>
      </c>
      <c r="AP611" s="789">
        <f t="shared" si="117"/>
        <v>0</v>
      </c>
      <c r="AQ611" s="789">
        <f t="shared" si="118"/>
        <v>0</v>
      </c>
      <c r="AR611" s="790">
        <f t="shared" si="119"/>
        <v>0</v>
      </c>
    </row>
    <row r="612" spans="22:44" x14ac:dyDescent="0.25">
      <c r="V612" s="791"/>
      <c r="W612" s="265"/>
      <c r="X612" s="792"/>
      <c r="Y612" s="793"/>
      <c r="Z612" s="787"/>
      <c r="AA612" s="788" t="str">
        <f t="shared" si="110"/>
        <v/>
      </c>
      <c r="AB612" s="789" t="str">
        <f t="shared" si="108"/>
        <v/>
      </c>
      <c r="AC612" s="789">
        <f t="shared" si="111"/>
        <v>0</v>
      </c>
      <c r="AD612" s="789">
        <f t="shared" si="112"/>
        <v>0</v>
      </c>
      <c r="AE612" s="789">
        <f t="shared" si="113"/>
        <v>0</v>
      </c>
      <c r="AF612" s="790">
        <f t="shared" si="114"/>
        <v>0</v>
      </c>
      <c r="AG612" s="273"/>
      <c r="AH612" s="791"/>
      <c r="AI612" s="265"/>
      <c r="AJ612" s="792"/>
      <c r="AK612" s="793"/>
      <c r="AL612" s="787"/>
      <c r="AM612" s="788" t="str">
        <f t="shared" si="115"/>
        <v/>
      </c>
      <c r="AN612" s="789" t="str">
        <f t="shared" si="109"/>
        <v/>
      </c>
      <c r="AO612" s="789">
        <f t="shared" si="116"/>
        <v>0</v>
      </c>
      <c r="AP612" s="789">
        <f t="shared" si="117"/>
        <v>0</v>
      </c>
      <c r="AQ612" s="789">
        <f t="shared" si="118"/>
        <v>0</v>
      </c>
      <c r="AR612" s="790">
        <f t="shared" si="119"/>
        <v>0</v>
      </c>
    </row>
    <row r="613" spans="22:44" x14ac:dyDescent="0.25">
      <c r="V613" s="791"/>
      <c r="W613" s="265"/>
      <c r="X613" s="792"/>
      <c r="Y613" s="793"/>
      <c r="Z613" s="787"/>
      <c r="AA613" s="788" t="str">
        <f t="shared" si="110"/>
        <v/>
      </c>
      <c r="AB613" s="789" t="str">
        <f t="shared" si="108"/>
        <v/>
      </c>
      <c r="AC613" s="789">
        <f t="shared" si="111"/>
        <v>0</v>
      </c>
      <c r="AD613" s="789">
        <f t="shared" si="112"/>
        <v>0</v>
      </c>
      <c r="AE613" s="789">
        <f t="shared" si="113"/>
        <v>0</v>
      </c>
      <c r="AF613" s="790">
        <f t="shared" si="114"/>
        <v>0</v>
      </c>
      <c r="AG613" s="273"/>
      <c r="AH613" s="791"/>
      <c r="AI613" s="265"/>
      <c r="AJ613" s="792"/>
      <c r="AK613" s="793"/>
      <c r="AL613" s="787"/>
      <c r="AM613" s="788" t="str">
        <f t="shared" si="115"/>
        <v/>
      </c>
      <c r="AN613" s="789" t="str">
        <f t="shared" si="109"/>
        <v/>
      </c>
      <c r="AO613" s="789">
        <f t="shared" si="116"/>
        <v>0</v>
      </c>
      <c r="AP613" s="789">
        <f t="shared" si="117"/>
        <v>0</v>
      </c>
      <c r="AQ613" s="789">
        <f t="shared" si="118"/>
        <v>0</v>
      </c>
      <c r="AR613" s="790">
        <f t="shared" si="119"/>
        <v>0</v>
      </c>
    </row>
    <row r="614" spans="22:44" x14ac:dyDescent="0.25">
      <c r="V614" s="791"/>
      <c r="W614" s="265"/>
      <c r="X614" s="792"/>
      <c r="Y614" s="793"/>
      <c r="Z614" s="787"/>
      <c r="AA614" s="788" t="str">
        <f t="shared" si="110"/>
        <v/>
      </c>
      <c r="AB614" s="789" t="str">
        <f t="shared" si="108"/>
        <v/>
      </c>
      <c r="AC614" s="789">
        <f t="shared" si="111"/>
        <v>0</v>
      </c>
      <c r="AD614" s="789">
        <f t="shared" si="112"/>
        <v>0</v>
      </c>
      <c r="AE614" s="789">
        <f t="shared" si="113"/>
        <v>0</v>
      </c>
      <c r="AF614" s="790">
        <f t="shared" si="114"/>
        <v>0</v>
      </c>
      <c r="AG614" s="273"/>
      <c r="AH614" s="791"/>
      <c r="AI614" s="265"/>
      <c r="AJ614" s="792"/>
      <c r="AK614" s="793"/>
      <c r="AL614" s="787"/>
      <c r="AM614" s="788" t="str">
        <f t="shared" si="115"/>
        <v/>
      </c>
      <c r="AN614" s="789" t="str">
        <f t="shared" si="109"/>
        <v/>
      </c>
      <c r="AO614" s="789">
        <f t="shared" si="116"/>
        <v>0</v>
      </c>
      <c r="AP614" s="789">
        <f t="shared" si="117"/>
        <v>0</v>
      </c>
      <c r="AQ614" s="789">
        <f t="shared" si="118"/>
        <v>0</v>
      </c>
      <c r="AR614" s="790">
        <f t="shared" si="119"/>
        <v>0</v>
      </c>
    </row>
    <row r="615" spans="22:44" x14ac:dyDescent="0.25">
      <c r="V615" s="791"/>
      <c r="W615" s="265"/>
      <c r="X615" s="792"/>
      <c r="Y615" s="793"/>
      <c r="Z615" s="787"/>
      <c r="AA615" s="788" t="str">
        <f t="shared" si="110"/>
        <v/>
      </c>
      <c r="AB615" s="789" t="str">
        <f t="shared" si="108"/>
        <v/>
      </c>
      <c r="AC615" s="789">
        <f t="shared" si="111"/>
        <v>0</v>
      </c>
      <c r="AD615" s="789">
        <f t="shared" si="112"/>
        <v>0</v>
      </c>
      <c r="AE615" s="789">
        <f t="shared" si="113"/>
        <v>0</v>
      </c>
      <c r="AF615" s="790">
        <f t="shared" si="114"/>
        <v>0</v>
      </c>
      <c r="AG615" s="273"/>
      <c r="AH615" s="791"/>
      <c r="AI615" s="265"/>
      <c r="AJ615" s="792"/>
      <c r="AK615" s="793"/>
      <c r="AL615" s="787"/>
      <c r="AM615" s="788" t="str">
        <f t="shared" si="115"/>
        <v/>
      </c>
      <c r="AN615" s="789" t="str">
        <f t="shared" si="109"/>
        <v/>
      </c>
      <c r="AO615" s="789">
        <f t="shared" si="116"/>
        <v>0</v>
      </c>
      <c r="AP615" s="789">
        <f t="shared" si="117"/>
        <v>0</v>
      </c>
      <c r="AQ615" s="789">
        <f t="shared" si="118"/>
        <v>0</v>
      </c>
      <c r="AR615" s="790">
        <f t="shared" si="119"/>
        <v>0</v>
      </c>
    </row>
    <row r="616" spans="22:44" x14ac:dyDescent="0.25">
      <c r="V616" s="791"/>
      <c r="W616" s="265"/>
      <c r="X616" s="792"/>
      <c r="Y616" s="793"/>
      <c r="Z616" s="787"/>
      <c r="AA616" s="788" t="str">
        <f t="shared" si="110"/>
        <v/>
      </c>
      <c r="AB616" s="789" t="str">
        <f t="shared" si="108"/>
        <v/>
      </c>
      <c r="AC616" s="789">
        <f t="shared" si="111"/>
        <v>0</v>
      </c>
      <c r="AD616" s="789">
        <f t="shared" si="112"/>
        <v>0</v>
      </c>
      <c r="AE616" s="789">
        <f t="shared" si="113"/>
        <v>0</v>
      </c>
      <c r="AF616" s="790">
        <f t="shared" si="114"/>
        <v>0</v>
      </c>
      <c r="AG616" s="273"/>
      <c r="AH616" s="791"/>
      <c r="AI616" s="265"/>
      <c r="AJ616" s="792"/>
      <c r="AK616" s="793"/>
      <c r="AL616" s="787"/>
      <c r="AM616" s="788" t="str">
        <f t="shared" si="115"/>
        <v/>
      </c>
      <c r="AN616" s="789" t="str">
        <f t="shared" si="109"/>
        <v/>
      </c>
      <c r="AO616" s="789">
        <f t="shared" si="116"/>
        <v>0</v>
      </c>
      <c r="AP616" s="789">
        <f t="shared" si="117"/>
        <v>0</v>
      </c>
      <c r="AQ616" s="789">
        <f t="shared" si="118"/>
        <v>0</v>
      </c>
      <c r="AR616" s="790">
        <f t="shared" si="119"/>
        <v>0</v>
      </c>
    </row>
    <row r="617" spans="22:44" x14ac:dyDescent="0.25">
      <c r="V617" s="791"/>
      <c r="W617" s="265"/>
      <c r="X617" s="792"/>
      <c r="Y617" s="793"/>
      <c r="Z617" s="787"/>
      <c r="AA617" s="788" t="str">
        <f t="shared" si="110"/>
        <v/>
      </c>
      <c r="AB617" s="789" t="str">
        <f t="shared" si="108"/>
        <v/>
      </c>
      <c r="AC617" s="789">
        <f t="shared" si="111"/>
        <v>0</v>
      </c>
      <c r="AD617" s="789">
        <f t="shared" si="112"/>
        <v>0</v>
      </c>
      <c r="AE617" s="789">
        <f t="shared" si="113"/>
        <v>0</v>
      </c>
      <c r="AF617" s="790">
        <f t="shared" si="114"/>
        <v>0</v>
      </c>
      <c r="AG617" s="273"/>
      <c r="AH617" s="791"/>
      <c r="AI617" s="265"/>
      <c r="AJ617" s="792"/>
      <c r="AK617" s="793"/>
      <c r="AL617" s="787"/>
      <c r="AM617" s="788" t="str">
        <f t="shared" si="115"/>
        <v/>
      </c>
      <c r="AN617" s="789" t="str">
        <f t="shared" si="109"/>
        <v/>
      </c>
      <c r="AO617" s="789">
        <f t="shared" si="116"/>
        <v>0</v>
      </c>
      <c r="AP617" s="789">
        <f t="shared" si="117"/>
        <v>0</v>
      </c>
      <c r="AQ617" s="789">
        <f t="shared" si="118"/>
        <v>0</v>
      </c>
      <c r="AR617" s="790">
        <f t="shared" si="119"/>
        <v>0</v>
      </c>
    </row>
    <row r="618" spans="22:44" x14ac:dyDescent="0.25">
      <c r="V618" s="791"/>
      <c r="W618" s="265"/>
      <c r="X618" s="792"/>
      <c r="Y618" s="793"/>
      <c r="Z618" s="787"/>
      <c r="AA618" s="788" t="str">
        <f t="shared" si="110"/>
        <v/>
      </c>
      <c r="AB618" s="789" t="str">
        <f t="shared" si="108"/>
        <v/>
      </c>
      <c r="AC618" s="789">
        <f t="shared" si="111"/>
        <v>0</v>
      </c>
      <c r="AD618" s="789">
        <f t="shared" si="112"/>
        <v>0</v>
      </c>
      <c r="AE618" s="789">
        <f t="shared" si="113"/>
        <v>0</v>
      </c>
      <c r="AF618" s="790">
        <f t="shared" si="114"/>
        <v>0</v>
      </c>
      <c r="AG618" s="273"/>
      <c r="AH618" s="791"/>
      <c r="AI618" s="265"/>
      <c r="AJ618" s="792"/>
      <c r="AK618" s="793"/>
      <c r="AL618" s="787"/>
      <c r="AM618" s="788" t="str">
        <f t="shared" si="115"/>
        <v/>
      </c>
      <c r="AN618" s="789" t="str">
        <f t="shared" si="109"/>
        <v/>
      </c>
      <c r="AO618" s="789">
        <f t="shared" si="116"/>
        <v>0</v>
      </c>
      <c r="AP618" s="789">
        <f t="shared" si="117"/>
        <v>0</v>
      </c>
      <c r="AQ618" s="789">
        <f t="shared" si="118"/>
        <v>0</v>
      </c>
      <c r="AR618" s="790">
        <f t="shared" si="119"/>
        <v>0</v>
      </c>
    </row>
    <row r="619" spans="22:44" x14ac:dyDescent="0.25">
      <c r="V619" s="791"/>
      <c r="W619" s="265"/>
      <c r="X619" s="792"/>
      <c r="Y619" s="793"/>
      <c r="Z619" s="787"/>
      <c r="AA619" s="788" t="str">
        <f t="shared" si="110"/>
        <v/>
      </c>
      <c r="AB619" s="789" t="str">
        <f t="shared" si="108"/>
        <v/>
      </c>
      <c r="AC619" s="789">
        <f t="shared" si="111"/>
        <v>0</v>
      </c>
      <c r="AD619" s="789">
        <f t="shared" si="112"/>
        <v>0</v>
      </c>
      <c r="AE619" s="789">
        <f t="shared" si="113"/>
        <v>0</v>
      </c>
      <c r="AF619" s="790">
        <f t="shared" si="114"/>
        <v>0</v>
      </c>
      <c r="AG619" s="273"/>
      <c r="AH619" s="791"/>
      <c r="AI619" s="265"/>
      <c r="AJ619" s="792"/>
      <c r="AK619" s="793"/>
      <c r="AL619" s="787"/>
      <c r="AM619" s="788" t="str">
        <f t="shared" si="115"/>
        <v/>
      </c>
      <c r="AN619" s="789" t="str">
        <f t="shared" si="109"/>
        <v/>
      </c>
      <c r="AO619" s="789">
        <f t="shared" si="116"/>
        <v>0</v>
      </c>
      <c r="AP619" s="789">
        <f t="shared" si="117"/>
        <v>0</v>
      </c>
      <c r="AQ619" s="789">
        <f t="shared" si="118"/>
        <v>0</v>
      </c>
      <c r="AR619" s="790">
        <f t="shared" si="119"/>
        <v>0</v>
      </c>
    </row>
    <row r="620" spans="22:44" x14ac:dyDescent="0.25">
      <c r="V620" s="791"/>
      <c r="W620" s="265"/>
      <c r="X620" s="792"/>
      <c r="Y620" s="793"/>
      <c r="Z620" s="787"/>
      <c r="AA620" s="788" t="str">
        <f t="shared" si="110"/>
        <v/>
      </c>
      <c r="AB620" s="789" t="str">
        <f t="shared" si="108"/>
        <v/>
      </c>
      <c r="AC620" s="789">
        <f t="shared" si="111"/>
        <v>0</v>
      </c>
      <c r="AD620" s="789">
        <f t="shared" si="112"/>
        <v>0</v>
      </c>
      <c r="AE620" s="789">
        <f t="shared" si="113"/>
        <v>0</v>
      </c>
      <c r="AF620" s="790">
        <f t="shared" si="114"/>
        <v>0</v>
      </c>
      <c r="AG620" s="273"/>
      <c r="AH620" s="791"/>
      <c r="AI620" s="265"/>
      <c r="AJ620" s="792"/>
      <c r="AK620" s="793"/>
      <c r="AL620" s="787"/>
      <c r="AM620" s="788" t="str">
        <f t="shared" si="115"/>
        <v/>
      </c>
      <c r="AN620" s="789" t="str">
        <f t="shared" si="109"/>
        <v/>
      </c>
      <c r="AO620" s="789">
        <f t="shared" si="116"/>
        <v>0</v>
      </c>
      <c r="AP620" s="789">
        <f t="shared" si="117"/>
        <v>0</v>
      </c>
      <c r="AQ620" s="789">
        <f t="shared" si="118"/>
        <v>0</v>
      </c>
      <c r="AR620" s="790">
        <f t="shared" si="119"/>
        <v>0</v>
      </c>
    </row>
    <row r="621" spans="22:44" x14ac:dyDescent="0.25">
      <c r="V621" s="791"/>
      <c r="W621" s="265"/>
      <c r="X621" s="792"/>
      <c r="Y621" s="793"/>
      <c r="Z621" s="787"/>
      <c r="AA621" s="788" t="str">
        <f t="shared" si="110"/>
        <v/>
      </c>
      <c r="AB621" s="789" t="str">
        <f t="shared" si="108"/>
        <v/>
      </c>
      <c r="AC621" s="789">
        <f t="shared" si="111"/>
        <v>0</v>
      </c>
      <c r="AD621" s="789">
        <f t="shared" si="112"/>
        <v>0</v>
      </c>
      <c r="AE621" s="789">
        <f t="shared" si="113"/>
        <v>0</v>
      </c>
      <c r="AF621" s="790">
        <f t="shared" si="114"/>
        <v>0</v>
      </c>
      <c r="AG621" s="273"/>
      <c r="AH621" s="791"/>
      <c r="AI621" s="265"/>
      <c r="AJ621" s="792"/>
      <c r="AK621" s="793"/>
      <c r="AL621" s="787"/>
      <c r="AM621" s="788" t="str">
        <f t="shared" si="115"/>
        <v/>
      </c>
      <c r="AN621" s="789" t="str">
        <f t="shared" si="109"/>
        <v/>
      </c>
      <c r="AO621" s="789">
        <f t="shared" si="116"/>
        <v>0</v>
      </c>
      <c r="AP621" s="789">
        <f t="shared" si="117"/>
        <v>0</v>
      </c>
      <c r="AQ621" s="789">
        <f t="shared" si="118"/>
        <v>0</v>
      </c>
      <c r="AR621" s="790">
        <f t="shared" si="119"/>
        <v>0</v>
      </c>
    </row>
    <row r="622" spans="22:44" x14ac:dyDescent="0.25">
      <c r="V622" s="791"/>
      <c r="W622" s="265"/>
      <c r="X622" s="792"/>
      <c r="Y622" s="793"/>
      <c r="Z622" s="787"/>
      <c r="AA622" s="788" t="str">
        <f t="shared" si="110"/>
        <v/>
      </c>
      <c r="AB622" s="789" t="str">
        <f t="shared" si="108"/>
        <v/>
      </c>
      <c r="AC622" s="789">
        <f t="shared" si="111"/>
        <v>0</v>
      </c>
      <c r="AD622" s="789">
        <f t="shared" si="112"/>
        <v>0</v>
      </c>
      <c r="AE622" s="789">
        <f t="shared" si="113"/>
        <v>0</v>
      </c>
      <c r="AF622" s="790">
        <f t="shared" si="114"/>
        <v>0</v>
      </c>
      <c r="AG622" s="273"/>
      <c r="AH622" s="791"/>
      <c r="AI622" s="265"/>
      <c r="AJ622" s="792"/>
      <c r="AK622" s="793"/>
      <c r="AL622" s="787"/>
      <c r="AM622" s="788" t="str">
        <f t="shared" si="115"/>
        <v/>
      </c>
      <c r="AN622" s="789" t="str">
        <f t="shared" si="109"/>
        <v/>
      </c>
      <c r="AO622" s="789">
        <f t="shared" si="116"/>
        <v>0</v>
      </c>
      <c r="AP622" s="789">
        <f t="shared" si="117"/>
        <v>0</v>
      </c>
      <c r="AQ622" s="789">
        <f t="shared" si="118"/>
        <v>0</v>
      </c>
      <c r="AR622" s="790">
        <f t="shared" si="119"/>
        <v>0</v>
      </c>
    </row>
    <row r="623" spans="22:44" x14ac:dyDescent="0.25">
      <c r="V623" s="791"/>
      <c r="W623" s="265"/>
      <c r="X623" s="792"/>
      <c r="Y623" s="793"/>
      <c r="Z623" s="787"/>
      <c r="AA623" s="788" t="str">
        <f t="shared" si="110"/>
        <v/>
      </c>
      <c r="AB623" s="789" t="str">
        <f t="shared" si="108"/>
        <v/>
      </c>
      <c r="AC623" s="789">
        <f t="shared" si="111"/>
        <v>0</v>
      </c>
      <c r="AD623" s="789">
        <f t="shared" si="112"/>
        <v>0</v>
      </c>
      <c r="AE623" s="789">
        <f t="shared" si="113"/>
        <v>0</v>
      </c>
      <c r="AF623" s="790">
        <f t="shared" si="114"/>
        <v>0</v>
      </c>
      <c r="AG623" s="273"/>
      <c r="AH623" s="791"/>
      <c r="AI623" s="265"/>
      <c r="AJ623" s="792"/>
      <c r="AK623" s="793"/>
      <c r="AL623" s="787"/>
      <c r="AM623" s="788" t="str">
        <f t="shared" si="115"/>
        <v/>
      </c>
      <c r="AN623" s="789" t="str">
        <f t="shared" si="109"/>
        <v/>
      </c>
      <c r="AO623" s="789">
        <f t="shared" si="116"/>
        <v>0</v>
      </c>
      <c r="AP623" s="789">
        <f t="shared" si="117"/>
        <v>0</v>
      </c>
      <c r="AQ623" s="789">
        <f t="shared" si="118"/>
        <v>0</v>
      </c>
      <c r="AR623" s="790">
        <f t="shared" si="119"/>
        <v>0</v>
      </c>
    </row>
    <row r="624" spans="22:44" x14ac:dyDescent="0.25">
      <c r="V624" s="791"/>
      <c r="W624" s="265"/>
      <c r="X624" s="792"/>
      <c r="Y624" s="793"/>
      <c r="Z624" s="787"/>
      <c r="AA624" s="788" t="str">
        <f t="shared" si="110"/>
        <v/>
      </c>
      <c r="AB624" s="789" t="str">
        <f t="shared" si="108"/>
        <v/>
      </c>
      <c r="AC624" s="789">
        <f t="shared" si="111"/>
        <v>0</v>
      </c>
      <c r="AD624" s="789">
        <f t="shared" si="112"/>
        <v>0</v>
      </c>
      <c r="AE624" s="789">
        <f t="shared" si="113"/>
        <v>0</v>
      </c>
      <c r="AF624" s="790">
        <f t="shared" si="114"/>
        <v>0</v>
      </c>
      <c r="AG624" s="273"/>
      <c r="AH624" s="791"/>
      <c r="AI624" s="265"/>
      <c r="AJ624" s="792"/>
      <c r="AK624" s="793"/>
      <c r="AL624" s="787"/>
      <c r="AM624" s="788" t="str">
        <f t="shared" si="115"/>
        <v/>
      </c>
      <c r="AN624" s="789" t="str">
        <f t="shared" si="109"/>
        <v/>
      </c>
      <c r="AO624" s="789">
        <f t="shared" si="116"/>
        <v>0</v>
      </c>
      <c r="AP624" s="789">
        <f t="shared" si="117"/>
        <v>0</v>
      </c>
      <c r="AQ624" s="789">
        <f t="shared" si="118"/>
        <v>0</v>
      </c>
      <c r="AR624" s="790">
        <f t="shared" si="119"/>
        <v>0</v>
      </c>
    </row>
    <row r="625" spans="22:44" x14ac:dyDescent="0.25">
      <c r="V625" s="791"/>
      <c r="W625" s="265"/>
      <c r="X625" s="792"/>
      <c r="Y625" s="793"/>
      <c r="Z625" s="787"/>
      <c r="AA625" s="788" t="str">
        <f t="shared" si="110"/>
        <v/>
      </c>
      <c r="AB625" s="789" t="str">
        <f t="shared" si="108"/>
        <v/>
      </c>
      <c r="AC625" s="789">
        <f t="shared" si="111"/>
        <v>0</v>
      </c>
      <c r="AD625" s="789">
        <f t="shared" si="112"/>
        <v>0</v>
      </c>
      <c r="AE625" s="789">
        <f t="shared" si="113"/>
        <v>0</v>
      </c>
      <c r="AF625" s="790">
        <f t="shared" si="114"/>
        <v>0</v>
      </c>
      <c r="AG625" s="273"/>
      <c r="AH625" s="791"/>
      <c r="AI625" s="265"/>
      <c r="AJ625" s="792"/>
      <c r="AK625" s="793"/>
      <c r="AL625" s="787"/>
      <c r="AM625" s="788" t="str">
        <f t="shared" si="115"/>
        <v/>
      </c>
      <c r="AN625" s="789" t="str">
        <f t="shared" si="109"/>
        <v/>
      </c>
      <c r="AO625" s="789">
        <f t="shared" si="116"/>
        <v>0</v>
      </c>
      <c r="AP625" s="789">
        <f t="shared" si="117"/>
        <v>0</v>
      </c>
      <c r="AQ625" s="789">
        <f t="shared" si="118"/>
        <v>0</v>
      </c>
      <c r="AR625" s="790">
        <f t="shared" si="119"/>
        <v>0</v>
      </c>
    </row>
    <row r="626" spans="22:44" x14ac:dyDescent="0.25">
      <c r="V626" s="791"/>
      <c r="W626" s="265"/>
      <c r="X626" s="792"/>
      <c r="Y626" s="793"/>
      <c r="Z626" s="787"/>
      <c r="AA626" s="788" t="str">
        <f t="shared" si="110"/>
        <v/>
      </c>
      <c r="AB626" s="789" t="str">
        <f t="shared" si="108"/>
        <v/>
      </c>
      <c r="AC626" s="789">
        <f t="shared" si="111"/>
        <v>0</v>
      </c>
      <c r="AD626" s="789">
        <f t="shared" si="112"/>
        <v>0</v>
      </c>
      <c r="AE626" s="789">
        <f t="shared" si="113"/>
        <v>0</v>
      </c>
      <c r="AF626" s="790">
        <f t="shared" si="114"/>
        <v>0</v>
      </c>
      <c r="AG626" s="273"/>
      <c r="AH626" s="791"/>
      <c r="AI626" s="265"/>
      <c r="AJ626" s="792"/>
      <c r="AK626" s="793"/>
      <c r="AL626" s="787"/>
      <c r="AM626" s="788" t="str">
        <f t="shared" si="115"/>
        <v/>
      </c>
      <c r="AN626" s="789" t="str">
        <f t="shared" si="109"/>
        <v/>
      </c>
      <c r="AO626" s="789">
        <f t="shared" si="116"/>
        <v>0</v>
      </c>
      <c r="AP626" s="789">
        <f t="shared" si="117"/>
        <v>0</v>
      </c>
      <c r="AQ626" s="789">
        <f t="shared" si="118"/>
        <v>0</v>
      </c>
      <c r="AR626" s="790">
        <f t="shared" si="119"/>
        <v>0</v>
      </c>
    </row>
    <row r="627" spans="22:44" x14ac:dyDescent="0.25">
      <c r="V627" s="791"/>
      <c r="W627" s="265"/>
      <c r="X627" s="792"/>
      <c r="Y627" s="793"/>
      <c r="Z627" s="787"/>
      <c r="AA627" s="788" t="str">
        <f t="shared" si="110"/>
        <v/>
      </c>
      <c r="AB627" s="789" t="str">
        <f t="shared" si="108"/>
        <v/>
      </c>
      <c r="AC627" s="789">
        <f t="shared" si="111"/>
        <v>0</v>
      </c>
      <c r="AD627" s="789">
        <f t="shared" si="112"/>
        <v>0</v>
      </c>
      <c r="AE627" s="789">
        <f t="shared" si="113"/>
        <v>0</v>
      </c>
      <c r="AF627" s="790">
        <f t="shared" si="114"/>
        <v>0</v>
      </c>
      <c r="AG627" s="273"/>
      <c r="AH627" s="791"/>
      <c r="AI627" s="265"/>
      <c r="AJ627" s="792"/>
      <c r="AK627" s="793"/>
      <c r="AL627" s="787"/>
      <c r="AM627" s="788" t="str">
        <f t="shared" si="115"/>
        <v/>
      </c>
      <c r="AN627" s="789" t="str">
        <f t="shared" si="109"/>
        <v/>
      </c>
      <c r="AO627" s="789">
        <f t="shared" si="116"/>
        <v>0</v>
      </c>
      <c r="AP627" s="789">
        <f t="shared" si="117"/>
        <v>0</v>
      </c>
      <c r="AQ627" s="789">
        <f t="shared" si="118"/>
        <v>0</v>
      </c>
      <c r="AR627" s="790">
        <f t="shared" si="119"/>
        <v>0</v>
      </c>
    </row>
    <row r="628" spans="22:44" x14ac:dyDescent="0.25">
      <c r="V628" s="791"/>
      <c r="W628" s="265"/>
      <c r="X628" s="792"/>
      <c r="Y628" s="793"/>
      <c r="Z628" s="787"/>
      <c r="AA628" s="788" t="str">
        <f t="shared" si="110"/>
        <v/>
      </c>
      <c r="AB628" s="789" t="str">
        <f t="shared" si="108"/>
        <v/>
      </c>
      <c r="AC628" s="789">
        <f t="shared" si="111"/>
        <v>0</v>
      </c>
      <c r="AD628" s="789">
        <f t="shared" si="112"/>
        <v>0</v>
      </c>
      <c r="AE628" s="789">
        <f t="shared" si="113"/>
        <v>0</v>
      </c>
      <c r="AF628" s="790">
        <f t="shared" si="114"/>
        <v>0</v>
      </c>
      <c r="AG628" s="273"/>
      <c r="AH628" s="791"/>
      <c r="AI628" s="265"/>
      <c r="AJ628" s="792"/>
      <c r="AK628" s="793"/>
      <c r="AL628" s="787"/>
      <c r="AM628" s="788" t="str">
        <f t="shared" si="115"/>
        <v/>
      </c>
      <c r="AN628" s="789" t="str">
        <f t="shared" si="109"/>
        <v/>
      </c>
      <c r="AO628" s="789">
        <f t="shared" si="116"/>
        <v>0</v>
      </c>
      <c r="AP628" s="789">
        <f t="shared" si="117"/>
        <v>0</v>
      </c>
      <c r="AQ628" s="789">
        <f t="shared" si="118"/>
        <v>0</v>
      </c>
      <c r="AR628" s="790">
        <f t="shared" si="119"/>
        <v>0</v>
      </c>
    </row>
    <row r="629" spans="22:44" x14ac:dyDescent="0.25">
      <c r="V629" s="791"/>
      <c r="W629" s="265"/>
      <c r="X629" s="792"/>
      <c r="Y629" s="793"/>
      <c r="Z629" s="787"/>
      <c r="AA629" s="788" t="str">
        <f t="shared" si="110"/>
        <v/>
      </c>
      <c r="AB629" s="789" t="str">
        <f t="shared" si="108"/>
        <v/>
      </c>
      <c r="AC629" s="789">
        <f t="shared" si="111"/>
        <v>0</v>
      </c>
      <c r="AD629" s="789">
        <f t="shared" si="112"/>
        <v>0</v>
      </c>
      <c r="AE629" s="789">
        <f t="shared" si="113"/>
        <v>0</v>
      </c>
      <c r="AF629" s="790">
        <f t="shared" si="114"/>
        <v>0</v>
      </c>
      <c r="AG629" s="273"/>
      <c r="AH629" s="791"/>
      <c r="AI629" s="265"/>
      <c r="AJ629" s="792"/>
      <c r="AK629" s="793"/>
      <c r="AL629" s="787"/>
      <c r="AM629" s="788" t="str">
        <f t="shared" si="115"/>
        <v/>
      </c>
      <c r="AN629" s="789" t="str">
        <f t="shared" si="109"/>
        <v/>
      </c>
      <c r="AO629" s="789">
        <f t="shared" si="116"/>
        <v>0</v>
      </c>
      <c r="AP629" s="789">
        <f t="shared" si="117"/>
        <v>0</v>
      </c>
      <c r="AQ629" s="789">
        <f t="shared" si="118"/>
        <v>0</v>
      </c>
      <c r="AR629" s="790">
        <f t="shared" si="119"/>
        <v>0</v>
      </c>
    </row>
    <row r="630" spans="22:44" x14ac:dyDescent="0.25">
      <c r="V630" s="791"/>
      <c r="W630" s="265"/>
      <c r="X630" s="792"/>
      <c r="Y630" s="793"/>
      <c r="Z630" s="787"/>
      <c r="AA630" s="788" t="str">
        <f t="shared" si="110"/>
        <v/>
      </c>
      <c r="AB630" s="789" t="str">
        <f t="shared" si="108"/>
        <v/>
      </c>
      <c r="AC630" s="789">
        <f t="shared" si="111"/>
        <v>0</v>
      </c>
      <c r="AD630" s="789">
        <f t="shared" si="112"/>
        <v>0</v>
      </c>
      <c r="AE630" s="789">
        <f t="shared" si="113"/>
        <v>0</v>
      </c>
      <c r="AF630" s="790">
        <f t="shared" si="114"/>
        <v>0</v>
      </c>
      <c r="AG630" s="273"/>
      <c r="AH630" s="791"/>
      <c r="AI630" s="265"/>
      <c r="AJ630" s="792"/>
      <c r="AK630" s="793"/>
      <c r="AL630" s="787"/>
      <c r="AM630" s="788" t="str">
        <f t="shared" si="115"/>
        <v/>
      </c>
      <c r="AN630" s="789" t="str">
        <f t="shared" si="109"/>
        <v/>
      </c>
      <c r="AO630" s="789">
        <f t="shared" si="116"/>
        <v>0</v>
      </c>
      <c r="AP630" s="789">
        <f t="shared" si="117"/>
        <v>0</v>
      </c>
      <c r="AQ630" s="789">
        <f t="shared" si="118"/>
        <v>0</v>
      </c>
      <c r="AR630" s="790">
        <f t="shared" si="119"/>
        <v>0</v>
      </c>
    </row>
    <row r="631" spans="22:44" x14ac:dyDescent="0.25">
      <c r="V631" s="791"/>
      <c r="W631" s="265"/>
      <c r="X631" s="792"/>
      <c r="Y631" s="793"/>
      <c r="Z631" s="787"/>
      <c r="AA631" s="788" t="str">
        <f t="shared" si="110"/>
        <v/>
      </c>
      <c r="AB631" s="789" t="str">
        <f t="shared" si="108"/>
        <v/>
      </c>
      <c r="AC631" s="789">
        <f t="shared" si="111"/>
        <v>0</v>
      </c>
      <c r="AD631" s="789">
        <f t="shared" si="112"/>
        <v>0</v>
      </c>
      <c r="AE631" s="789">
        <f t="shared" si="113"/>
        <v>0</v>
      </c>
      <c r="AF631" s="790">
        <f t="shared" si="114"/>
        <v>0</v>
      </c>
      <c r="AG631" s="273"/>
      <c r="AH631" s="791"/>
      <c r="AI631" s="265"/>
      <c r="AJ631" s="792"/>
      <c r="AK631" s="793"/>
      <c r="AL631" s="787"/>
      <c r="AM631" s="788" t="str">
        <f t="shared" si="115"/>
        <v/>
      </c>
      <c r="AN631" s="789" t="str">
        <f t="shared" si="109"/>
        <v/>
      </c>
      <c r="AO631" s="789">
        <f t="shared" si="116"/>
        <v>0</v>
      </c>
      <c r="AP631" s="789">
        <f t="shared" si="117"/>
        <v>0</v>
      </c>
      <c r="AQ631" s="789">
        <f t="shared" si="118"/>
        <v>0</v>
      </c>
      <c r="AR631" s="790">
        <f t="shared" si="119"/>
        <v>0</v>
      </c>
    </row>
    <row r="632" spans="22:44" x14ac:dyDescent="0.25">
      <c r="V632" s="791"/>
      <c r="W632" s="265"/>
      <c r="X632" s="792"/>
      <c r="Y632" s="793"/>
      <c r="Z632" s="787"/>
      <c r="AA632" s="788" t="str">
        <f t="shared" si="110"/>
        <v/>
      </c>
      <c r="AB632" s="789" t="str">
        <f t="shared" si="108"/>
        <v/>
      </c>
      <c r="AC632" s="789">
        <f t="shared" si="111"/>
        <v>0</v>
      </c>
      <c r="AD632" s="789">
        <f t="shared" si="112"/>
        <v>0</v>
      </c>
      <c r="AE632" s="789">
        <f t="shared" si="113"/>
        <v>0</v>
      </c>
      <c r="AF632" s="790">
        <f t="shared" si="114"/>
        <v>0</v>
      </c>
      <c r="AG632" s="273"/>
      <c r="AH632" s="791"/>
      <c r="AI632" s="265"/>
      <c r="AJ632" s="792"/>
      <c r="AK632" s="793"/>
      <c r="AL632" s="787"/>
      <c r="AM632" s="788" t="str">
        <f t="shared" si="115"/>
        <v/>
      </c>
      <c r="AN632" s="789" t="str">
        <f t="shared" si="109"/>
        <v/>
      </c>
      <c r="AO632" s="789">
        <f t="shared" si="116"/>
        <v>0</v>
      </c>
      <c r="AP632" s="789">
        <f t="shared" si="117"/>
        <v>0</v>
      </c>
      <c r="AQ632" s="789">
        <f t="shared" si="118"/>
        <v>0</v>
      </c>
      <c r="AR632" s="790">
        <f t="shared" si="119"/>
        <v>0</v>
      </c>
    </row>
    <row r="633" spans="22:44" x14ac:dyDescent="0.25">
      <c r="V633" s="791"/>
      <c r="W633" s="265"/>
      <c r="X633" s="792"/>
      <c r="Y633" s="793"/>
      <c r="Z633" s="787"/>
      <c r="AA633" s="788" t="str">
        <f t="shared" si="110"/>
        <v/>
      </c>
      <c r="AB633" s="789" t="str">
        <f t="shared" si="108"/>
        <v/>
      </c>
      <c r="AC633" s="789">
        <f t="shared" si="111"/>
        <v>0</v>
      </c>
      <c r="AD633" s="789">
        <f t="shared" si="112"/>
        <v>0</v>
      </c>
      <c r="AE633" s="789">
        <f t="shared" si="113"/>
        <v>0</v>
      </c>
      <c r="AF633" s="790">
        <f t="shared" si="114"/>
        <v>0</v>
      </c>
      <c r="AG633" s="273"/>
      <c r="AH633" s="791"/>
      <c r="AI633" s="265"/>
      <c r="AJ633" s="792"/>
      <c r="AK633" s="793"/>
      <c r="AL633" s="787"/>
      <c r="AM633" s="788" t="str">
        <f t="shared" si="115"/>
        <v/>
      </c>
      <c r="AN633" s="789" t="str">
        <f t="shared" si="109"/>
        <v/>
      </c>
      <c r="AO633" s="789">
        <f t="shared" si="116"/>
        <v>0</v>
      </c>
      <c r="AP633" s="789">
        <f t="shared" si="117"/>
        <v>0</v>
      </c>
      <c r="AQ633" s="789">
        <f t="shared" si="118"/>
        <v>0</v>
      </c>
      <c r="AR633" s="790">
        <f t="shared" si="119"/>
        <v>0</v>
      </c>
    </row>
    <row r="634" spans="22:44" x14ac:dyDescent="0.25">
      <c r="V634" s="791"/>
      <c r="W634" s="265"/>
      <c r="X634" s="792"/>
      <c r="Y634" s="793"/>
      <c r="Z634" s="787"/>
      <c r="AA634" s="788" t="str">
        <f t="shared" si="110"/>
        <v/>
      </c>
      <c r="AB634" s="789" t="str">
        <f t="shared" si="108"/>
        <v/>
      </c>
      <c r="AC634" s="789">
        <f t="shared" si="111"/>
        <v>0</v>
      </c>
      <c r="AD634" s="789">
        <f t="shared" si="112"/>
        <v>0</v>
      </c>
      <c r="AE634" s="789">
        <f t="shared" si="113"/>
        <v>0</v>
      </c>
      <c r="AF634" s="790">
        <f t="shared" si="114"/>
        <v>0</v>
      </c>
      <c r="AG634" s="273"/>
      <c r="AH634" s="791"/>
      <c r="AI634" s="265"/>
      <c r="AJ634" s="792"/>
      <c r="AK634" s="793"/>
      <c r="AL634" s="787"/>
      <c r="AM634" s="788" t="str">
        <f t="shared" si="115"/>
        <v/>
      </c>
      <c r="AN634" s="789" t="str">
        <f t="shared" si="109"/>
        <v/>
      </c>
      <c r="AO634" s="789">
        <f t="shared" si="116"/>
        <v>0</v>
      </c>
      <c r="AP634" s="789">
        <f t="shared" si="117"/>
        <v>0</v>
      </c>
      <c r="AQ634" s="789">
        <f t="shared" si="118"/>
        <v>0</v>
      </c>
      <c r="AR634" s="790">
        <f t="shared" si="119"/>
        <v>0</v>
      </c>
    </row>
    <row r="635" spans="22:44" x14ac:dyDescent="0.25">
      <c r="V635" s="791"/>
      <c r="W635" s="265"/>
      <c r="X635" s="792"/>
      <c r="Y635" s="793"/>
      <c r="Z635" s="787"/>
      <c r="AA635" s="788" t="str">
        <f t="shared" si="110"/>
        <v/>
      </c>
      <c r="AB635" s="789" t="str">
        <f t="shared" si="108"/>
        <v/>
      </c>
      <c r="AC635" s="789">
        <f t="shared" si="111"/>
        <v>0</v>
      </c>
      <c r="AD635" s="789">
        <f t="shared" si="112"/>
        <v>0</v>
      </c>
      <c r="AE635" s="789">
        <f t="shared" si="113"/>
        <v>0</v>
      </c>
      <c r="AF635" s="790">
        <f t="shared" si="114"/>
        <v>0</v>
      </c>
      <c r="AG635" s="273"/>
      <c r="AH635" s="791"/>
      <c r="AI635" s="265"/>
      <c r="AJ635" s="792"/>
      <c r="AK635" s="793"/>
      <c r="AL635" s="787"/>
      <c r="AM635" s="788" t="str">
        <f t="shared" si="115"/>
        <v/>
      </c>
      <c r="AN635" s="789" t="str">
        <f t="shared" si="109"/>
        <v/>
      </c>
      <c r="AO635" s="789">
        <f t="shared" si="116"/>
        <v>0</v>
      </c>
      <c r="AP635" s="789">
        <f t="shared" si="117"/>
        <v>0</v>
      </c>
      <c r="AQ635" s="789">
        <f t="shared" si="118"/>
        <v>0</v>
      </c>
      <c r="AR635" s="790">
        <f t="shared" si="119"/>
        <v>0</v>
      </c>
    </row>
    <row r="636" spans="22:44" x14ac:dyDescent="0.25">
      <c r="V636" s="791"/>
      <c r="W636" s="265"/>
      <c r="X636" s="792"/>
      <c r="Y636" s="793"/>
      <c r="Z636" s="787"/>
      <c r="AA636" s="788" t="str">
        <f t="shared" si="110"/>
        <v/>
      </c>
      <c r="AB636" s="789" t="str">
        <f t="shared" si="108"/>
        <v/>
      </c>
      <c r="AC636" s="789">
        <f t="shared" si="111"/>
        <v>0</v>
      </c>
      <c r="AD636" s="789">
        <f t="shared" si="112"/>
        <v>0</v>
      </c>
      <c r="AE636" s="789">
        <f t="shared" si="113"/>
        <v>0</v>
      </c>
      <c r="AF636" s="790">
        <f t="shared" si="114"/>
        <v>0</v>
      </c>
      <c r="AG636" s="273"/>
      <c r="AH636" s="791"/>
      <c r="AI636" s="265"/>
      <c r="AJ636" s="792"/>
      <c r="AK636" s="793"/>
      <c r="AL636" s="787"/>
      <c r="AM636" s="788" t="str">
        <f t="shared" si="115"/>
        <v/>
      </c>
      <c r="AN636" s="789" t="str">
        <f t="shared" si="109"/>
        <v/>
      </c>
      <c r="AO636" s="789">
        <f t="shared" si="116"/>
        <v>0</v>
      </c>
      <c r="AP636" s="789">
        <f t="shared" si="117"/>
        <v>0</v>
      </c>
      <c r="AQ636" s="789">
        <f t="shared" si="118"/>
        <v>0</v>
      </c>
      <c r="AR636" s="790">
        <f t="shared" si="119"/>
        <v>0</v>
      </c>
    </row>
    <row r="637" spans="22:44" x14ac:dyDescent="0.25">
      <c r="V637" s="791"/>
      <c r="W637" s="265"/>
      <c r="X637" s="792"/>
      <c r="Y637" s="793"/>
      <c r="Z637" s="787"/>
      <c r="AA637" s="788" t="str">
        <f t="shared" si="110"/>
        <v/>
      </c>
      <c r="AB637" s="789" t="str">
        <f t="shared" si="108"/>
        <v/>
      </c>
      <c r="AC637" s="789">
        <f t="shared" si="111"/>
        <v>0</v>
      </c>
      <c r="AD637" s="789">
        <f t="shared" si="112"/>
        <v>0</v>
      </c>
      <c r="AE637" s="789">
        <f t="shared" si="113"/>
        <v>0</v>
      </c>
      <c r="AF637" s="790">
        <f t="shared" si="114"/>
        <v>0</v>
      </c>
      <c r="AG637" s="273"/>
      <c r="AH637" s="791"/>
      <c r="AI637" s="265"/>
      <c r="AJ637" s="792"/>
      <c r="AK637" s="793"/>
      <c r="AL637" s="787"/>
      <c r="AM637" s="788" t="str">
        <f t="shared" si="115"/>
        <v/>
      </c>
      <c r="AN637" s="789" t="str">
        <f t="shared" si="109"/>
        <v/>
      </c>
      <c r="AO637" s="789">
        <f t="shared" si="116"/>
        <v>0</v>
      </c>
      <c r="AP637" s="789">
        <f t="shared" si="117"/>
        <v>0</v>
      </c>
      <c r="AQ637" s="789">
        <f t="shared" si="118"/>
        <v>0</v>
      </c>
      <c r="AR637" s="790">
        <f t="shared" si="119"/>
        <v>0</v>
      </c>
    </row>
    <row r="638" spans="22:44" x14ac:dyDescent="0.25">
      <c r="V638" s="791"/>
      <c r="W638" s="265"/>
      <c r="X638" s="792"/>
      <c r="Y638" s="793"/>
      <c r="Z638" s="787"/>
      <c r="AA638" s="788" t="str">
        <f t="shared" si="110"/>
        <v/>
      </c>
      <c r="AB638" s="789" t="str">
        <f t="shared" si="108"/>
        <v/>
      </c>
      <c r="AC638" s="789">
        <f t="shared" si="111"/>
        <v>0</v>
      </c>
      <c r="AD638" s="789">
        <f t="shared" si="112"/>
        <v>0</v>
      </c>
      <c r="AE638" s="789">
        <f t="shared" si="113"/>
        <v>0</v>
      </c>
      <c r="AF638" s="790">
        <f t="shared" si="114"/>
        <v>0</v>
      </c>
      <c r="AG638" s="273"/>
      <c r="AH638" s="791"/>
      <c r="AI638" s="265"/>
      <c r="AJ638" s="792"/>
      <c r="AK638" s="793"/>
      <c r="AL638" s="787"/>
      <c r="AM638" s="788" t="str">
        <f t="shared" si="115"/>
        <v/>
      </c>
      <c r="AN638" s="789" t="str">
        <f t="shared" si="109"/>
        <v/>
      </c>
      <c r="AO638" s="789">
        <f t="shared" si="116"/>
        <v>0</v>
      </c>
      <c r="AP638" s="789">
        <f t="shared" si="117"/>
        <v>0</v>
      </c>
      <c r="AQ638" s="789">
        <f t="shared" si="118"/>
        <v>0</v>
      </c>
      <c r="AR638" s="790">
        <f t="shared" si="119"/>
        <v>0</v>
      </c>
    </row>
    <row r="639" spans="22:44" x14ac:dyDescent="0.25">
      <c r="V639" s="791"/>
      <c r="W639" s="265"/>
      <c r="X639" s="792"/>
      <c r="Y639" s="793"/>
      <c r="Z639" s="787"/>
      <c r="AA639" s="788" t="str">
        <f t="shared" si="110"/>
        <v/>
      </c>
      <c r="AB639" s="789" t="str">
        <f t="shared" si="108"/>
        <v/>
      </c>
      <c r="AC639" s="789">
        <f t="shared" si="111"/>
        <v>0</v>
      </c>
      <c r="AD639" s="789">
        <f t="shared" si="112"/>
        <v>0</v>
      </c>
      <c r="AE639" s="789">
        <f t="shared" si="113"/>
        <v>0</v>
      </c>
      <c r="AF639" s="790">
        <f t="shared" si="114"/>
        <v>0</v>
      </c>
      <c r="AG639" s="273"/>
      <c r="AH639" s="791"/>
      <c r="AI639" s="265"/>
      <c r="AJ639" s="792"/>
      <c r="AK639" s="793"/>
      <c r="AL639" s="787"/>
      <c r="AM639" s="788" t="str">
        <f t="shared" si="115"/>
        <v/>
      </c>
      <c r="AN639" s="789" t="str">
        <f t="shared" si="109"/>
        <v/>
      </c>
      <c r="AO639" s="789">
        <f t="shared" si="116"/>
        <v>0</v>
      </c>
      <c r="AP639" s="789">
        <f t="shared" si="117"/>
        <v>0</v>
      </c>
      <c r="AQ639" s="789">
        <f t="shared" si="118"/>
        <v>0</v>
      </c>
      <c r="AR639" s="790">
        <f t="shared" si="119"/>
        <v>0</v>
      </c>
    </row>
    <row r="640" spans="22:44" x14ac:dyDescent="0.25">
      <c r="V640" s="791"/>
      <c r="W640" s="265"/>
      <c r="X640" s="792"/>
      <c r="Y640" s="793"/>
      <c r="Z640" s="787"/>
      <c r="AA640" s="788" t="str">
        <f t="shared" si="110"/>
        <v/>
      </c>
      <c r="AB640" s="789" t="str">
        <f t="shared" si="108"/>
        <v/>
      </c>
      <c r="AC640" s="789">
        <f t="shared" si="111"/>
        <v>0</v>
      </c>
      <c r="AD640" s="789">
        <f t="shared" si="112"/>
        <v>0</v>
      </c>
      <c r="AE640" s="789">
        <f t="shared" si="113"/>
        <v>0</v>
      </c>
      <c r="AF640" s="790">
        <f t="shared" si="114"/>
        <v>0</v>
      </c>
      <c r="AG640" s="273"/>
      <c r="AH640" s="791"/>
      <c r="AI640" s="265"/>
      <c r="AJ640" s="792"/>
      <c r="AK640" s="793"/>
      <c r="AL640" s="787"/>
      <c r="AM640" s="788" t="str">
        <f t="shared" si="115"/>
        <v/>
      </c>
      <c r="AN640" s="789" t="str">
        <f t="shared" si="109"/>
        <v/>
      </c>
      <c r="AO640" s="789">
        <f t="shared" si="116"/>
        <v>0</v>
      </c>
      <c r="AP640" s="789">
        <f t="shared" si="117"/>
        <v>0</v>
      </c>
      <c r="AQ640" s="789">
        <f t="shared" si="118"/>
        <v>0</v>
      </c>
      <c r="AR640" s="790">
        <f t="shared" si="119"/>
        <v>0</v>
      </c>
    </row>
    <row r="641" spans="22:44" x14ac:dyDescent="0.25">
      <c r="V641" s="791"/>
      <c r="W641" s="265"/>
      <c r="X641" s="792"/>
      <c r="Y641" s="793"/>
      <c r="Z641" s="787"/>
      <c r="AA641" s="788" t="str">
        <f t="shared" si="110"/>
        <v/>
      </c>
      <c r="AB641" s="789" t="str">
        <f t="shared" si="108"/>
        <v/>
      </c>
      <c r="AC641" s="789">
        <f t="shared" si="111"/>
        <v>0</v>
      </c>
      <c r="AD641" s="789">
        <f t="shared" si="112"/>
        <v>0</v>
      </c>
      <c r="AE641" s="789">
        <f t="shared" si="113"/>
        <v>0</v>
      </c>
      <c r="AF641" s="790">
        <f t="shared" si="114"/>
        <v>0</v>
      </c>
      <c r="AG641" s="273"/>
      <c r="AH641" s="791"/>
      <c r="AI641" s="265"/>
      <c r="AJ641" s="792"/>
      <c r="AK641" s="793"/>
      <c r="AL641" s="787"/>
      <c r="AM641" s="788" t="str">
        <f t="shared" si="115"/>
        <v/>
      </c>
      <c r="AN641" s="789" t="str">
        <f t="shared" si="109"/>
        <v/>
      </c>
      <c r="AO641" s="789">
        <f t="shared" si="116"/>
        <v>0</v>
      </c>
      <c r="AP641" s="789">
        <f t="shared" si="117"/>
        <v>0</v>
      </c>
      <c r="AQ641" s="789">
        <f t="shared" si="118"/>
        <v>0</v>
      </c>
      <c r="AR641" s="790">
        <f t="shared" si="119"/>
        <v>0</v>
      </c>
    </row>
    <row r="642" spans="22:44" x14ac:dyDescent="0.25">
      <c r="V642" s="791"/>
      <c r="W642" s="265"/>
      <c r="X642" s="792"/>
      <c r="Y642" s="793"/>
      <c r="Z642" s="787"/>
      <c r="AA642" s="788" t="str">
        <f t="shared" si="110"/>
        <v/>
      </c>
      <c r="AB642" s="789" t="str">
        <f t="shared" si="108"/>
        <v/>
      </c>
      <c r="AC642" s="789">
        <f t="shared" si="111"/>
        <v>0</v>
      </c>
      <c r="AD642" s="789">
        <f t="shared" si="112"/>
        <v>0</v>
      </c>
      <c r="AE642" s="789">
        <f t="shared" si="113"/>
        <v>0</v>
      </c>
      <c r="AF642" s="790">
        <f t="shared" si="114"/>
        <v>0</v>
      </c>
      <c r="AG642" s="273"/>
      <c r="AH642" s="791"/>
      <c r="AI642" s="265"/>
      <c r="AJ642" s="792"/>
      <c r="AK642" s="793"/>
      <c r="AL642" s="787"/>
      <c r="AM642" s="788" t="str">
        <f t="shared" si="115"/>
        <v/>
      </c>
      <c r="AN642" s="789" t="str">
        <f t="shared" si="109"/>
        <v/>
      </c>
      <c r="AO642" s="789">
        <f t="shared" si="116"/>
        <v>0</v>
      </c>
      <c r="AP642" s="789">
        <f t="shared" si="117"/>
        <v>0</v>
      </c>
      <c r="AQ642" s="789">
        <f t="shared" si="118"/>
        <v>0</v>
      </c>
      <c r="AR642" s="790">
        <f t="shared" si="119"/>
        <v>0</v>
      </c>
    </row>
    <row r="643" spans="22:44" x14ac:dyDescent="0.25">
      <c r="V643" s="791"/>
      <c r="W643" s="265"/>
      <c r="X643" s="792"/>
      <c r="Y643" s="793"/>
      <c r="Z643" s="787"/>
      <c r="AA643" s="788" t="str">
        <f t="shared" si="110"/>
        <v/>
      </c>
      <c r="AB643" s="789" t="str">
        <f t="shared" si="108"/>
        <v/>
      </c>
      <c r="AC643" s="789">
        <f t="shared" si="111"/>
        <v>0</v>
      </c>
      <c r="AD643" s="789">
        <f t="shared" si="112"/>
        <v>0</v>
      </c>
      <c r="AE643" s="789">
        <f t="shared" si="113"/>
        <v>0</v>
      </c>
      <c r="AF643" s="790">
        <f t="shared" si="114"/>
        <v>0</v>
      </c>
      <c r="AG643" s="273"/>
      <c r="AH643" s="791"/>
      <c r="AI643" s="265"/>
      <c r="AJ643" s="792"/>
      <c r="AK643" s="793"/>
      <c r="AL643" s="787"/>
      <c r="AM643" s="788" t="str">
        <f t="shared" si="115"/>
        <v/>
      </c>
      <c r="AN643" s="789" t="str">
        <f t="shared" si="109"/>
        <v/>
      </c>
      <c r="AO643" s="789">
        <f t="shared" si="116"/>
        <v>0</v>
      </c>
      <c r="AP643" s="789">
        <f t="shared" si="117"/>
        <v>0</v>
      </c>
      <c r="AQ643" s="789">
        <f t="shared" si="118"/>
        <v>0</v>
      </c>
      <c r="AR643" s="790">
        <f t="shared" si="119"/>
        <v>0</v>
      </c>
    </row>
    <row r="644" spans="22:44" x14ac:dyDescent="0.25">
      <c r="V644" s="791"/>
      <c r="W644" s="265"/>
      <c r="X644" s="792"/>
      <c r="Y644" s="793"/>
      <c r="Z644" s="787"/>
      <c r="AA644" s="788" t="str">
        <f t="shared" si="110"/>
        <v/>
      </c>
      <c r="AB644" s="789" t="str">
        <f t="shared" si="108"/>
        <v/>
      </c>
      <c r="AC644" s="789">
        <f t="shared" si="111"/>
        <v>0</v>
      </c>
      <c r="AD644" s="789">
        <f t="shared" si="112"/>
        <v>0</v>
      </c>
      <c r="AE644" s="789">
        <f t="shared" si="113"/>
        <v>0</v>
      </c>
      <c r="AF644" s="790">
        <f t="shared" si="114"/>
        <v>0</v>
      </c>
      <c r="AG644" s="273"/>
      <c r="AH644" s="791"/>
      <c r="AI644" s="265"/>
      <c r="AJ644" s="792"/>
      <c r="AK644" s="793"/>
      <c r="AL644" s="787"/>
      <c r="AM644" s="788" t="str">
        <f t="shared" si="115"/>
        <v/>
      </c>
      <c r="AN644" s="789" t="str">
        <f t="shared" si="109"/>
        <v/>
      </c>
      <c r="AO644" s="789">
        <f t="shared" si="116"/>
        <v>0</v>
      </c>
      <c r="AP644" s="789">
        <f t="shared" si="117"/>
        <v>0</v>
      </c>
      <c r="AQ644" s="789">
        <f t="shared" si="118"/>
        <v>0</v>
      </c>
      <c r="AR644" s="790">
        <f t="shared" si="119"/>
        <v>0</v>
      </c>
    </row>
    <row r="645" spans="22:44" x14ac:dyDescent="0.25">
      <c r="V645" s="791"/>
      <c r="W645" s="265"/>
      <c r="X645" s="792"/>
      <c r="Y645" s="793"/>
      <c r="Z645" s="787"/>
      <c r="AA645" s="788" t="str">
        <f t="shared" si="110"/>
        <v/>
      </c>
      <c r="AB645" s="789" t="str">
        <f t="shared" si="108"/>
        <v/>
      </c>
      <c r="AC645" s="789">
        <f t="shared" si="111"/>
        <v>0</v>
      </c>
      <c r="AD645" s="789">
        <f t="shared" si="112"/>
        <v>0</v>
      </c>
      <c r="AE645" s="789">
        <f t="shared" si="113"/>
        <v>0</v>
      </c>
      <c r="AF645" s="790">
        <f t="shared" si="114"/>
        <v>0</v>
      </c>
      <c r="AG645" s="273"/>
      <c r="AH645" s="791"/>
      <c r="AI645" s="265"/>
      <c r="AJ645" s="792"/>
      <c r="AK645" s="793"/>
      <c r="AL645" s="787"/>
      <c r="AM645" s="788" t="str">
        <f t="shared" si="115"/>
        <v/>
      </c>
      <c r="AN645" s="789" t="str">
        <f t="shared" si="109"/>
        <v/>
      </c>
      <c r="AO645" s="789">
        <f t="shared" si="116"/>
        <v>0</v>
      </c>
      <c r="AP645" s="789">
        <f t="shared" si="117"/>
        <v>0</v>
      </c>
      <c r="AQ645" s="789">
        <f t="shared" si="118"/>
        <v>0</v>
      </c>
      <c r="AR645" s="790">
        <f t="shared" si="119"/>
        <v>0</v>
      </c>
    </row>
    <row r="646" spans="22:44" x14ac:dyDescent="0.25">
      <c r="V646" s="791"/>
      <c r="W646" s="265"/>
      <c r="X646" s="792"/>
      <c r="Y646" s="793"/>
      <c r="Z646" s="787"/>
      <c r="AA646" s="788" t="str">
        <f t="shared" si="110"/>
        <v/>
      </c>
      <c r="AB646" s="789" t="str">
        <f t="shared" si="108"/>
        <v/>
      </c>
      <c r="AC646" s="789">
        <f t="shared" si="111"/>
        <v>0</v>
      </c>
      <c r="AD646" s="789">
        <f t="shared" si="112"/>
        <v>0</v>
      </c>
      <c r="AE646" s="789">
        <f t="shared" si="113"/>
        <v>0</v>
      </c>
      <c r="AF646" s="790">
        <f t="shared" si="114"/>
        <v>0</v>
      </c>
      <c r="AG646" s="273"/>
      <c r="AH646" s="791"/>
      <c r="AI646" s="265"/>
      <c r="AJ646" s="792"/>
      <c r="AK646" s="793"/>
      <c r="AL646" s="787"/>
      <c r="AM646" s="788" t="str">
        <f t="shared" si="115"/>
        <v/>
      </c>
      <c r="AN646" s="789" t="str">
        <f t="shared" si="109"/>
        <v/>
      </c>
      <c r="AO646" s="789">
        <f t="shared" si="116"/>
        <v>0</v>
      </c>
      <c r="AP646" s="789">
        <f t="shared" si="117"/>
        <v>0</v>
      </c>
      <c r="AQ646" s="789">
        <f t="shared" si="118"/>
        <v>0</v>
      </c>
      <c r="AR646" s="790">
        <f t="shared" si="119"/>
        <v>0</v>
      </c>
    </row>
    <row r="647" spans="22:44" x14ac:dyDescent="0.25">
      <c r="V647" s="791"/>
      <c r="W647" s="265"/>
      <c r="X647" s="792"/>
      <c r="Y647" s="793"/>
      <c r="Z647" s="787"/>
      <c r="AA647" s="788" t="str">
        <f t="shared" si="110"/>
        <v/>
      </c>
      <c r="AB647" s="789" t="str">
        <f t="shared" si="108"/>
        <v/>
      </c>
      <c r="AC647" s="789">
        <f t="shared" si="111"/>
        <v>0</v>
      </c>
      <c r="AD647" s="789">
        <f t="shared" si="112"/>
        <v>0</v>
      </c>
      <c r="AE647" s="789">
        <f t="shared" si="113"/>
        <v>0</v>
      </c>
      <c r="AF647" s="790">
        <f t="shared" si="114"/>
        <v>0</v>
      </c>
      <c r="AG647" s="273"/>
      <c r="AH647" s="791"/>
      <c r="AI647" s="265"/>
      <c r="AJ647" s="792"/>
      <c r="AK647" s="793"/>
      <c r="AL647" s="787"/>
      <c r="AM647" s="788" t="str">
        <f t="shared" si="115"/>
        <v/>
      </c>
      <c r="AN647" s="789" t="str">
        <f t="shared" si="109"/>
        <v/>
      </c>
      <c r="AO647" s="789">
        <f t="shared" si="116"/>
        <v>0</v>
      </c>
      <c r="AP647" s="789">
        <f t="shared" si="117"/>
        <v>0</v>
      </c>
      <c r="AQ647" s="789">
        <f t="shared" si="118"/>
        <v>0</v>
      </c>
      <c r="AR647" s="790">
        <f t="shared" si="119"/>
        <v>0</v>
      </c>
    </row>
    <row r="648" spans="22:44" x14ac:dyDescent="0.25">
      <c r="V648" s="791"/>
      <c r="W648" s="265"/>
      <c r="X648" s="792"/>
      <c r="Y648" s="793"/>
      <c r="Z648" s="787"/>
      <c r="AA648" s="788" t="str">
        <f t="shared" si="110"/>
        <v/>
      </c>
      <c r="AB648" s="789" t="str">
        <f t="shared" ref="AB648:AB711" si="120">IF(Y648&gt;1,IF((TestEOY-X648)/365&gt;AA648,AA648,ROUNDUP(((TestEOY-X648)/365),0)),"")</f>
        <v/>
      </c>
      <c r="AC648" s="789">
        <f t="shared" si="111"/>
        <v>0</v>
      </c>
      <c r="AD648" s="789">
        <f t="shared" si="112"/>
        <v>0</v>
      </c>
      <c r="AE648" s="789">
        <f t="shared" si="113"/>
        <v>0</v>
      </c>
      <c r="AF648" s="790">
        <f t="shared" si="114"/>
        <v>0</v>
      </c>
      <c r="AG648" s="273"/>
      <c r="AH648" s="791"/>
      <c r="AI648" s="265"/>
      <c r="AJ648" s="792"/>
      <c r="AK648" s="793"/>
      <c r="AL648" s="787"/>
      <c r="AM648" s="788" t="str">
        <f t="shared" si="115"/>
        <v/>
      </c>
      <c r="AN648" s="789" t="str">
        <f t="shared" ref="AN648:AN711" si="121">IF(AK648&lt;&gt;"",IF((TestEOY-AJ648)/365&gt;AM648,AM648,ROUNDUP(((TestEOY-AJ648)/365),0)),"")</f>
        <v/>
      </c>
      <c r="AO648" s="789">
        <f t="shared" si="116"/>
        <v>0</v>
      </c>
      <c r="AP648" s="789">
        <f t="shared" si="117"/>
        <v>0</v>
      </c>
      <c r="AQ648" s="789">
        <f t="shared" si="118"/>
        <v>0</v>
      </c>
      <c r="AR648" s="790">
        <f t="shared" si="119"/>
        <v>0</v>
      </c>
    </row>
    <row r="649" spans="22:44" x14ac:dyDescent="0.25">
      <c r="V649" s="791"/>
      <c r="W649" s="265"/>
      <c r="X649" s="792"/>
      <c r="Y649" s="793"/>
      <c r="Z649" s="787"/>
      <c r="AA649" s="788" t="str">
        <f t="shared" ref="AA649:AA712" si="122">IFERROR(INDEX($AU$8:$AU$23,MATCH(V649,$AT$8:$AT$23,0)),"")</f>
        <v/>
      </c>
      <c r="AB649" s="789" t="str">
        <f t="shared" si="120"/>
        <v/>
      </c>
      <c r="AC649" s="789">
        <f t="shared" ref="AC649:AC712" si="123">IFERROR(IF(AB649&gt;=AA649,0,IF(AA649&gt;AB649,SLN(Y649,Z649,AA649),0)),"")</f>
        <v>0</v>
      </c>
      <c r="AD649" s="789">
        <f t="shared" ref="AD649:AD712" si="124">AE649-AC649</f>
        <v>0</v>
      </c>
      <c r="AE649" s="789">
        <f t="shared" ref="AE649:AE712" si="125">IFERROR(IF(OR(AA649=0,AA649=""),
     0,
     IF(AB649&gt;=AA649,
          +Y649,
          (+AC649*AB649))),
"")</f>
        <v>0</v>
      </c>
      <c r="AF649" s="790">
        <f t="shared" ref="AF649:AF712" si="126">IFERROR(IF(AE649&gt;Y649,0,(+Y649-AE649))-Z649,"")</f>
        <v>0</v>
      </c>
      <c r="AG649" s="273"/>
      <c r="AH649" s="791"/>
      <c r="AI649" s="265"/>
      <c r="AJ649" s="792"/>
      <c r="AK649" s="793"/>
      <c r="AL649" s="787"/>
      <c r="AM649" s="788" t="str">
        <f t="shared" ref="AM649:AM712" si="127">IFERROR(INDEX($AU$8:$AU$23,MATCH(AH649,$AT$8:$AT$23,0)),"")</f>
        <v/>
      </c>
      <c r="AN649" s="789" t="str">
        <f t="shared" si="121"/>
        <v/>
      </c>
      <c r="AO649" s="789">
        <f t="shared" ref="AO649:AO712" si="128">IFERROR(IF(AN649&gt;=AM649,0,IF(AM649&gt;AN649,SLN(AK649,AL649,AM649),0)),"")</f>
        <v>0</v>
      </c>
      <c r="AP649" s="789">
        <f t="shared" ref="AP649:AP712" si="129">AQ649-AO649</f>
        <v>0</v>
      </c>
      <c r="AQ649" s="789">
        <f t="shared" ref="AQ649:AQ712" si="130">IFERROR(IF(OR(AM649=0,AM649=""),
     0,
     IF(AN649&gt;=AM649,
          +AK649,
          (+AO649*AN649))),
"")</f>
        <v>0</v>
      </c>
      <c r="AR649" s="790">
        <f t="shared" ref="AR649:AR712" si="131">IFERROR(IF(AQ649&gt;AK649,0,(+AK649-AQ649))-AL649,"")</f>
        <v>0</v>
      </c>
    </row>
    <row r="650" spans="22:44" x14ac:dyDescent="0.25">
      <c r="V650" s="791"/>
      <c r="W650" s="265"/>
      <c r="X650" s="792"/>
      <c r="Y650" s="793"/>
      <c r="Z650" s="787"/>
      <c r="AA650" s="788" t="str">
        <f t="shared" si="122"/>
        <v/>
      </c>
      <c r="AB650" s="789" t="str">
        <f t="shared" si="120"/>
        <v/>
      </c>
      <c r="AC650" s="789">
        <f t="shared" si="123"/>
        <v>0</v>
      </c>
      <c r="AD650" s="789">
        <f t="shared" si="124"/>
        <v>0</v>
      </c>
      <c r="AE650" s="789">
        <f t="shared" si="125"/>
        <v>0</v>
      </c>
      <c r="AF650" s="790">
        <f t="shared" si="126"/>
        <v>0</v>
      </c>
      <c r="AG650" s="273"/>
      <c r="AH650" s="791"/>
      <c r="AI650" s="265"/>
      <c r="AJ650" s="792"/>
      <c r="AK650" s="793"/>
      <c r="AL650" s="787"/>
      <c r="AM650" s="788" t="str">
        <f t="shared" si="127"/>
        <v/>
      </c>
      <c r="AN650" s="789" t="str">
        <f t="shared" si="121"/>
        <v/>
      </c>
      <c r="AO650" s="789">
        <f t="shared" si="128"/>
        <v>0</v>
      </c>
      <c r="AP650" s="789">
        <f t="shared" si="129"/>
        <v>0</v>
      </c>
      <c r="AQ650" s="789">
        <f t="shared" si="130"/>
        <v>0</v>
      </c>
      <c r="AR650" s="790">
        <f t="shared" si="131"/>
        <v>0</v>
      </c>
    </row>
    <row r="651" spans="22:44" x14ac:dyDescent="0.25">
      <c r="V651" s="791"/>
      <c r="W651" s="265"/>
      <c r="X651" s="792"/>
      <c r="Y651" s="793"/>
      <c r="Z651" s="787"/>
      <c r="AA651" s="788" t="str">
        <f t="shared" si="122"/>
        <v/>
      </c>
      <c r="AB651" s="789" t="str">
        <f t="shared" si="120"/>
        <v/>
      </c>
      <c r="AC651" s="789">
        <f t="shared" si="123"/>
        <v>0</v>
      </c>
      <c r="AD651" s="789">
        <f t="shared" si="124"/>
        <v>0</v>
      </c>
      <c r="AE651" s="789">
        <f t="shared" si="125"/>
        <v>0</v>
      </c>
      <c r="AF651" s="790">
        <f t="shared" si="126"/>
        <v>0</v>
      </c>
      <c r="AG651" s="273"/>
      <c r="AH651" s="791"/>
      <c r="AI651" s="265"/>
      <c r="AJ651" s="792"/>
      <c r="AK651" s="793"/>
      <c r="AL651" s="787"/>
      <c r="AM651" s="788" t="str">
        <f t="shared" si="127"/>
        <v/>
      </c>
      <c r="AN651" s="789" t="str">
        <f t="shared" si="121"/>
        <v/>
      </c>
      <c r="AO651" s="789">
        <f t="shared" si="128"/>
        <v>0</v>
      </c>
      <c r="AP651" s="789">
        <f t="shared" si="129"/>
        <v>0</v>
      </c>
      <c r="AQ651" s="789">
        <f t="shared" si="130"/>
        <v>0</v>
      </c>
      <c r="AR651" s="790">
        <f t="shared" si="131"/>
        <v>0</v>
      </c>
    </row>
    <row r="652" spans="22:44" x14ac:dyDescent="0.25">
      <c r="V652" s="791"/>
      <c r="W652" s="265"/>
      <c r="X652" s="792"/>
      <c r="Y652" s="793"/>
      <c r="Z652" s="787"/>
      <c r="AA652" s="788" t="str">
        <f t="shared" si="122"/>
        <v/>
      </c>
      <c r="AB652" s="789" t="str">
        <f t="shared" si="120"/>
        <v/>
      </c>
      <c r="AC652" s="789">
        <f t="shared" si="123"/>
        <v>0</v>
      </c>
      <c r="AD652" s="789">
        <f t="shared" si="124"/>
        <v>0</v>
      </c>
      <c r="AE652" s="789">
        <f t="shared" si="125"/>
        <v>0</v>
      </c>
      <c r="AF652" s="790">
        <f t="shared" si="126"/>
        <v>0</v>
      </c>
      <c r="AG652" s="273"/>
      <c r="AH652" s="791"/>
      <c r="AI652" s="265"/>
      <c r="AJ652" s="792"/>
      <c r="AK652" s="793"/>
      <c r="AL652" s="787"/>
      <c r="AM652" s="788" t="str">
        <f t="shared" si="127"/>
        <v/>
      </c>
      <c r="AN652" s="789" t="str">
        <f t="shared" si="121"/>
        <v/>
      </c>
      <c r="AO652" s="789">
        <f t="shared" si="128"/>
        <v>0</v>
      </c>
      <c r="AP652" s="789">
        <f t="shared" si="129"/>
        <v>0</v>
      </c>
      <c r="AQ652" s="789">
        <f t="shared" si="130"/>
        <v>0</v>
      </c>
      <c r="AR652" s="790">
        <f t="shared" si="131"/>
        <v>0</v>
      </c>
    </row>
    <row r="653" spans="22:44" x14ac:dyDescent="0.25">
      <c r="V653" s="791"/>
      <c r="W653" s="265"/>
      <c r="X653" s="792"/>
      <c r="Y653" s="793"/>
      <c r="Z653" s="787"/>
      <c r="AA653" s="788" t="str">
        <f t="shared" si="122"/>
        <v/>
      </c>
      <c r="AB653" s="789" t="str">
        <f t="shared" si="120"/>
        <v/>
      </c>
      <c r="AC653" s="789">
        <f t="shared" si="123"/>
        <v>0</v>
      </c>
      <c r="AD653" s="789">
        <f t="shared" si="124"/>
        <v>0</v>
      </c>
      <c r="AE653" s="789">
        <f t="shared" si="125"/>
        <v>0</v>
      </c>
      <c r="AF653" s="790">
        <f t="shared" si="126"/>
        <v>0</v>
      </c>
      <c r="AG653" s="273"/>
      <c r="AH653" s="791"/>
      <c r="AI653" s="265"/>
      <c r="AJ653" s="792"/>
      <c r="AK653" s="793"/>
      <c r="AL653" s="787"/>
      <c r="AM653" s="788" t="str">
        <f t="shared" si="127"/>
        <v/>
      </c>
      <c r="AN653" s="789" t="str">
        <f t="shared" si="121"/>
        <v/>
      </c>
      <c r="AO653" s="789">
        <f t="shared" si="128"/>
        <v>0</v>
      </c>
      <c r="AP653" s="789">
        <f t="shared" si="129"/>
        <v>0</v>
      </c>
      <c r="AQ653" s="789">
        <f t="shared" si="130"/>
        <v>0</v>
      </c>
      <c r="AR653" s="790">
        <f t="shared" si="131"/>
        <v>0</v>
      </c>
    </row>
    <row r="654" spans="22:44" x14ac:dyDescent="0.25">
      <c r="V654" s="791"/>
      <c r="W654" s="265"/>
      <c r="X654" s="792"/>
      <c r="Y654" s="793"/>
      <c r="Z654" s="787"/>
      <c r="AA654" s="788" t="str">
        <f t="shared" si="122"/>
        <v/>
      </c>
      <c r="AB654" s="789" t="str">
        <f t="shared" si="120"/>
        <v/>
      </c>
      <c r="AC654" s="789">
        <f t="shared" si="123"/>
        <v>0</v>
      </c>
      <c r="AD654" s="789">
        <f t="shared" si="124"/>
        <v>0</v>
      </c>
      <c r="AE654" s="789">
        <f t="shared" si="125"/>
        <v>0</v>
      </c>
      <c r="AF654" s="790">
        <f t="shared" si="126"/>
        <v>0</v>
      </c>
      <c r="AG654" s="273"/>
      <c r="AH654" s="791"/>
      <c r="AI654" s="265"/>
      <c r="AJ654" s="792"/>
      <c r="AK654" s="793"/>
      <c r="AL654" s="787"/>
      <c r="AM654" s="788" t="str">
        <f t="shared" si="127"/>
        <v/>
      </c>
      <c r="AN654" s="789" t="str">
        <f t="shared" si="121"/>
        <v/>
      </c>
      <c r="AO654" s="789">
        <f t="shared" si="128"/>
        <v>0</v>
      </c>
      <c r="AP654" s="789">
        <f t="shared" si="129"/>
        <v>0</v>
      </c>
      <c r="AQ654" s="789">
        <f t="shared" si="130"/>
        <v>0</v>
      </c>
      <c r="AR654" s="790">
        <f t="shared" si="131"/>
        <v>0</v>
      </c>
    </row>
    <row r="655" spans="22:44" x14ac:dyDescent="0.25">
      <c r="V655" s="791"/>
      <c r="W655" s="265"/>
      <c r="X655" s="792"/>
      <c r="Y655" s="793"/>
      <c r="Z655" s="787"/>
      <c r="AA655" s="788" t="str">
        <f t="shared" si="122"/>
        <v/>
      </c>
      <c r="AB655" s="789" t="str">
        <f t="shared" si="120"/>
        <v/>
      </c>
      <c r="AC655" s="789">
        <f t="shared" si="123"/>
        <v>0</v>
      </c>
      <c r="AD655" s="789">
        <f t="shared" si="124"/>
        <v>0</v>
      </c>
      <c r="AE655" s="789">
        <f t="shared" si="125"/>
        <v>0</v>
      </c>
      <c r="AF655" s="790">
        <f t="shared" si="126"/>
        <v>0</v>
      </c>
      <c r="AG655" s="273"/>
      <c r="AH655" s="791"/>
      <c r="AI655" s="265"/>
      <c r="AJ655" s="792"/>
      <c r="AK655" s="793"/>
      <c r="AL655" s="787"/>
      <c r="AM655" s="788" t="str">
        <f t="shared" si="127"/>
        <v/>
      </c>
      <c r="AN655" s="789" t="str">
        <f t="shared" si="121"/>
        <v/>
      </c>
      <c r="AO655" s="789">
        <f t="shared" si="128"/>
        <v>0</v>
      </c>
      <c r="AP655" s="789">
        <f t="shared" si="129"/>
        <v>0</v>
      </c>
      <c r="AQ655" s="789">
        <f t="shared" si="130"/>
        <v>0</v>
      </c>
      <c r="AR655" s="790">
        <f t="shared" si="131"/>
        <v>0</v>
      </c>
    </row>
    <row r="656" spans="22:44" x14ac:dyDescent="0.25">
      <c r="V656" s="791"/>
      <c r="W656" s="265"/>
      <c r="X656" s="792"/>
      <c r="Y656" s="793"/>
      <c r="Z656" s="787"/>
      <c r="AA656" s="788" t="str">
        <f t="shared" si="122"/>
        <v/>
      </c>
      <c r="AB656" s="789" t="str">
        <f t="shared" si="120"/>
        <v/>
      </c>
      <c r="AC656" s="789">
        <f t="shared" si="123"/>
        <v>0</v>
      </c>
      <c r="AD656" s="789">
        <f t="shared" si="124"/>
        <v>0</v>
      </c>
      <c r="AE656" s="789">
        <f t="shared" si="125"/>
        <v>0</v>
      </c>
      <c r="AF656" s="790">
        <f t="shared" si="126"/>
        <v>0</v>
      </c>
      <c r="AG656" s="273"/>
      <c r="AH656" s="791"/>
      <c r="AI656" s="265"/>
      <c r="AJ656" s="792"/>
      <c r="AK656" s="793"/>
      <c r="AL656" s="787"/>
      <c r="AM656" s="788" t="str">
        <f t="shared" si="127"/>
        <v/>
      </c>
      <c r="AN656" s="789" t="str">
        <f t="shared" si="121"/>
        <v/>
      </c>
      <c r="AO656" s="789">
        <f t="shared" si="128"/>
        <v>0</v>
      </c>
      <c r="AP656" s="789">
        <f t="shared" si="129"/>
        <v>0</v>
      </c>
      <c r="AQ656" s="789">
        <f t="shared" si="130"/>
        <v>0</v>
      </c>
      <c r="AR656" s="790">
        <f t="shared" si="131"/>
        <v>0</v>
      </c>
    </row>
    <row r="657" spans="22:44" x14ac:dyDescent="0.25">
      <c r="V657" s="791"/>
      <c r="W657" s="265"/>
      <c r="X657" s="792"/>
      <c r="Y657" s="793"/>
      <c r="Z657" s="787"/>
      <c r="AA657" s="788" t="str">
        <f t="shared" si="122"/>
        <v/>
      </c>
      <c r="AB657" s="789" t="str">
        <f t="shared" si="120"/>
        <v/>
      </c>
      <c r="AC657" s="789">
        <f t="shared" si="123"/>
        <v>0</v>
      </c>
      <c r="AD657" s="789">
        <f t="shared" si="124"/>
        <v>0</v>
      </c>
      <c r="AE657" s="789">
        <f t="shared" si="125"/>
        <v>0</v>
      </c>
      <c r="AF657" s="790">
        <f t="shared" si="126"/>
        <v>0</v>
      </c>
      <c r="AG657" s="273"/>
      <c r="AH657" s="791"/>
      <c r="AI657" s="265"/>
      <c r="AJ657" s="792"/>
      <c r="AK657" s="793"/>
      <c r="AL657" s="787"/>
      <c r="AM657" s="788" t="str">
        <f t="shared" si="127"/>
        <v/>
      </c>
      <c r="AN657" s="789" t="str">
        <f t="shared" si="121"/>
        <v/>
      </c>
      <c r="AO657" s="789">
        <f t="shared" si="128"/>
        <v>0</v>
      </c>
      <c r="AP657" s="789">
        <f t="shared" si="129"/>
        <v>0</v>
      </c>
      <c r="AQ657" s="789">
        <f t="shared" si="130"/>
        <v>0</v>
      </c>
      <c r="AR657" s="790">
        <f t="shared" si="131"/>
        <v>0</v>
      </c>
    </row>
    <row r="658" spans="22:44" x14ac:dyDescent="0.25">
      <c r="V658" s="791"/>
      <c r="W658" s="265"/>
      <c r="X658" s="792"/>
      <c r="Y658" s="793"/>
      <c r="Z658" s="787"/>
      <c r="AA658" s="788" t="str">
        <f t="shared" si="122"/>
        <v/>
      </c>
      <c r="AB658" s="789" t="str">
        <f t="shared" si="120"/>
        <v/>
      </c>
      <c r="AC658" s="789">
        <f t="shared" si="123"/>
        <v>0</v>
      </c>
      <c r="AD658" s="789">
        <f t="shared" si="124"/>
        <v>0</v>
      </c>
      <c r="AE658" s="789">
        <f t="shared" si="125"/>
        <v>0</v>
      </c>
      <c r="AF658" s="790">
        <f t="shared" si="126"/>
        <v>0</v>
      </c>
      <c r="AG658" s="273"/>
      <c r="AH658" s="791"/>
      <c r="AI658" s="265"/>
      <c r="AJ658" s="792"/>
      <c r="AK658" s="793"/>
      <c r="AL658" s="787"/>
      <c r="AM658" s="788" t="str">
        <f t="shared" si="127"/>
        <v/>
      </c>
      <c r="AN658" s="789" t="str">
        <f t="shared" si="121"/>
        <v/>
      </c>
      <c r="AO658" s="789">
        <f t="shared" si="128"/>
        <v>0</v>
      </c>
      <c r="AP658" s="789">
        <f t="shared" si="129"/>
        <v>0</v>
      </c>
      <c r="AQ658" s="789">
        <f t="shared" si="130"/>
        <v>0</v>
      </c>
      <c r="AR658" s="790">
        <f t="shared" si="131"/>
        <v>0</v>
      </c>
    </row>
    <row r="659" spans="22:44" x14ac:dyDescent="0.25">
      <c r="V659" s="791"/>
      <c r="W659" s="265"/>
      <c r="X659" s="792"/>
      <c r="Y659" s="793"/>
      <c r="Z659" s="787"/>
      <c r="AA659" s="788" t="str">
        <f t="shared" si="122"/>
        <v/>
      </c>
      <c r="AB659" s="789" t="str">
        <f t="shared" si="120"/>
        <v/>
      </c>
      <c r="AC659" s="789">
        <f t="shared" si="123"/>
        <v>0</v>
      </c>
      <c r="AD659" s="789">
        <f t="shared" si="124"/>
        <v>0</v>
      </c>
      <c r="AE659" s="789">
        <f t="shared" si="125"/>
        <v>0</v>
      </c>
      <c r="AF659" s="790">
        <f t="shared" si="126"/>
        <v>0</v>
      </c>
      <c r="AG659" s="273"/>
      <c r="AH659" s="791"/>
      <c r="AI659" s="265"/>
      <c r="AJ659" s="792"/>
      <c r="AK659" s="793"/>
      <c r="AL659" s="787"/>
      <c r="AM659" s="788" t="str">
        <f t="shared" si="127"/>
        <v/>
      </c>
      <c r="AN659" s="789" t="str">
        <f t="shared" si="121"/>
        <v/>
      </c>
      <c r="AO659" s="789">
        <f t="shared" si="128"/>
        <v>0</v>
      </c>
      <c r="AP659" s="789">
        <f t="shared" si="129"/>
        <v>0</v>
      </c>
      <c r="AQ659" s="789">
        <f t="shared" si="130"/>
        <v>0</v>
      </c>
      <c r="AR659" s="790">
        <f t="shared" si="131"/>
        <v>0</v>
      </c>
    </row>
    <row r="660" spans="22:44" x14ac:dyDescent="0.25">
      <c r="V660" s="791"/>
      <c r="W660" s="265"/>
      <c r="X660" s="792"/>
      <c r="Y660" s="793"/>
      <c r="Z660" s="787"/>
      <c r="AA660" s="788" t="str">
        <f t="shared" si="122"/>
        <v/>
      </c>
      <c r="AB660" s="789" t="str">
        <f t="shared" si="120"/>
        <v/>
      </c>
      <c r="AC660" s="789">
        <f t="shared" si="123"/>
        <v>0</v>
      </c>
      <c r="AD660" s="789">
        <f t="shared" si="124"/>
        <v>0</v>
      </c>
      <c r="AE660" s="789">
        <f t="shared" si="125"/>
        <v>0</v>
      </c>
      <c r="AF660" s="790">
        <f t="shared" si="126"/>
        <v>0</v>
      </c>
      <c r="AG660" s="273"/>
      <c r="AH660" s="791"/>
      <c r="AI660" s="265"/>
      <c r="AJ660" s="792"/>
      <c r="AK660" s="793"/>
      <c r="AL660" s="787"/>
      <c r="AM660" s="788" t="str">
        <f t="shared" si="127"/>
        <v/>
      </c>
      <c r="AN660" s="789" t="str">
        <f t="shared" si="121"/>
        <v/>
      </c>
      <c r="AO660" s="789">
        <f t="shared" si="128"/>
        <v>0</v>
      </c>
      <c r="AP660" s="789">
        <f t="shared" si="129"/>
        <v>0</v>
      </c>
      <c r="AQ660" s="789">
        <f t="shared" si="130"/>
        <v>0</v>
      </c>
      <c r="AR660" s="790">
        <f t="shared" si="131"/>
        <v>0</v>
      </c>
    </row>
    <row r="661" spans="22:44" x14ac:dyDescent="0.25">
      <c r="V661" s="791"/>
      <c r="W661" s="265"/>
      <c r="X661" s="792"/>
      <c r="Y661" s="793"/>
      <c r="Z661" s="787"/>
      <c r="AA661" s="788" t="str">
        <f t="shared" si="122"/>
        <v/>
      </c>
      <c r="AB661" s="789" t="str">
        <f t="shared" si="120"/>
        <v/>
      </c>
      <c r="AC661" s="789">
        <f t="shared" si="123"/>
        <v>0</v>
      </c>
      <c r="AD661" s="789">
        <f t="shared" si="124"/>
        <v>0</v>
      </c>
      <c r="AE661" s="789">
        <f t="shared" si="125"/>
        <v>0</v>
      </c>
      <c r="AF661" s="790">
        <f t="shared" si="126"/>
        <v>0</v>
      </c>
      <c r="AG661" s="273"/>
      <c r="AH661" s="791"/>
      <c r="AI661" s="265"/>
      <c r="AJ661" s="792"/>
      <c r="AK661" s="793"/>
      <c r="AL661" s="787"/>
      <c r="AM661" s="788" t="str">
        <f t="shared" si="127"/>
        <v/>
      </c>
      <c r="AN661" s="789" t="str">
        <f t="shared" si="121"/>
        <v/>
      </c>
      <c r="AO661" s="789">
        <f t="shared" si="128"/>
        <v>0</v>
      </c>
      <c r="AP661" s="789">
        <f t="shared" si="129"/>
        <v>0</v>
      </c>
      <c r="AQ661" s="789">
        <f t="shared" si="130"/>
        <v>0</v>
      </c>
      <c r="AR661" s="790">
        <f t="shared" si="131"/>
        <v>0</v>
      </c>
    </row>
    <row r="662" spans="22:44" x14ac:dyDescent="0.25">
      <c r="V662" s="791"/>
      <c r="W662" s="265"/>
      <c r="X662" s="792"/>
      <c r="Y662" s="793"/>
      <c r="Z662" s="787"/>
      <c r="AA662" s="788" t="str">
        <f t="shared" si="122"/>
        <v/>
      </c>
      <c r="AB662" s="789" t="str">
        <f t="shared" si="120"/>
        <v/>
      </c>
      <c r="AC662" s="789">
        <f t="shared" si="123"/>
        <v>0</v>
      </c>
      <c r="AD662" s="789">
        <f t="shared" si="124"/>
        <v>0</v>
      </c>
      <c r="AE662" s="789">
        <f t="shared" si="125"/>
        <v>0</v>
      </c>
      <c r="AF662" s="790">
        <f t="shared" si="126"/>
        <v>0</v>
      </c>
      <c r="AG662" s="273"/>
      <c r="AH662" s="791"/>
      <c r="AI662" s="265"/>
      <c r="AJ662" s="792"/>
      <c r="AK662" s="793"/>
      <c r="AL662" s="787"/>
      <c r="AM662" s="788" t="str">
        <f t="shared" si="127"/>
        <v/>
      </c>
      <c r="AN662" s="789" t="str">
        <f t="shared" si="121"/>
        <v/>
      </c>
      <c r="AO662" s="789">
        <f t="shared" si="128"/>
        <v>0</v>
      </c>
      <c r="AP662" s="789">
        <f t="shared" si="129"/>
        <v>0</v>
      </c>
      <c r="AQ662" s="789">
        <f t="shared" si="130"/>
        <v>0</v>
      </c>
      <c r="AR662" s="790">
        <f t="shared" si="131"/>
        <v>0</v>
      </c>
    </row>
    <row r="663" spans="22:44" x14ac:dyDescent="0.25">
      <c r="V663" s="791"/>
      <c r="W663" s="265"/>
      <c r="X663" s="792"/>
      <c r="Y663" s="793"/>
      <c r="Z663" s="787"/>
      <c r="AA663" s="788" t="str">
        <f t="shared" si="122"/>
        <v/>
      </c>
      <c r="AB663" s="789" t="str">
        <f t="shared" si="120"/>
        <v/>
      </c>
      <c r="AC663" s="789">
        <f t="shared" si="123"/>
        <v>0</v>
      </c>
      <c r="AD663" s="789">
        <f t="shared" si="124"/>
        <v>0</v>
      </c>
      <c r="AE663" s="789">
        <f t="shared" si="125"/>
        <v>0</v>
      </c>
      <c r="AF663" s="790">
        <f t="shared" si="126"/>
        <v>0</v>
      </c>
      <c r="AG663" s="273"/>
      <c r="AH663" s="791"/>
      <c r="AI663" s="265"/>
      <c r="AJ663" s="792"/>
      <c r="AK663" s="793"/>
      <c r="AL663" s="787"/>
      <c r="AM663" s="788" t="str">
        <f t="shared" si="127"/>
        <v/>
      </c>
      <c r="AN663" s="789" t="str">
        <f t="shared" si="121"/>
        <v/>
      </c>
      <c r="AO663" s="789">
        <f t="shared" si="128"/>
        <v>0</v>
      </c>
      <c r="AP663" s="789">
        <f t="shared" si="129"/>
        <v>0</v>
      </c>
      <c r="AQ663" s="789">
        <f t="shared" si="130"/>
        <v>0</v>
      </c>
      <c r="AR663" s="790">
        <f t="shared" si="131"/>
        <v>0</v>
      </c>
    </row>
    <row r="664" spans="22:44" x14ac:dyDescent="0.25">
      <c r="V664" s="791"/>
      <c r="W664" s="265"/>
      <c r="X664" s="792"/>
      <c r="Y664" s="793"/>
      <c r="Z664" s="787"/>
      <c r="AA664" s="788" t="str">
        <f t="shared" si="122"/>
        <v/>
      </c>
      <c r="AB664" s="789" t="str">
        <f t="shared" si="120"/>
        <v/>
      </c>
      <c r="AC664" s="789">
        <f t="shared" si="123"/>
        <v>0</v>
      </c>
      <c r="AD664" s="789">
        <f t="shared" si="124"/>
        <v>0</v>
      </c>
      <c r="AE664" s="789">
        <f t="shared" si="125"/>
        <v>0</v>
      </c>
      <c r="AF664" s="790">
        <f t="shared" si="126"/>
        <v>0</v>
      </c>
      <c r="AG664" s="273"/>
      <c r="AH664" s="791"/>
      <c r="AI664" s="265"/>
      <c r="AJ664" s="792"/>
      <c r="AK664" s="793"/>
      <c r="AL664" s="787"/>
      <c r="AM664" s="788" t="str">
        <f t="shared" si="127"/>
        <v/>
      </c>
      <c r="AN664" s="789" t="str">
        <f t="shared" si="121"/>
        <v/>
      </c>
      <c r="AO664" s="789">
        <f t="shared" si="128"/>
        <v>0</v>
      </c>
      <c r="AP664" s="789">
        <f t="shared" si="129"/>
        <v>0</v>
      </c>
      <c r="AQ664" s="789">
        <f t="shared" si="130"/>
        <v>0</v>
      </c>
      <c r="AR664" s="790">
        <f t="shared" si="131"/>
        <v>0</v>
      </c>
    </row>
    <row r="665" spans="22:44" x14ac:dyDescent="0.25">
      <c r="V665" s="791"/>
      <c r="W665" s="265"/>
      <c r="X665" s="792"/>
      <c r="Y665" s="793"/>
      <c r="Z665" s="787"/>
      <c r="AA665" s="788" t="str">
        <f t="shared" si="122"/>
        <v/>
      </c>
      <c r="AB665" s="789" t="str">
        <f t="shared" si="120"/>
        <v/>
      </c>
      <c r="AC665" s="789">
        <f t="shared" si="123"/>
        <v>0</v>
      </c>
      <c r="AD665" s="789">
        <f t="shared" si="124"/>
        <v>0</v>
      </c>
      <c r="AE665" s="789">
        <f t="shared" si="125"/>
        <v>0</v>
      </c>
      <c r="AF665" s="790">
        <f t="shared" si="126"/>
        <v>0</v>
      </c>
      <c r="AG665" s="273"/>
      <c r="AH665" s="791"/>
      <c r="AI665" s="265"/>
      <c r="AJ665" s="792"/>
      <c r="AK665" s="793"/>
      <c r="AL665" s="787"/>
      <c r="AM665" s="788" t="str">
        <f t="shared" si="127"/>
        <v/>
      </c>
      <c r="AN665" s="789" t="str">
        <f t="shared" si="121"/>
        <v/>
      </c>
      <c r="AO665" s="789">
        <f t="shared" si="128"/>
        <v>0</v>
      </c>
      <c r="AP665" s="789">
        <f t="shared" si="129"/>
        <v>0</v>
      </c>
      <c r="AQ665" s="789">
        <f t="shared" si="130"/>
        <v>0</v>
      </c>
      <c r="AR665" s="790">
        <f t="shared" si="131"/>
        <v>0</v>
      </c>
    </row>
    <row r="666" spans="22:44" x14ac:dyDescent="0.25">
      <c r="V666" s="791"/>
      <c r="W666" s="265"/>
      <c r="X666" s="792"/>
      <c r="Y666" s="793"/>
      <c r="Z666" s="787"/>
      <c r="AA666" s="788" t="str">
        <f t="shared" si="122"/>
        <v/>
      </c>
      <c r="AB666" s="789" t="str">
        <f t="shared" si="120"/>
        <v/>
      </c>
      <c r="AC666" s="789">
        <f t="shared" si="123"/>
        <v>0</v>
      </c>
      <c r="AD666" s="789">
        <f t="shared" si="124"/>
        <v>0</v>
      </c>
      <c r="AE666" s="789">
        <f t="shared" si="125"/>
        <v>0</v>
      </c>
      <c r="AF666" s="790">
        <f t="shared" si="126"/>
        <v>0</v>
      </c>
      <c r="AG666" s="273"/>
      <c r="AH666" s="791"/>
      <c r="AI666" s="265"/>
      <c r="AJ666" s="792"/>
      <c r="AK666" s="793"/>
      <c r="AL666" s="787"/>
      <c r="AM666" s="788" t="str">
        <f t="shared" si="127"/>
        <v/>
      </c>
      <c r="AN666" s="789" t="str">
        <f t="shared" si="121"/>
        <v/>
      </c>
      <c r="AO666" s="789">
        <f t="shared" si="128"/>
        <v>0</v>
      </c>
      <c r="AP666" s="789">
        <f t="shared" si="129"/>
        <v>0</v>
      </c>
      <c r="AQ666" s="789">
        <f t="shared" si="130"/>
        <v>0</v>
      </c>
      <c r="AR666" s="790">
        <f t="shared" si="131"/>
        <v>0</v>
      </c>
    </row>
    <row r="667" spans="22:44" x14ac:dyDescent="0.25">
      <c r="V667" s="791"/>
      <c r="W667" s="265"/>
      <c r="X667" s="792"/>
      <c r="Y667" s="793"/>
      <c r="Z667" s="787"/>
      <c r="AA667" s="788" t="str">
        <f t="shared" si="122"/>
        <v/>
      </c>
      <c r="AB667" s="789" t="str">
        <f t="shared" si="120"/>
        <v/>
      </c>
      <c r="AC667" s="789">
        <f t="shared" si="123"/>
        <v>0</v>
      </c>
      <c r="AD667" s="789">
        <f t="shared" si="124"/>
        <v>0</v>
      </c>
      <c r="AE667" s="789">
        <f t="shared" si="125"/>
        <v>0</v>
      </c>
      <c r="AF667" s="790">
        <f t="shared" si="126"/>
        <v>0</v>
      </c>
      <c r="AG667" s="273"/>
      <c r="AH667" s="791"/>
      <c r="AI667" s="265"/>
      <c r="AJ667" s="792"/>
      <c r="AK667" s="793"/>
      <c r="AL667" s="787"/>
      <c r="AM667" s="788" t="str">
        <f t="shared" si="127"/>
        <v/>
      </c>
      <c r="AN667" s="789" t="str">
        <f t="shared" si="121"/>
        <v/>
      </c>
      <c r="AO667" s="789">
        <f t="shared" si="128"/>
        <v>0</v>
      </c>
      <c r="AP667" s="789">
        <f t="shared" si="129"/>
        <v>0</v>
      </c>
      <c r="AQ667" s="789">
        <f t="shared" si="130"/>
        <v>0</v>
      </c>
      <c r="AR667" s="790">
        <f t="shared" si="131"/>
        <v>0</v>
      </c>
    </row>
    <row r="668" spans="22:44" x14ac:dyDescent="0.25">
      <c r="V668" s="791"/>
      <c r="W668" s="265"/>
      <c r="X668" s="792"/>
      <c r="Y668" s="793"/>
      <c r="Z668" s="787"/>
      <c r="AA668" s="788" t="str">
        <f t="shared" si="122"/>
        <v/>
      </c>
      <c r="AB668" s="789" t="str">
        <f t="shared" si="120"/>
        <v/>
      </c>
      <c r="AC668" s="789">
        <f t="shared" si="123"/>
        <v>0</v>
      </c>
      <c r="AD668" s="789">
        <f t="shared" si="124"/>
        <v>0</v>
      </c>
      <c r="AE668" s="789">
        <f t="shared" si="125"/>
        <v>0</v>
      </c>
      <c r="AF668" s="790">
        <f t="shared" si="126"/>
        <v>0</v>
      </c>
      <c r="AG668" s="273"/>
      <c r="AH668" s="791"/>
      <c r="AI668" s="265"/>
      <c r="AJ668" s="792"/>
      <c r="AK668" s="793"/>
      <c r="AL668" s="787"/>
      <c r="AM668" s="788" t="str">
        <f t="shared" si="127"/>
        <v/>
      </c>
      <c r="AN668" s="789" t="str">
        <f t="shared" si="121"/>
        <v/>
      </c>
      <c r="AO668" s="789">
        <f t="shared" si="128"/>
        <v>0</v>
      </c>
      <c r="AP668" s="789">
        <f t="shared" si="129"/>
        <v>0</v>
      </c>
      <c r="AQ668" s="789">
        <f t="shared" si="130"/>
        <v>0</v>
      </c>
      <c r="AR668" s="790">
        <f t="shared" si="131"/>
        <v>0</v>
      </c>
    </row>
    <row r="669" spans="22:44" x14ac:dyDescent="0.25">
      <c r="V669" s="791"/>
      <c r="W669" s="265"/>
      <c r="X669" s="792"/>
      <c r="Y669" s="793"/>
      <c r="Z669" s="787"/>
      <c r="AA669" s="788" t="str">
        <f t="shared" si="122"/>
        <v/>
      </c>
      <c r="AB669" s="789" t="str">
        <f t="shared" si="120"/>
        <v/>
      </c>
      <c r="AC669" s="789">
        <f t="shared" si="123"/>
        <v>0</v>
      </c>
      <c r="AD669" s="789">
        <f t="shared" si="124"/>
        <v>0</v>
      </c>
      <c r="AE669" s="789">
        <f t="shared" si="125"/>
        <v>0</v>
      </c>
      <c r="AF669" s="790">
        <f t="shared" si="126"/>
        <v>0</v>
      </c>
      <c r="AG669" s="273"/>
      <c r="AH669" s="791"/>
      <c r="AI669" s="265"/>
      <c r="AJ669" s="792"/>
      <c r="AK669" s="793"/>
      <c r="AL669" s="787"/>
      <c r="AM669" s="788" t="str">
        <f t="shared" si="127"/>
        <v/>
      </c>
      <c r="AN669" s="789" t="str">
        <f t="shared" si="121"/>
        <v/>
      </c>
      <c r="AO669" s="789">
        <f t="shared" si="128"/>
        <v>0</v>
      </c>
      <c r="AP669" s="789">
        <f t="shared" si="129"/>
        <v>0</v>
      </c>
      <c r="AQ669" s="789">
        <f t="shared" si="130"/>
        <v>0</v>
      </c>
      <c r="AR669" s="790">
        <f t="shared" si="131"/>
        <v>0</v>
      </c>
    </row>
    <row r="670" spans="22:44" x14ac:dyDescent="0.25">
      <c r="V670" s="791"/>
      <c r="W670" s="265"/>
      <c r="X670" s="792"/>
      <c r="Y670" s="793"/>
      <c r="Z670" s="787"/>
      <c r="AA670" s="788" t="str">
        <f t="shared" si="122"/>
        <v/>
      </c>
      <c r="AB670" s="789" t="str">
        <f t="shared" si="120"/>
        <v/>
      </c>
      <c r="AC670" s="789">
        <f t="shared" si="123"/>
        <v>0</v>
      </c>
      <c r="AD670" s="789">
        <f t="shared" si="124"/>
        <v>0</v>
      </c>
      <c r="AE670" s="789">
        <f t="shared" si="125"/>
        <v>0</v>
      </c>
      <c r="AF670" s="790">
        <f t="shared" si="126"/>
        <v>0</v>
      </c>
      <c r="AG670" s="273"/>
      <c r="AH670" s="791"/>
      <c r="AI670" s="265"/>
      <c r="AJ670" s="792"/>
      <c r="AK670" s="793"/>
      <c r="AL670" s="787"/>
      <c r="AM670" s="788" t="str">
        <f t="shared" si="127"/>
        <v/>
      </c>
      <c r="AN670" s="789" t="str">
        <f t="shared" si="121"/>
        <v/>
      </c>
      <c r="AO670" s="789">
        <f t="shared" si="128"/>
        <v>0</v>
      </c>
      <c r="AP670" s="789">
        <f t="shared" si="129"/>
        <v>0</v>
      </c>
      <c r="AQ670" s="789">
        <f t="shared" si="130"/>
        <v>0</v>
      </c>
      <c r="AR670" s="790">
        <f t="shared" si="131"/>
        <v>0</v>
      </c>
    </row>
    <row r="671" spans="22:44" x14ac:dyDescent="0.25">
      <c r="V671" s="791"/>
      <c r="W671" s="265"/>
      <c r="X671" s="792"/>
      <c r="Y671" s="793"/>
      <c r="Z671" s="787"/>
      <c r="AA671" s="788" t="str">
        <f t="shared" si="122"/>
        <v/>
      </c>
      <c r="AB671" s="789" t="str">
        <f t="shared" si="120"/>
        <v/>
      </c>
      <c r="AC671" s="789">
        <f t="shared" si="123"/>
        <v>0</v>
      </c>
      <c r="AD671" s="789">
        <f t="shared" si="124"/>
        <v>0</v>
      </c>
      <c r="AE671" s="789">
        <f t="shared" si="125"/>
        <v>0</v>
      </c>
      <c r="AF671" s="790">
        <f t="shared" si="126"/>
        <v>0</v>
      </c>
      <c r="AG671" s="273"/>
      <c r="AH671" s="791"/>
      <c r="AI671" s="265"/>
      <c r="AJ671" s="792"/>
      <c r="AK671" s="793"/>
      <c r="AL671" s="787"/>
      <c r="AM671" s="788" t="str">
        <f t="shared" si="127"/>
        <v/>
      </c>
      <c r="AN671" s="789" t="str">
        <f t="shared" si="121"/>
        <v/>
      </c>
      <c r="AO671" s="789">
        <f t="shared" si="128"/>
        <v>0</v>
      </c>
      <c r="AP671" s="789">
        <f t="shared" si="129"/>
        <v>0</v>
      </c>
      <c r="AQ671" s="789">
        <f t="shared" si="130"/>
        <v>0</v>
      </c>
      <c r="AR671" s="790">
        <f t="shared" si="131"/>
        <v>0</v>
      </c>
    </row>
    <row r="672" spans="22:44" x14ac:dyDescent="0.25">
      <c r="V672" s="791"/>
      <c r="W672" s="265"/>
      <c r="X672" s="792"/>
      <c r="Y672" s="793"/>
      <c r="Z672" s="787"/>
      <c r="AA672" s="788" t="str">
        <f t="shared" si="122"/>
        <v/>
      </c>
      <c r="AB672" s="789" t="str">
        <f t="shared" si="120"/>
        <v/>
      </c>
      <c r="AC672" s="789">
        <f t="shared" si="123"/>
        <v>0</v>
      </c>
      <c r="AD672" s="789">
        <f t="shared" si="124"/>
        <v>0</v>
      </c>
      <c r="AE672" s="789">
        <f t="shared" si="125"/>
        <v>0</v>
      </c>
      <c r="AF672" s="790">
        <f t="shared" si="126"/>
        <v>0</v>
      </c>
      <c r="AG672" s="273"/>
      <c r="AH672" s="791"/>
      <c r="AI672" s="265"/>
      <c r="AJ672" s="792"/>
      <c r="AK672" s="793"/>
      <c r="AL672" s="787"/>
      <c r="AM672" s="788" t="str">
        <f t="shared" si="127"/>
        <v/>
      </c>
      <c r="AN672" s="789" t="str">
        <f t="shared" si="121"/>
        <v/>
      </c>
      <c r="AO672" s="789">
        <f t="shared" si="128"/>
        <v>0</v>
      </c>
      <c r="AP672" s="789">
        <f t="shared" si="129"/>
        <v>0</v>
      </c>
      <c r="AQ672" s="789">
        <f t="shared" si="130"/>
        <v>0</v>
      </c>
      <c r="AR672" s="790">
        <f t="shared" si="131"/>
        <v>0</v>
      </c>
    </row>
    <row r="673" spans="22:44" x14ac:dyDescent="0.25">
      <c r="V673" s="791"/>
      <c r="W673" s="265"/>
      <c r="X673" s="792"/>
      <c r="Y673" s="793"/>
      <c r="Z673" s="787"/>
      <c r="AA673" s="788" t="str">
        <f t="shared" si="122"/>
        <v/>
      </c>
      <c r="AB673" s="789" t="str">
        <f t="shared" si="120"/>
        <v/>
      </c>
      <c r="AC673" s="789">
        <f t="shared" si="123"/>
        <v>0</v>
      </c>
      <c r="AD673" s="789">
        <f t="shared" si="124"/>
        <v>0</v>
      </c>
      <c r="AE673" s="789">
        <f t="shared" si="125"/>
        <v>0</v>
      </c>
      <c r="AF673" s="790">
        <f t="shared" si="126"/>
        <v>0</v>
      </c>
      <c r="AG673" s="273"/>
      <c r="AH673" s="791"/>
      <c r="AI673" s="265"/>
      <c r="AJ673" s="792"/>
      <c r="AK673" s="793"/>
      <c r="AL673" s="787"/>
      <c r="AM673" s="788" t="str">
        <f t="shared" si="127"/>
        <v/>
      </c>
      <c r="AN673" s="789" t="str">
        <f t="shared" si="121"/>
        <v/>
      </c>
      <c r="AO673" s="789">
        <f t="shared" si="128"/>
        <v>0</v>
      </c>
      <c r="AP673" s="789">
        <f t="shared" si="129"/>
        <v>0</v>
      </c>
      <c r="AQ673" s="789">
        <f t="shared" si="130"/>
        <v>0</v>
      </c>
      <c r="AR673" s="790">
        <f t="shared" si="131"/>
        <v>0</v>
      </c>
    </row>
    <row r="674" spans="22:44" x14ac:dyDescent="0.25">
      <c r="V674" s="791"/>
      <c r="W674" s="265"/>
      <c r="X674" s="792"/>
      <c r="Y674" s="793"/>
      <c r="Z674" s="787"/>
      <c r="AA674" s="788" t="str">
        <f t="shared" si="122"/>
        <v/>
      </c>
      <c r="AB674" s="789" t="str">
        <f t="shared" si="120"/>
        <v/>
      </c>
      <c r="AC674" s="789">
        <f t="shared" si="123"/>
        <v>0</v>
      </c>
      <c r="AD674" s="789">
        <f t="shared" si="124"/>
        <v>0</v>
      </c>
      <c r="AE674" s="789">
        <f t="shared" si="125"/>
        <v>0</v>
      </c>
      <c r="AF674" s="790">
        <f t="shared" si="126"/>
        <v>0</v>
      </c>
      <c r="AG674" s="273"/>
      <c r="AH674" s="791"/>
      <c r="AI674" s="265"/>
      <c r="AJ674" s="792"/>
      <c r="AK674" s="793"/>
      <c r="AL674" s="787"/>
      <c r="AM674" s="788" t="str">
        <f t="shared" si="127"/>
        <v/>
      </c>
      <c r="AN674" s="789" t="str">
        <f t="shared" si="121"/>
        <v/>
      </c>
      <c r="AO674" s="789">
        <f t="shared" si="128"/>
        <v>0</v>
      </c>
      <c r="AP674" s="789">
        <f t="shared" si="129"/>
        <v>0</v>
      </c>
      <c r="AQ674" s="789">
        <f t="shared" si="130"/>
        <v>0</v>
      </c>
      <c r="AR674" s="790">
        <f t="shared" si="131"/>
        <v>0</v>
      </c>
    </row>
    <row r="675" spans="22:44" x14ac:dyDescent="0.25">
      <c r="V675" s="791"/>
      <c r="W675" s="265"/>
      <c r="X675" s="792"/>
      <c r="Y675" s="793"/>
      <c r="Z675" s="787"/>
      <c r="AA675" s="788" t="str">
        <f t="shared" si="122"/>
        <v/>
      </c>
      <c r="AB675" s="789" t="str">
        <f t="shared" si="120"/>
        <v/>
      </c>
      <c r="AC675" s="789">
        <f t="shared" si="123"/>
        <v>0</v>
      </c>
      <c r="AD675" s="789">
        <f t="shared" si="124"/>
        <v>0</v>
      </c>
      <c r="AE675" s="789">
        <f t="shared" si="125"/>
        <v>0</v>
      </c>
      <c r="AF675" s="790">
        <f t="shared" si="126"/>
        <v>0</v>
      </c>
      <c r="AG675" s="273"/>
      <c r="AH675" s="791"/>
      <c r="AI675" s="265"/>
      <c r="AJ675" s="792"/>
      <c r="AK675" s="793"/>
      <c r="AL675" s="787"/>
      <c r="AM675" s="788" t="str">
        <f t="shared" si="127"/>
        <v/>
      </c>
      <c r="AN675" s="789" t="str">
        <f t="shared" si="121"/>
        <v/>
      </c>
      <c r="AO675" s="789">
        <f t="shared" si="128"/>
        <v>0</v>
      </c>
      <c r="AP675" s="789">
        <f t="shared" si="129"/>
        <v>0</v>
      </c>
      <c r="AQ675" s="789">
        <f t="shared" si="130"/>
        <v>0</v>
      </c>
      <c r="AR675" s="790">
        <f t="shared" si="131"/>
        <v>0</v>
      </c>
    </row>
    <row r="676" spans="22:44" x14ac:dyDescent="0.25">
      <c r="V676" s="791"/>
      <c r="W676" s="265"/>
      <c r="X676" s="792"/>
      <c r="Y676" s="793"/>
      <c r="Z676" s="787"/>
      <c r="AA676" s="788" t="str">
        <f t="shared" si="122"/>
        <v/>
      </c>
      <c r="AB676" s="789" t="str">
        <f t="shared" si="120"/>
        <v/>
      </c>
      <c r="AC676" s="789">
        <f t="shared" si="123"/>
        <v>0</v>
      </c>
      <c r="AD676" s="789">
        <f t="shared" si="124"/>
        <v>0</v>
      </c>
      <c r="AE676" s="789">
        <f t="shared" si="125"/>
        <v>0</v>
      </c>
      <c r="AF676" s="790">
        <f t="shared" si="126"/>
        <v>0</v>
      </c>
      <c r="AG676" s="273"/>
      <c r="AH676" s="791"/>
      <c r="AI676" s="265"/>
      <c r="AJ676" s="792"/>
      <c r="AK676" s="793"/>
      <c r="AL676" s="787"/>
      <c r="AM676" s="788" t="str">
        <f t="shared" si="127"/>
        <v/>
      </c>
      <c r="AN676" s="789" t="str">
        <f t="shared" si="121"/>
        <v/>
      </c>
      <c r="AO676" s="789">
        <f t="shared" si="128"/>
        <v>0</v>
      </c>
      <c r="AP676" s="789">
        <f t="shared" si="129"/>
        <v>0</v>
      </c>
      <c r="AQ676" s="789">
        <f t="shared" si="130"/>
        <v>0</v>
      </c>
      <c r="AR676" s="790">
        <f t="shared" si="131"/>
        <v>0</v>
      </c>
    </row>
    <row r="677" spans="22:44" x14ac:dyDescent="0.25">
      <c r="V677" s="791"/>
      <c r="W677" s="265"/>
      <c r="X677" s="792"/>
      <c r="Y677" s="793"/>
      <c r="Z677" s="787"/>
      <c r="AA677" s="788" t="str">
        <f t="shared" si="122"/>
        <v/>
      </c>
      <c r="AB677" s="789" t="str">
        <f t="shared" si="120"/>
        <v/>
      </c>
      <c r="AC677" s="789">
        <f t="shared" si="123"/>
        <v>0</v>
      </c>
      <c r="AD677" s="789">
        <f t="shared" si="124"/>
        <v>0</v>
      </c>
      <c r="AE677" s="789">
        <f t="shared" si="125"/>
        <v>0</v>
      </c>
      <c r="AF677" s="790">
        <f t="shared" si="126"/>
        <v>0</v>
      </c>
      <c r="AG677" s="273"/>
      <c r="AH677" s="791"/>
      <c r="AI677" s="265"/>
      <c r="AJ677" s="792"/>
      <c r="AK677" s="793"/>
      <c r="AL677" s="787"/>
      <c r="AM677" s="788" t="str">
        <f t="shared" si="127"/>
        <v/>
      </c>
      <c r="AN677" s="789" t="str">
        <f t="shared" si="121"/>
        <v/>
      </c>
      <c r="AO677" s="789">
        <f t="shared" si="128"/>
        <v>0</v>
      </c>
      <c r="AP677" s="789">
        <f t="shared" si="129"/>
        <v>0</v>
      </c>
      <c r="AQ677" s="789">
        <f t="shared" si="130"/>
        <v>0</v>
      </c>
      <c r="AR677" s="790">
        <f t="shared" si="131"/>
        <v>0</v>
      </c>
    </row>
    <row r="678" spans="22:44" x14ac:dyDescent="0.25">
      <c r="V678" s="791"/>
      <c r="W678" s="265"/>
      <c r="X678" s="792"/>
      <c r="Y678" s="793"/>
      <c r="Z678" s="787"/>
      <c r="AA678" s="788" t="str">
        <f t="shared" si="122"/>
        <v/>
      </c>
      <c r="AB678" s="789" t="str">
        <f t="shared" si="120"/>
        <v/>
      </c>
      <c r="AC678" s="789">
        <f t="shared" si="123"/>
        <v>0</v>
      </c>
      <c r="AD678" s="789">
        <f t="shared" si="124"/>
        <v>0</v>
      </c>
      <c r="AE678" s="789">
        <f t="shared" si="125"/>
        <v>0</v>
      </c>
      <c r="AF678" s="790">
        <f t="shared" si="126"/>
        <v>0</v>
      </c>
      <c r="AG678" s="273"/>
      <c r="AH678" s="791"/>
      <c r="AI678" s="265"/>
      <c r="AJ678" s="792"/>
      <c r="AK678" s="793"/>
      <c r="AL678" s="787"/>
      <c r="AM678" s="788" t="str">
        <f t="shared" si="127"/>
        <v/>
      </c>
      <c r="AN678" s="789" t="str">
        <f t="shared" si="121"/>
        <v/>
      </c>
      <c r="AO678" s="789">
        <f t="shared" si="128"/>
        <v>0</v>
      </c>
      <c r="AP678" s="789">
        <f t="shared" si="129"/>
        <v>0</v>
      </c>
      <c r="AQ678" s="789">
        <f t="shared" si="130"/>
        <v>0</v>
      </c>
      <c r="AR678" s="790">
        <f t="shared" si="131"/>
        <v>0</v>
      </c>
    </row>
    <row r="679" spans="22:44" x14ac:dyDescent="0.25">
      <c r="V679" s="791"/>
      <c r="W679" s="265"/>
      <c r="X679" s="792"/>
      <c r="Y679" s="793"/>
      <c r="Z679" s="787"/>
      <c r="AA679" s="788" t="str">
        <f t="shared" si="122"/>
        <v/>
      </c>
      <c r="AB679" s="789" t="str">
        <f t="shared" si="120"/>
        <v/>
      </c>
      <c r="AC679" s="789">
        <f t="shared" si="123"/>
        <v>0</v>
      </c>
      <c r="AD679" s="789">
        <f t="shared" si="124"/>
        <v>0</v>
      </c>
      <c r="AE679" s="789">
        <f t="shared" si="125"/>
        <v>0</v>
      </c>
      <c r="AF679" s="790">
        <f t="shared" si="126"/>
        <v>0</v>
      </c>
      <c r="AG679" s="273"/>
      <c r="AH679" s="791"/>
      <c r="AI679" s="265"/>
      <c r="AJ679" s="792"/>
      <c r="AK679" s="793"/>
      <c r="AL679" s="787"/>
      <c r="AM679" s="788" t="str">
        <f t="shared" si="127"/>
        <v/>
      </c>
      <c r="AN679" s="789" t="str">
        <f t="shared" si="121"/>
        <v/>
      </c>
      <c r="AO679" s="789">
        <f t="shared" si="128"/>
        <v>0</v>
      </c>
      <c r="AP679" s="789">
        <f t="shared" si="129"/>
        <v>0</v>
      </c>
      <c r="AQ679" s="789">
        <f t="shared" si="130"/>
        <v>0</v>
      </c>
      <c r="AR679" s="790">
        <f t="shared" si="131"/>
        <v>0</v>
      </c>
    </row>
    <row r="680" spans="22:44" x14ac:dyDescent="0.25">
      <c r="V680" s="791"/>
      <c r="W680" s="265"/>
      <c r="X680" s="792"/>
      <c r="Y680" s="793"/>
      <c r="Z680" s="787"/>
      <c r="AA680" s="788" t="str">
        <f t="shared" si="122"/>
        <v/>
      </c>
      <c r="AB680" s="789" t="str">
        <f t="shared" si="120"/>
        <v/>
      </c>
      <c r="AC680" s="789">
        <f t="shared" si="123"/>
        <v>0</v>
      </c>
      <c r="AD680" s="789">
        <f t="shared" si="124"/>
        <v>0</v>
      </c>
      <c r="AE680" s="789">
        <f t="shared" si="125"/>
        <v>0</v>
      </c>
      <c r="AF680" s="790">
        <f t="shared" si="126"/>
        <v>0</v>
      </c>
      <c r="AG680" s="273"/>
      <c r="AH680" s="791"/>
      <c r="AI680" s="265"/>
      <c r="AJ680" s="792"/>
      <c r="AK680" s="793"/>
      <c r="AL680" s="787"/>
      <c r="AM680" s="788" t="str">
        <f t="shared" si="127"/>
        <v/>
      </c>
      <c r="AN680" s="789" t="str">
        <f t="shared" si="121"/>
        <v/>
      </c>
      <c r="AO680" s="789">
        <f t="shared" si="128"/>
        <v>0</v>
      </c>
      <c r="AP680" s="789">
        <f t="shared" si="129"/>
        <v>0</v>
      </c>
      <c r="AQ680" s="789">
        <f t="shared" si="130"/>
        <v>0</v>
      </c>
      <c r="AR680" s="790">
        <f t="shared" si="131"/>
        <v>0</v>
      </c>
    </row>
    <row r="681" spans="22:44" x14ac:dyDescent="0.25">
      <c r="V681" s="791"/>
      <c r="W681" s="265"/>
      <c r="X681" s="792"/>
      <c r="Y681" s="793"/>
      <c r="Z681" s="787"/>
      <c r="AA681" s="788" t="str">
        <f t="shared" si="122"/>
        <v/>
      </c>
      <c r="AB681" s="789" t="str">
        <f t="shared" si="120"/>
        <v/>
      </c>
      <c r="AC681" s="789">
        <f t="shared" si="123"/>
        <v>0</v>
      </c>
      <c r="AD681" s="789">
        <f t="shared" si="124"/>
        <v>0</v>
      </c>
      <c r="AE681" s="789">
        <f t="shared" si="125"/>
        <v>0</v>
      </c>
      <c r="AF681" s="790">
        <f t="shared" si="126"/>
        <v>0</v>
      </c>
      <c r="AG681" s="273"/>
      <c r="AH681" s="791"/>
      <c r="AI681" s="265"/>
      <c r="AJ681" s="792"/>
      <c r="AK681" s="793"/>
      <c r="AL681" s="787"/>
      <c r="AM681" s="788" t="str">
        <f t="shared" si="127"/>
        <v/>
      </c>
      <c r="AN681" s="789" t="str">
        <f t="shared" si="121"/>
        <v/>
      </c>
      <c r="AO681" s="789">
        <f t="shared" si="128"/>
        <v>0</v>
      </c>
      <c r="AP681" s="789">
        <f t="shared" si="129"/>
        <v>0</v>
      </c>
      <c r="AQ681" s="789">
        <f t="shared" si="130"/>
        <v>0</v>
      </c>
      <c r="AR681" s="790">
        <f t="shared" si="131"/>
        <v>0</v>
      </c>
    </row>
    <row r="682" spans="22:44" x14ac:dyDescent="0.25">
      <c r="V682" s="791"/>
      <c r="W682" s="265"/>
      <c r="X682" s="792"/>
      <c r="Y682" s="793"/>
      <c r="Z682" s="787"/>
      <c r="AA682" s="788" t="str">
        <f t="shared" si="122"/>
        <v/>
      </c>
      <c r="AB682" s="789" t="str">
        <f t="shared" si="120"/>
        <v/>
      </c>
      <c r="AC682" s="789">
        <f t="shared" si="123"/>
        <v>0</v>
      </c>
      <c r="AD682" s="789">
        <f t="shared" si="124"/>
        <v>0</v>
      </c>
      <c r="AE682" s="789">
        <f t="shared" si="125"/>
        <v>0</v>
      </c>
      <c r="AF682" s="790">
        <f t="shared" si="126"/>
        <v>0</v>
      </c>
      <c r="AG682" s="273"/>
      <c r="AH682" s="791"/>
      <c r="AI682" s="265"/>
      <c r="AJ682" s="792"/>
      <c r="AK682" s="793"/>
      <c r="AL682" s="787"/>
      <c r="AM682" s="788" t="str">
        <f t="shared" si="127"/>
        <v/>
      </c>
      <c r="AN682" s="789" t="str">
        <f t="shared" si="121"/>
        <v/>
      </c>
      <c r="AO682" s="789">
        <f t="shared" si="128"/>
        <v>0</v>
      </c>
      <c r="AP682" s="789">
        <f t="shared" si="129"/>
        <v>0</v>
      </c>
      <c r="AQ682" s="789">
        <f t="shared" si="130"/>
        <v>0</v>
      </c>
      <c r="AR682" s="790">
        <f t="shared" si="131"/>
        <v>0</v>
      </c>
    </row>
    <row r="683" spans="22:44" x14ac:dyDescent="0.25">
      <c r="V683" s="791"/>
      <c r="W683" s="265"/>
      <c r="X683" s="792"/>
      <c r="Y683" s="793"/>
      <c r="Z683" s="787"/>
      <c r="AA683" s="788" t="str">
        <f t="shared" si="122"/>
        <v/>
      </c>
      <c r="AB683" s="789" t="str">
        <f t="shared" si="120"/>
        <v/>
      </c>
      <c r="AC683" s="789">
        <f t="shared" si="123"/>
        <v>0</v>
      </c>
      <c r="AD683" s="789">
        <f t="shared" si="124"/>
        <v>0</v>
      </c>
      <c r="AE683" s="789">
        <f t="shared" si="125"/>
        <v>0</v>
      </c>
      <c r="AF683" s="790">
        <f t="shared" si="126"/>
        <v>0</v>
      </c>
      <c r="AG683" s="273"/>
      <c r="AH683" s="791"/>
      <c r="AI683" s="265"/>
      <c r="AJ683" s="792"/>
      <c r="AK683" s="793"/>
      <c r="AL683" s="787"/>
      <c r="AM683" s="788" t="str">
        <f t="shared" si="127"/>
        <v/>
      </c>
      <c r="AN683" s="789" t="str">
        <f t="shared" si="121"/>
        <v/>
      </c>
      <c r="AO683" s="789">
        <f t="shared" si="128"/>
        <v>0</v>
      </c>
      <c r="AP683" s="789">
        <f t="shared" si="129"/>
        <v>0</v>
      </c>
      <c r="AQ683" s="789">
        <f t="shared" si="130"/>
        <v>0</v>
      </c>
      <c r="AR683" s="790">
        <f t="shared" si="131"/>
        <v>0</v>
      </c>
    </row>
    <row r="684" spans="22:44" x14ac:dyDescent="0.25">
      <c r="V684" s="791"/>
      <c r="W684" s="265"/>
      <c r="X684" s="792"/>
      <c r="Y684" s="793"/>
      <c r="Z684" s="787"/>
      <c r="AA684" s="788" t="str">
        <f t="shared" si="122"/>
        <v/>
      </c>
      <c r="AB684" s="789" t="str">
        <f t="shared" si="120"/>
        <v/>
      </c>
      <c r="AC684" s="789">
        <f t="shared" si="123"/>
        <v>0</v>
      </c>
      <c r="AD684" s="789">
        <f t="shared" si="124"/>
        <v>0</v>
      </c>
      <c r="AE684" s="789">
        <f t="shared" si="125"/>
        <v>0</v>
      </c>
      <c r="AF684" s="790">
        <f t="shared" si="126"/>
        <v>0</v>
      </c>
      <c r="AG684" s="273"/>
      <c r="AH684" s="791"/>
      <c r="AI684" s="265"/>
      <c r="AJ684" s="792"/>
      <c r="AK684" s="793"/>
      <c r="AL684" s="787"/>
      <c r="AM684" s="788" t="str">
        <f t="shared" si="127"/>
        <v/>
      </c>
      <c r="AN684" s="789" t="str">
        <f t="shared" si="121"/>
        <v/>
      </c>
      <c r="AO684" s="789">
        <f t="shared" si="128"/>
        <v>0</v>
      </c>
      <c r="AP684" s="789">
        <f t="shared" si="129"/>
        <v>0</v>
      </c>
      <c r="AQ684" s="789">
        <f t="shared" si="130"/>
        <v>0</v>
      </c>
      <c r="AR684" s="790">
        <f t="shared" si="131"/>
        <v>0</v>
      </c>
    </row>
    <row r="685" spans="22:44" x14ac:dyDescent="0.25">
      <c r="V685" s="791"/>
      <c r="W685" s="265"/>
      <c r="X685" s="792"/>
      <c r="Y685" s="793"/>
      <c r="Z685" s="787"/>
      <c r="AA685" s="788" t="str">
        <f t="shared" si="122"/>
        <v/>
      </c>
      <c r="AB685" s="789" t="str">
        <f t="shared" si="120"/>
        <v/>
      </c>
      <c r="AC685" s="789">
        <f t="shared" si="123"/>
        <v>0</v>
      </c>
      <c r="AD685" s="789">
        <f t="shared" si="124"/>
        <v>0</v>
      </c>
      <c r="AE685" s="789">
        <f t="shared" si="125"/>
        <v>0</v>
      </c>
      <c r="AF685" s="790">
        <f t="shared" si="126"/>
        <v>0</v>
      </c>
      <c r="AG685" s="273"/>
      <c r="AH685" s="791"/>
      <c r="AI685" s="265"/>
      <c r="AJ685" s="792"/>
      <c r="AK685" s="793"/>
      <c r="AL685" s="787"/>
      <c r="AM685" s="788" t="str">
        <f t="shared" si="127"/>
        <v/>
      </c>
      <c r="AN685" s="789" t="str">
        <f t="shared" si="121"/>
        <v/>
      </c>
      <c r="AO685" s="789">
        <f t="shared" si="128"/>
        <v>0</v>
      </c>
      <c r="AP685" s="789">
        <f t="shared" si="129"/>
        <v>0</v>
      </c>
      <c r="AQ685" s="789">
        <f t="shared" si="130"/>
        <v>0</v>
      </c>
      <c r="AR685" s="790">
        <f t="shared" si="131"/>
        <v>0</v>
      </c>
    </row>
    <row r="686" spans="22:44" x14ac:dyDescent="0.25">
      <c r="V686" s="791"/>
      <c r="W686" s="265"/>
      <c r="X686" s="792"/>
      <c r="Y686" s="793"/>
      <c r="Z686" s="787"/>
      <c r="AA686" s="788" t="str">
        <f t="shared" si="122"/>
        <v/>
      </c>
      <c r="AB686" s="789" t="str">
        <f t="shared" si="120"/>
        <v/>
      </c>
      <c r="AC686" s="789">
        <f t="shared" si="123"/>
        <v>0</v>
      </c>
      <c r="AD686" s="789">
        <f t="shared" si="124"/>
        <v>0</v>
      </c>
      <c r="AE686" s="789">
        <f t="shared" si="125"/>
        <v>0</v>
      </c>
      <c r="AF686" s="790">
        <f t="shared" si="126"/>
        <v>0</v>
      </c>
      <c r="AG686" s="273"/>
      <c r="AH686" s="791"/>
      <c r="AI686" s="265"/>
      <c r="AJ686" s="792"/>
      <c r="AK686" s="793"/>
      <c r="AL686" s="787"/>
      <c r="AM686" s="788" t="str">
        <f t="shared" si="127"/>
        <v/>
      </c>
      <c r="AN686" s="789" t="str">
        <f t="shared" si="121"/>
        <v/>
      </c>
      <c r="AO686" s="789">
        <f t="shared" si="128"/>
        <v>0</v>
      </c>
      <c r="AP686" s="789">
        <f t="shared" si="129"/>
        <v>0</v>
      </c>
      <c r="AQ686" s="789">
        <f t="shared" si="130"/>
        <v>0</v>
      </c>
      <c r="AR686" s="790">
        <f t="shared" si="131"/>
        <v>0</v>
      </c>
    </row>
    <row r="687" spans="22:44" x14ac:dyDescent="0.25">
      <c r="V687" s="791"/>
      <c r="W687" s="265"/>
      <c r="X687" s="792"/>
      <c r="Y687" s="793"/>
      <c r="Z687" s="787"/>
      <c r="AA687" s="788" t="str">
        <f t="shared" si="122"/>
        <v/>
      </c>
      <c r="AB687" s="789" t="str">
        <f t="shared" si="120"/>
        <v/>
      </c>
      <c r="AC687" s="789">
        <f t="shared" si="123"/>
        <v>0</v>
      </c>
      <c r="AD687" s="789">
        <f t="shared" si="124"/>
        <v>0</v>
      </c>
      <c r="AE687" s="789">
        <f t="shared" si="125"/>
        <v>0</v>
      </c>
      <c r="AF687" s="790">
        <f t="shared" si="126"/>
        <v>0</v>
      </c>
      <c r="AG687" s="273"/>
      <c r="AH687" s="791"/>
      <c r="AI687" s="265"/>
      <c r="AJ687" s="792"/>
      <c r="AK687" s="793"/>
      <c r="AL687" s="787"/>
      <c r="AM687" s="788" t="str">
        <f t="shared" si="127"/>
        <v/>
      </c>
      <c r="AN687" s="789" t="str">
        <f t="shared" si="121"/>
        <v/>
      </c>
      <c r="AO687" s="789">
        <f t="shared" si="128"/>
        <v>0</v>
      </c>
      <c r="AP687" s="789">
        <f t="shared" si="129"/>
        <v>0</v>
      </c>
      <c r="AQ687" s="789">
        <f t="shared" si="130"/>
        <v>0</v>
      </c>
      <c r="AR687" s="790">
        <f t="shared" si="131"/>
        <v>0</v>
      </c>
    </row>
    <row r="688" spans="22:44" x14ac:dyDescent="0.25">
      <c r="V688" s="791"/>
      <c r="W688" s="265"/>
      <c r="X688" s="792"/>
      <c r="Y688" s="793"/>
      <c r="Z688" s="787"/>
      <c r="AA688" s="788" t="str">
        <f t="shared" si="122"/>
        <v/>
      </c>
      <c r="AB688" s="789" t="str">
        <f t="shared" si="120"/>
        <v/>
      </c>
      <c r="AC688" s="789">
        <f t="shared" si="123"/>
        <v>0</v>
      </c>
      <c r="AD688" s="789">
        <f t="shared" si="124"/>
        <v>0</v>
      </c>
      <c r="AE688" s="789">
        <f t="shared" si="125"/>
        <v>0</v>
      </c>
      <c r="AF688" s="790">
        <f t="shared" si="126"/>
        <v>0</v>
      </c>
      <c r="AG688" s="273"/>
      <c r="AH688" s="791"/>
      <c r="AI688" s="265"/>
      <c r="AJ688" s="792"/>
      <c r="AK688" s="793"/>
      <c r="AL688" s="787"/>
      <c r="AM688" s="788" t="str">
        <f t="shared" si="127"/>
        <v/>
      </c>
      <c r="AN688" s="789" t="str">
        <f t="shared" si="121"/>
        <v/>
      </c>
      <c r="AO688" s="789">
        <f t="shared" si="128"/>
        <v>0</v>
      </c>
      <c r="AP688" s="789">
        <f t="shared" si="129"/>
        <v>0</v>
      </c>
      <c r="AQ688" s="789">
        <f t="shared" si="130"/>
        <v>0</v>
      </c>
      <c r="AR688" s="790">
        <f t="shared" si="131"/>
        <v>0</v>
      </c>
    </row>
    <row r="689" spans="22:44" x14ac:dyDescent="0.25">
      <c r="V689" s="791"/>
      <c r="W689" s="265"/>
      <c r="X689" s="792"/>
      <c r="Y689" s="793"/>
      <c r="Z689" s="787"/>
      <c r="AA689" s="788" t="str">
        <f t="shared" si="122"/>
        <v/>
      </c>
      <c r="AB689" s="789" t="str">
        <f t="shared" si="120"/>
        <v/>
      </c>
      <c r="AC689" s="789">
        <f t="shared" si="123"/>
        <v>0</v>
      </c>
      <c r="AD689" s="789">
        <f t="shared" si="124"/>
        <v>0</v>
      </c>
      <c r="AE689" s="789">
        <f t="shared" si="125"/>
        <v>0</v>
      </c>
      <c r="AF689" s="790">
        <f t="shared" si="126"/>
        <v>0</v>
      </c>
      <c r="AG689" s="273"/>
      <c r="AH689" s="791"/>
      <c r="AI689" s="265"/>
      <c r="AJ689" s="792"/>
      <c r="AK689" s="793"/>
      <c r="AL689" s="787"/>
      <c r="AM689" s="788" t="str">
        <f t="shared" si="127"/>
        <v/>
      </c>
      <c r="AN689" s="789" t="str">
        <f t="shared" si="121"/>
        <v/>
      </c>
      <c r="AO689" s="789">
        <f t="shared" si="128"/>
        <v>0</v>
      </c>
      <c r="AP689" s="789">
        <f t="shared" si="129"/>
        <v>0</v>
      </c>
      <c r="AQ689" s="789">
        <f t="shared" si="130"/>
        <v>0</v>
      </c>
      <c r="AR689" s="790">
        <f t="shared" si="131"/>
        <v>0</v>
      </c>
    </row>
    <row r="690" spans="22:44" x14ac:dyDescent="0.25">
      <c r="V690" s="791"/>
      <c r="W690" s="265"/>
      <c r="X690" s="792"/>
      <c r="Y690" s="793"/>
      <c r="Z690" s="787"/>
      <c r="AA690" s="788" t="str">
        <f t="shared" si="122"/>
        <v/>
      </c>
      <c r="AB690" s="789" t="str">
        <f t="shared" si="120"/>
        <v/>
      </c>
      <c r="AC690" s="789">
        <f t="shared" si="123"/>
        <v>0</v>
      </c>
      <c r="AD690" s="789">
        <f t="shared" si="124"/>
        <v>0</v>
      </c>
      <c r="AE690" s="789">
        <f t="shared" si="125"/>
        <v>0</v>
      </c>
      <c r="AF690" s="790">
        <f t="shared" si="126"/>
        <v>0</v>
      </c>
      <c r="AG690" s="273"/>
      <c r="AH690" s="791"/>
      <c r="AI690" s="265"/>
      <c r="AJ690" s="792"/>
      <c r="AK690" s="793"/>
      <c r="AL690" s="787"/>
      <c r="AM690" s="788" t="str">
        <f t="shared" si="127"/>
        <v/>
      </c>
      <c r="AN690" s="789" t="str">
        <f t="shared" si="121"/>
        <v/>
      </c>
      <c r="AO690" s="789">
        <f t="shared" si="128"/>
        <v>0</v>
      </c>
      <c r="AP690" s="789">
        <f t="shared" si="129"/>
        <v>0</v>
      </c>
      <c r="AQ690" s="789">
        <f t="shared" si="130"/>
        <v>0</v>
      </c>
      <c r="AR690" s="790">
        <f t="shared" si="131"/>
        <v>0</v>
      </c>
    </row>
    <row r="691" spans="22:44" x14ac:dyDescent="0.25">
      <c r="V691" s="791"/>
      <c r="W691" s="265"/>
      <c r="X691" s="792"/>
      <c r="Y691" s="793"/>
      <c r="Z691" s="787"/>
      <c r="AA691" s="788" t="str">
        <f t="shared" si="122"/>
        <v/>
      </c>
      <c r="AB691" s="789" t="str">
        <f t="shared" si="120"/>
        <v/>
      </c>
      <c r="AC691" s="789">
        <f t="shared" si="123"/>
        <v>0</v>
      </c>
      <c r="AD691" s="789">
        <f t="shared" si="124"/>
        <v>0</v>
      </c>
      <c r="AE691" s="789">
        <f t="shared" si="125"/>
        <v>0</v>
      </c>
      <c r="AF691" s="790">
        <f t="shared" si="126"/>
        <v>0</v>
      </c>
      <c r="AG691" s="273"/>
      <c r="AH691" s="791"/>
      <c r="AI691" s="265"/>
      <c r="AJ691" s="792"/>
      <c r="AK691" s="793"/>
      <c r="AL691" s="787"/>
      <c r="AM691" s="788" t="str">
        <f t="shared" si="127"/>
        <v/>
      </c>
      <c r="AN691" s="789" t="str">
        <f t="shared" si="121"/>
        <v/>
      </c>
      <c r="AO691" s="789">
        <f t="shared" si="128"/>
        <v>0</v>
      </c>
      <c r="AP691" s="789">
        <f t="shared" si="129"/>
        <v>0</v>
      </c>
      <c r="AQ691" s="789">
        <f t="shared" si="130"/>
        <v>0</v>
      </c>
      <c r="AR691" s="790">
        <f t="shared" si="131"/>
        <v>0</v>
      </c>
    </row>
    <row r="692" spans="22:44" x14ac:dyDescent="0.25">
      <c r="V692" s="791"/>
      <c r="W692" s="265"/>
      <c r="X692" s="792"/>
      <c r="Y692" s="793"/>
      <c r="Z692" s="787"/>
      <c r="AA692" s="788" t="str">
        <f t="shared" si="122"/>
        <v/>
      </c>
      <c r="AB692" s="789" t="str">
        <f t="shared" si="120"/>
        <v/>
      </c>
      <c r="AC692" s="789">
        <f t="shared" si="123"/>
        <v>0</v>
      </c>
      <c r="AD692" s="789">
        <f t="shared" si="124"/>
        <v>0</v>
      </c>
      <c r="AE692" s="789">
        <f t="shared" si="125"/>
        <v>0</v>
      </c>
      <c r="AF692" s="790">
        <f t="shared" si="126"/>
        <v>0</v>
      </c>
      <c r="AG692" s="273"/>
      <c r="AH692" s="791"/>
      <c r="AI692" s="265"/>
      <c r="AJ692" s="792"/>
      <c r="AK692" s="793"/>
      <c r="AL692" s="787"/>
      <c r="AM692" s="788" t="str">
        <f t="shared" si="127"/>
        <v/>
      </c>
      <c r="AN692" s="789" t="str">
        <f t="shared" si="121"/>
        <v/>
      </c>
      <c r="AO692" s="789">
        <f t="shared" si="128"/>
        <v>0</v>
      </c>
      <c r="AP692" s="789">
        <f t="shared" si="129"/>
        <v>0</v>
      </c>
      <c r="AQ692" s="789">
        <f t="shared" si="130"/>
        <v>0</v>
      </c>
      <c r="AR692" s="790">
        <f t="shared" si="131"/>
        <v>0</v>
      </c>
    </row>
    <row r="693" spans="22:44" x14ac:dyDescent="0.25">
      <c r="V693" s="791"/>
      <c r="W693" s="265"/>
      <c r="X693" s="792"/>
      <c r="Y693" s="793"/>
      <c r="Z693" s="787"/>
      <c r="AA693" s="788" t="str">
        <f t="shared" si="122"/>
        <v/>
      </c>
      <c r="AB693" s="789" t="str">
        <f t="shared" si="120"/>
        <v/>
      </c>
      <c r="AC693" s="789">
        <f t="shared" si="123"/>
        <v>0</v>
      </c>
      <c r="AD693" s="789">
        <f t="shared" si="124"/>
        <v>0</v>
      </c>
      <c r="AE693" s="789">
        <f t="shared" si="125"/>
        <v>0</v>
      </c>
      <c r="AF693" s="790">
        <f t="shared" si="126"/>
        <v>0</v>
      </c>
      <c r="AG693" s="273"/>
      <c r="AH693" s="791"/>
      <c r="AI693" s="265"/>
      <c r="AJ693" s="792"/>
      <c r="AK693" s="793"/>
      <c r="AL693" s="787"/>
      <c r="AM693" s="788" t="str">
        <f t="shared" si="127"/>
        <v/>
      </c>
      <c r="AN693" s="789" t="str">
        <f t="shared" si="121"/>
        <v/>
      </c>
      <c r="AO693" s="789">
        <f t="shared" si="128"/>
        <v>0</v>
      </c>
      <c r="AP693" s="789">
        <f t="shared" si="129"/>
        <v>0</v>
      </c>
      <c r="AQ693" s="789">
        <f t="shared" si="130"/>
        <v>0</v>
      </c>
      <c r="AR693" s="790">
        <f t="shared" si="131"/>
        <v>0</v>
      </c>
    </row>
    <row r="694" spans="22:44" x14ac:dyDescent="0.25">
      <c r="V694" s="791"/>
      <c r="W694" s="265"/>
      <c r="X694" s="792"/>
      <c r="Y694" s="793"/>
      <c r="Z694" s="787"/>
      <c r="AA694" s="788" t="str">
        <f t="shared" si="122"/>
        <v/>
      </c>
      <c r="AB694" s="789" t="str">
        <f t="shared" si="120"/>
        <v/>
      </c>
      <c r="AC694" s="789">
        <f t="shared" si="123"/>
        <v>0</v>
      </c>
      <c r="AD694" s="789">
        <f t="shared" si="124"/>
        <v>0</v>
      </c>
      <c r="AE694" s="789">
        <f t="shared" si="125"/>
        <v>0</v>
      </c>
      <c r="AF694" s="790">
        <f t="shared" si="126"/>
        <v>0</v>
      </c>
      <c r="AG694" s="273"/>
      <c r="AH694" s="791"/>
      <c r="AI694" s="265"/>
      <c r="AJ694" s="792"/>
      <c r="AK694" s="793"/>
      <c r="AL694" s="787"/>
      <c r="AM694" s="788" t="str">
        <f t="shared" si="127"/>
        <v/>
      </c>
      <c r="AN694" s="789" t="str">
        <f t="shared" si="121"/>
        <v/>
      </c>
      <c r="AO694" s="789">
        <f t="shared" si="128"/>
        <v>0</v>
      </c>
      <c r="AP694" s="789">
        <f t="shared" si="129"/>
        <v>0</v>
      </c>
      <c r="AQ694" s="789">
        <f t="shared" si="130"/>
        <v>0</v>
      </c>
      <c r="AR694" s="790">
        <f t="shared" si="131"/>
        <v>0</v>
      </c>
    </row>
    <row r="695" spans="22:44" x14ac:dyDescent="0.25">
      <c r="V695" s="791"/>
      <c r="W695" s="265"/>
      <c r="X695" s="792"/>
      <c r="Y695" s="793"/>
      <c r="Z695" s="787"/>
      <c r="AA695" s="788" t="str">
        <f t="shared" si="122"/>
        <v/>
      </c>
      <c r="AB695" s="789" t="str">
        <f t="shared" si="120"/>
        <v/>
      </c>
      <c r="AC695" s="789">
        <f t="shared" si="123"/>
        <v>0</v>
      </c>
      <c r="AD695" s="789">
        <f t="shared" si="124"/>
        <v>0</v>
      </c>
      <c r="AE695" s="789">
        <f t="shared" si="125"/>
        <v>0</v>
      </c>
      <c r="AF695" s="790">
        <f t="shared" si="126"/>
        <v>0</v>
      </c>
      <c r="AG695" s="273"/>
      <c r="AH695" s="791"/>
      <c r="AI695" s="265"/>
      <c r="AJ695" s="792"/>
      <c r="AK695" s="793"/>
      <c r="AL695" s="787"/>
      <c r="AM695" s="788" t="str">
        <f t="shared" si="127"/>
        <v/>
      </c>
      <c r="AN695" s="789" t="str">
        <f t="shared" si="121"/>
        <v/>
      </c>
      <c r="AO695" s="789">
        <f t="shared" si="128"/>
        <v>0</v>
      </c>
      <c r="AP695" s="789">
        <f t="shared" si="129"/>
        <v>0</v>
      </c>
      <c r="AQ695" s="789">
        <f t="shared" si="130"/>
        <v>0</v>
      </c>
      <c r="AR695" s="790">
        <f t="shared" si="131"/>
        <v>0</v>
      </c>
    </row>
    <row r="696" spans="22:44" x14ac:dyDescent="0.25">
      <c r="V696" s="791"/>
      <c r="W696" s="265"/>
      <c r="X696" s="792"/>
      <c r="Y696" s="793"/>
      <c r="Z696" s="787"/>
      <c r="AA696" s="788" t="str">
        <f t="shared" si="122"/>
        <v/>
      </c>
      <c r="AB696" s="789" t="str">
        <f t="shared" si="120"/>
        <v/>
      </c>
      <c r="AC696" s="789">
        <f t="shared" si="123"/>
        <v>0</v>
      </c>
      <c r="AD696" s="789">
        <f t="shared" si="124"/>
        <v>0</v>
      </c>
      <c r="AE696" s="789">
        <f t="shared" si="125"/>
        <v>0</v>
      </c>
      <c r="AF696" s="790">
        <f t="shared" si="126"/>
        <v>0</v>
      </c>
      <c r="AG696" s="273"/>
      <c r="AH696" s="791"/>
      <c r="AI696" s="265"/>
      <c r="AJ696" s="792"/>
      <c r="AK696" s="793"/>
      <c r="AL696" s="787"/>
      <c r="AM696" s="788" t="str">
        <f t="shared" si="127"/>
        <v/>
      </c>
      <c r="AN696" s="789" t="str">
        <f t="shared" si="121"/>
        <v/>
      </c>
      <c r="AO696" s="789">
        <f t="shared" si="128"/>
        <v>0</v>
      </c>
      <c r="AP696" s="789">
        <f t="shared" si="129"/>
        <v>0</v>
      </c>
      <c r="AQ696" s="789">
        <f t="shared" si="130"/>
        <v>0</v>
      </c>
      <c r="AR696" s="790">
        <f t="shared" si="131"/>
        <v>0</v>
      </c>
    </row>
    <row r="697" spans="22:44" x14ac:dyDescent="0.25">
      <c r="V697" s="791"/>
      <c r="W697" s="265"/>
      <c r="X697" s="792"/>
      <c r="Y697" s="793"/>
      <c r="Z697" s="787"/>
      <c r="AA697" s="788" t="str">
        <f t="shared" si="122"/>
        <v/>
      </c>
      <c r="AB697" s="789" t="str">
        <f t="shared" si="120"/>
        <v/>
      </c>
      <c r="AC697" s="789">
        <f t="shared" si="123"/>
        <v>0</v>
      </c>
      <c r="AD697" s="789">
        <f t="shared" si="124"/>
        <v>0</v>
      </c>
      <c r="AE697" s="789">
        <f t="shared" si="125"/>
        <v>0</v>
      </c>
      <c r="AF697" s="790">
        <f t="shared" si="126"/>
        <v>0</v>
      </c>
      <c r="AG697" s="273"/>
      <c r="AH697" s="791"/>
      <c r="AI697" s="265"/>
      <c r="AJ697" s="792"/>
      <c r="AK697" s="793"/>
      <c r="AL697" s="787"/>
      <c r="AM697" s="788" t="str">
        <f t="shared" si="127"/>
        <v/>
      </c>
      <c r="AN697" s="789" t="str">
        <f t="shared" si="121"/>
        <v/>
      </c>
      <c r="AO697" s="789">
        <f t="shared" si="128"/>
        <v>0</v>
      </c>
      <c r="AP697" s="789">
        <f t="shared" si="129"/>
        <v>0</v>
      </c>
      <c r="AQ697" s="789">
        <f t="shared" si="130"/>
        <v>0</v>
      </c>
      <c r="AR697" s="790">
        <f t="shared" si="131"/>
        <v>0</v>
      </c>
    </row>
    <row r="698" spans="22:44" x14ac:dyDescent="0.25">
      <c r="V698" s="791"/>
      <c r="W698" s="265"/>
      <c r="X698" s="792"/>
      <c r="Y698" s="793"/>
      <c r="Z698" s="787"/>
      <c r="AA698" s="788" t="str">
        <f t="shared" si="122"/>
        <v/>
      </c>
      <c r="AB698" s="789" t="str">
        <f t="shared" si="120"/>
        <v/>
      </c>
      <c r="AC698" s="789">
        <f t="shared" si="123"/>
        <v>0</v>
      </c>
      <c r="AD698" s="789">
        <f t="shared" si="124"/>
        <v>0</v>
      </c>
      <c r="AE698" s="789">
        <f t="shared" si="125"/>
        <v>0</v>
      </c>
      <c r="AF698" s="790">
        <f t="shared" si="126"/>
        <v>0</v>
      </c>
      <c r="AG698" s="273"/>
      <c r="AH698" s="791"/>
      <c r="AI698" s="265"/>
      <c r="AJ698" s="792"/>
      <c r="AK698" s="793"/>
      <c r="AL698" s="787"/>
      <c r="AM698" s="788" t="str">
        <f t="shared" si="127"/>
        <v/>
      </c>
      <c r="AN698" s="789" t="str">
        <f t="shared" si="121"/>
        <v/>
      </c>
      <c r="AO698" s="789">
        <f t="shared" si="128"/>
        <v>0</v>
      </c>
      <c r="AP698" s="789">
        <f t="shared" si="129"/>
        <v>0</v>
      </c>
      <c r="AQ698" s="789">
        <f t="shared" si="130"/>
        <v>0</v>
      </c>
      <c r="AR698" s="790">
        <f t="shared" si="131"/>
        <v>0</v>
      </c>
    </row>
    <row r="699" spans="22:44" x14ac:dyDescent="0.25">
      <c r="V699" s="791"/>
      <c r="W699" s="265"/>
      <c r="X699" s="792"/>
      <c r="Y699" s="793"/>
      <c r="Z699" s="787"/>
      <c r="AA699" s="788" t="str">
        <f t="shared" si="122"/>
        <v/>
      </c>
      <c r="AB699" s="789" t="str">
        <f t="shared" si="120"/>
        <v/>
      </c>
      <c r="AC699" s="789">
        <f t="shared" si="123"/>
        <v>0</v>
      </c>
      <c r="AD699" s="789">
        <f t="shared" si="124"/>
        <v>0</v>
      </c>
      <c r="AE699" s="789">
        <f t="shared" si="125"/>
        <v>0</v>
      </c>
      <c r="AF699" s="790">
        <f t="shared" si="126"/>
        <v>0</v>
      </c>
      <c r="AG699" s="273"/>
      <c r="AH699" s="791"/>
      <c r="AI699" s="265"/>
      <c r="AJ699" s="792"/>
      <c r="AK699" s="793"/>
      <c r="AL699" s="787"/>
      <c r="AM699" s="788" t="str">
        <f t="shared" si="127"/>
        <v/>
      </c>
      <c r="AN699" s="789" t="str">
        <f t="shared" si="121"/>
        <v/>
      </c>
      <c r="AO699" s="789">
        <f t="shared" si="128"/>
        <v>0</v>
      </c>
      <c r="AP699" s="789">
        <f t="shared" si="129"/>
        <v>0</v>
      </c>
      <c r="AQ699" s="789">
        <f t="shared" si="130"/>
        <v>0</v>
      </c>
      <c r="AR699" s="790">
        <f t="shared" si="131"/>
        <v>0</v>
      </c>
    </row>
    <row r="700" spans="22:44" x14ac:dyDescent="0.25">
      <c r="V700" s="791"/>
      <c r="W700" s="265"/>
      <c r="X700" s="792"/>
      <c r="Y700" s="793"/>
      <c r="Z700" s="787"/>
      <c r="AA700" s="788" t="str">
        <f t="shared" si="122"/>
        <v/>
      </c>
      <c r="AB700" s="789" t="str">
        <f t="shared" si="120"/>
        <v/>
      </c>
      <c r="AC700" s="789">
        <f t="shared" si="123"/>
        <v>0</v>
      </c>
      <c r="AD700" s="789">
        <f t="shared" si="124"/>
        <v>0</v>
      </c>
      <c r="AE700" s="789">
        <f t="shared" si="125"/>
        <v>0</v>
      </c>
      <c r="AF700" s="790">
        <f t="shared" si="126"/>
        <v>0</v>
      </c>
      <c r="AG700" s="273"/>
      <c r="AH700" s="791"/>
      <c r="AI700" s="265"/>
      <c r="AJ700" s="792"/>
      <c r="AK700" s="793"/>
      <c r="AL700" s="787"/>
      <c r="AM700" s="788" t="str">
        <f t="shared" si="127"/>
        <v/>
      </c>
      <c r="AN700" s="789" t="str">
        <f t="shared" si="121"/>
        <v/>
      </c>
      <c r="AO700" s="789">
        <f t="shared" si="128"/>
        <v>0</v>
      </c>
      <c r="AP700" s="789">
        <f t="shared" si="129"/>
        <v>0</v>
      </c>
      <c r="AQ700" s="789">
        <f t="shared" si="130"/>
        <v>0</v>
      </c>
      <c r="AR700" s="790">
        <f t="shared" si="131"/>
        <v>0</v>
      </c>
    </row>
    <row r="701" spans="22:44" x14ac:dyDescent="0.25">
      <c r="V701" s="791"/>
      <c r="W701" s="265"/>
      <c r="X701" s="792"/>
      <c r="Y701" s="793"/>
      <c r="Z701" s="787"/>
      <c r="AA701" s="788" t="str">
        <f t="shared" si="122"/>
        <v/>
      </c>
      <c r="AB701" s="789" t="str">
        <f t="shared" si="120"/>
        <v/>
      </c>
      <c r="AC701" s="789">
        <f t="shared" si="123"/>
        <v>0</v>
      </c>
      <c r="AD701" s="789">
        <f t="shared" si="124"/>
        <v>0</v>
      </c>
      <c r="AE701" s="789">
        <f t="shared" si="125"/>
        <v>0</v>
      </c>
      <c r="AF701" s="790">
        <f t="shared" si="126"/>
        <v>0</v>
      </c>
      <c r="AG701" s="273"/>
      <c r="AH701" s="791"/>
      <c r="AI701" s="265"/>
      <c r="AJ701" s="792"/>
      <c r="AK701" s="793"/>
      <c r="AL701" s="787"/>
      <c r="AM701" s="788" t="str">
        <f t="shared" si="127"/>
        <v/>
      </c>
      <c r="AN701" s="789" t="str">
        <f t="shared" si="121"/>
        <v/>
      </c>
      <c r="AO701" s="789">
        <f t="shared" si="128"/>
        <v>0</v>
      </c>
      <c r="AP701" s="789">
        <f t="shared" si="129"/>
        <v>0</v>
      </c>
      <c r="AQ701" s="789">
        <f t="shared" si="130"/>
        <v>0</v>
      </c>
      <c r="AR701" s="790">
        <f t="shared" si="131"/>
        <v>0</v>
      </c>
    </row>
    <row r="702" spans="22:44" x14ac:dyDescent="0.25">
      <c r="V702" s="791"/>
      <c r="W702" s="265"/>
      <c r="X702" s="792"/>
      <c r="Y702" s="793"/>
      <c r="Z702" s="787"/>
      <c r="AA702" s="788" t="str">
        <f t="shared" si="122"/>
        <v/>
      </c>
      <c r="AB702" s="789" t="str">
        <f t="shared" si="120"/>
        <v/>
      </c>
      <c r="AC702" s="789">
        <f t="shared" si="123"/>
        <v>0</v>
      </c>
      <c r="AD702" s="789">
        <f t="shared" si="124"/>
        <v>0</v>
      </c>
      <c r="AE702" s="789">
        <f t="shared" si="125"/>
        <v>0</v>
      </c>
      <c r="AF702" s="790">
        <f t="shared" si="126"/>
        <v>0</v>
      </c>
      <c r="AG702" s="273"/>
      <c r="AH702" s="791"/>
      <c r="AI702" s="265"/>
      <c r="AJ702" s="792"/>
      <c r="AK702" s="793"/>
      <c r="AL702" s="787"/>
      <c r="AM702" s="788" t="str">
        <f t="shared" si="127"/>
        <v/>
      </c>
      <c r="AN702" s="789" t="str">
        <f t="shared" si="121"/>
        <v/>
      </c>
      <c r="AO702" s="789">
        <f t="shared" si="128"/>
        <v>0</v>
      </c>
      <c r="AP702" s="789">
        <f t="shared" si="129"/>
        <v>0</v>
      </c>
      <c r="AQ702" s="789">
        <f t="shared" si="130"/>
        <v>0</v>
      </c>
      <c r="AR702" s="790">
        <f t="shared" si="131"/>
        <v>0</v>
      </c>
    </row>
    <row r="703" spans="22:44" x14ac:dyDescent="0.25">
      <c r="V703" s="791"/>
      <c r="W703" s="265"/>
      <c r="X703" s="792"/>
      <c r="Y703" s="793"/>
      <c r="Z703" s="787"/>
      <c r="AA703" s="788" t="str">
        <f t="shared" si="122"/>
        <v/>
      </c>
      <c r="AB703" s="789" t="str">
        <f t="shared" si="120"/>
        <v/>
      </c>
      <c r="AC703" s="789">
        <f t="shared" si="123"/>
        <v>0</v>
      </c>
      <c r="AD703" s="789">
        <f t="shared" si="124"/>
        <v>0</v>
      </c>
      <c r="AE703" s="789">
        <f t="shared" si="125"/>
        <v>0</v>
      </c>
      <c r="AF703" s="790">
        <f t="shared" si="126"/>
        <v>0</v>
      </c>
      <c r="AG703" s="273"/>
      <c r="AH703" s="791"/>
      <c r="AI703" s="265"/>
      <c r="AJ703" s="792"/>
      <c r="AK703" s="793"/>
      <c r="AL703" s="787"/>
      <c r="AM703" s="788" t="str">
        <f t="shared" si="127"/>
        <v/>
      </c>
      <c r="AN703" s="789" t="str">
        <f t="shared" si="121"/>
        <v/>
      </c>
      <c r="AO703" s="789">
        <f t="shared" si="128"/>
        <v>0</v>
      </c>
      <c r="AP703" s="789">
        <f t="shared" si="129"/>
        <v>0</v>
      </c>
      <c r="AQ703" s="789">
        <f t="shared" si="130"/>
        <v>0</v>
      </c>
      <c r="AR703" s="790">
        <f t="shared" si="131"/>
        <v>0</v>
      </c>
    </row>
    <row r="704" spans="22:44" x14ac:dyDescent="0.25">
      <c r="V704" s="791"/>
      <c r="W704" s="265"/>
      <c r="X704" s="792"/>
      <c r="Y704" s="793"/>
      <c r="Z704" s="787"/>
      <c r="AA704" s="788" t="str">
        <f t="shared" si="122"/>
        <v/>
      </c>
      <c r="AB704" s="789" t="str">
        <f t="shared" si="120"/>
        <v/>
      </c>
      <c r="AC704" s="789">
        <f t="shared" si="123"/>
        <v>0</v>
      </c>
      <c r="AD704" s="789">
        <f t="shared" si="124"/>
        <v>0</v>
      </c>
      <c r="AE704" s="789">
        <f t="shared" si="125"/>
        <v>0</v>
      </c>
      <c r="AF704" s="790">
        <f t="shared" si="126"/>
        <v>0</v>
      </c>
      <c r="AG704" s="273"/>
      <c r="AH704" s="791"/>
      <c r="AI704" s="265"/>
      <c r="AJ704" s="792"/>
      <c r="AK704" s="793"/>
      <c r="AL704" s="787"/>
      <c r="AM704" s="788" t="str">
        <f t="shared" si="127"/>
        <v/>
      </c>
      <c r="AN704" s="789" t="str">
        <f t="shared" si="121"/>
        <v/>
      </c>
      <c r="AO704" s="789">
        <f t="shared" si="128"/>
        <v>0</v>
      </c>
      <c r="AP704" s="789">
        <f t="shared" si="129"/>
        <v>0</v>
      </c>
      <c r="AQ704" s="789">
        <f t="shared" si="130"/>
        <v>0</v>
      </c>
      <c r="AR704" s="790">
        <f t="shared" si="131"/>
        <v>0</v>
      </c>
    </row>
    <row r="705" spans="22:44" x14ac:dyDescent="0.25">
      <c r="V705" s="791"/>
      <c r="W705" s="265"/>
      <c r="X705" s="792"/>
      <c r="Y705" s="793"/>
      <c r="Z705" s="787"/>
      <c r="AA705" s="788" t="str">
        <f t="shared" si="122"/>
        <v/>
      </c>
      <c r="AB705" s="789" t="str">
        <f t="shared" si="120"/>
        <v/>
      </c>
      <c r="AC705" s="789">
        <f t="shared" si="123"/>
        <v>0</v>
      </c>
      <c r="AD705" s="789">
        <f t="shared" si="124"/>
        <v>0</v>
      </c>
      <c r="AE705" s="789">
        <f t="shared" si="125"/>
        <v>0</v>
      </c>
      <c r="AF705" s="790">
        <f t="shared" si="126"/>
        <v>0</v>
      </c>
      <c r="AG705" s="273"/>
      <c r="AH705" s="791"/>
      <c r="AI705" s="265"/>
      <c r="AJ705" s="792"/>
      <c r="AK705" s="793"/>
      <c r="AL705" s="787"/>
      <c r="AM705" s="788" t="str">
        <f t="shared" si="127"/>
        <v/>
      </c>
      <c r="AN705" s="789" t="str">
        <f t="shared" si="121"/>
        <v/>
      </c>
      <c r="AO705" s="789">
        <f t="shared" si="128"/>
        <v>0</v>
      </c>
      <c r="AP705" s="789">
        <f t="shared" si="129"/>
        <v>0</v>
      </c>
      <c r="AQ705" s="789">
        <f t="shared" si="130"/>
        <v>0</v>
      </c>
      <c r="AR705" s="790">
        <f t="shared" si="131"/>
        <v>0</v>
      </c>
    </row>
    <row r="706" spans="22:44" x14ac:dyDescent="0.25">
      <c r="V706" s="791"/>
      <c r="W706" s="265"/>
      <c r="X706" s="792"/>
      <c r="Y706" s="793"/>
      <c r="Z706" s="787"/>
      <c r="AA706" s="788" t="str">
        <f t="shared" si="122"/>
        <v/>
      </c>
      <c r="AB706" s="789" t="str">
        <f t="shared" si="120"/>
        <v/>
      </c>
      <c r="AC706" s="789">
        <f t="shared" si="123"/>
        <v>0</v>
      </c>
      <c r="AD706" s="789">
        <f t="shared" si="124"/>
        <v>0</v>
      </c>
      <c r="AE706" s="789">
        <f t="shared" si="125"/>
        <v>0</v>
      </c>
      <c r="AF706" s="790">
        <f t="shared" si="126"/>
        <v>0</v>
      </c>
      <c r="AG706" s="273"/>
      <c r="AH706" s="791"/>
      <c r="AI706" s="265"/>
      <c r="AJ706" s="792"/>
      <c r="AK706" s="793"/>
      <c r="AL706" s="787"/>
      <c r="AM706" s="788" t="str">
        <f t="shared" si="127"/>
        <v/>
      </c>
      <c r="AN706" s="789" t="str">
        <f t="shared" si="121"/>
        <v/>
      </c>
      <c r="AO706" s="789">
        <f t="shared" si="128"/>
        <v>0</v>
      </c>
      <c r="AP706" s="789">
        <f t="shared" si="129"/>
        <v>0</v>
      </c>
      <c r="AQ706" s="789">
        <f t="shared" si="130"/>
        <v>0</v>
      </c>
      <c r="AR706" s="790">
        <f t="shared" si="131"/>
        <v>0</v>
      </c>
    </row>
    <row r="707" spans="22:44" x14ac:dyDescent="0.25">
      <c r="V707" s="791"/>
      <c r="W707" s="265"/>
      <c r="X707" s="792"/>
      <c r="Y707" s="793"/>
      <c r="Z707" s="787"/>
      <c r="AA707" s="788" t="str">
        <f t="shared" si="122"/>
        <v/>
      </c>
      <c r="AB707" s="789" t="str">
        <f t="shared" si="120"/>
        <v/>
      </c>
      <c r="AC707" s="789">
        <f t="shared" si="123"/>
        <v>0</v>
      </c>
      <c r="AD707" s="789">
        <f t="shared" si="124"/>
        <v>0</v>
      </c>
      <c r="AE707" s="789">
        <f t="shared" si="125"/>
        <v>0</v>
      </c>
      <c r="AF707" s="790">
        <f t="shared" si="126"/>
        <v>0</v>
      </c>
      <c r="AG707" s="273"/>
      <c r="AH707" s="791"/>
      <c r="AI707" s="265"/>
      <c r="AJ707" s="792"/>
      <c r="AK707" s="793"/>
      <c r="AL707" s="787"/>
      <c r="AM707" s="788" t="str">
        <f t="shared" si="127"/>
        <v/>
      </c>
      <c r="AN707" s="789" t="str">
        <f t="shared" si="121"/>
        <v/>
      </c>
      <c r="AO707" s="789">
        <f t="shared" si="128"/>
        <v>0</v>
      </c>
      <c r="AP707" s="789">
        <f t="shared" si="129"/>
        <v>0</v>
      </c>
      <c r="AQ707" s="789">
        <f t="shared" si="130"/>
        <v>0</v>
      </c>
      <c r="AR707" s="790">
        <f t="shared" si="131"/>
        <v>0</v>
      </c>
    </row>
    <row r="708" spans="22:44" x14ac:dyDescent="0.25">
      <c r="V708" s="791"/>
      <c r="W708" s="265"/>
      <c r="X708" s="792"/>
      <c r="Y708" s="793"/>
      <c r="Z708" s="787"/>
      <c r="AA708" s="788" t="str">
        <f t="shared" si="122"/>
        <v/>
      </c>
      <c r="AB708" s="789" t="str">
        <f t="shared" si="120"/>
        <v/>
      </c>
      <c r="AC708" s="789">
        <f t="shared" si="123"/>
        <v>0</v>
      </c>
      <c r="AD708" s="789">
        <f t="shared" si="124"/>
        <v>0</v>
      </c>
      <c r="AE708" s="789">
        <f t="shared" si="125"/>
        <v>0</v>
      </c>
      <c r="AF708" s="790">
        <f t="shared" si="126"/>
        <v>0</v>
      </c>
      <c r="AG708" s="273"/>
      <c r="AH708" s="791"/>
      <c r="AI708" s="265"/>
      <c r="AJ708" s="792"/>
      <c r="AK708" s="793"/>
      <c r="AL708" s="787"/>
      <c r="AM708" s="788" t="str">
        <f t="shared" si="127"/>
        <v/>
      </c>
      <c r="AN708" s="789" t="str">
        <f t="shared" si="121"/>
        <v/>
      </c>
      <c r="AO708" s="789">
        <f t="shared" si="128"/>
        <v>0</v>
      </c>
      <c r="AP708" s="789">
        <f t="shared" si="129"/>
        <v>0</v>
      </c>
      <c r="AQ708" s="789">
        <f t="shared" si="130"/>
        <v>0</v>
      </c>
      <c r="AR708" s="790">
        <f t="shared" si="131"/>
        <v>0</v>
      </c>
    </row>
    <row r="709" spans="22:44" x14ac:dyDescent="0.25">
      <c r="V709" s="791"/>
      <c r="W709" s="265"/>
      <c r="X709" s="792"/>
      <c r="Y709" s="793"/>
      <c r="Z709" s="787"/>
      <c r="AA709" s="788" t="str">
        <f t="shared" si="122"/>
        <v/>
      </c>
      <c r="AB709" s="789" t="str">
        <f t="shared" si="120"/>
        <v/>
      </c>
      <c r="AC709" s="789">
        <f t="shared" si="123"/>
        <v>0</v>
      </c>
      <c r="AD709" s="789">
        <f t="shared" si="124"/>
        <v>0</v>
      </c>
      <c r="AE709" s="789">
        <f t="shared" si="125"/>
        <v>0</v>
      </c>
      <c r="AF709" s="790">
        <f t="shared" si="126"/>
        <v>0</v>
      </c>
      <c r="AG709" s="273"/>
      <c r="AH709" s="791"/>
      <c r="AI709" s="265"/>
      <c r="AJ709" s="792"/>
      <c r="AK709" s="793"/>
      <c r="AL709" s="787"/>
      <c r="AM709" s="788" t="str">
        <f t="shared" si="127"/>
        <v/>
      </c>
      <c r="AN709" s="789" t="str">
        <f t="shared" si="121"/>
        <v/>
      </c>
      <c r="AO709" s="789">
        <f t="shared" si="128"/>
        <v>0</v>
      </c>
      <c r="AP709" s="789">
        <f t="shared" si="129"/>
        <v>0</v>
      </c>
      <c r="AQ709" s="789">
        <f t="shared" si="130"/>
        <v>0</v>
      </c>
      <c r="AR709" s="790">
        <f t="shared" si="131"/>
        <v>0</v>
      </c>
    </row>
    <row r="710" spans="22:44" x14ac:dyDescent="0.25">
      <c r="V710" s="791"/>
      <c r="W710" s="265"/>
      <c r="X710" s="792"/>
      <c r="Y710" s="793"/>
      <c r="Z710" s="787"/>
      <c r="AA710" s="788" t="str">
        <f t="shared" si="122"/>
        <v/>
      </c>
      <c r="AB710" s="789" t="str">
        <f t="shared" si="120"/>
        <v/>
      </c>
      <c r="AC710" s="789">
        <f t="shared" si="123"/>
        <v>0</v>
      </c>
      <c r="AD710" s="789">
        <f t="shared" si="124"/>
        <v>0</v>
      </c>
      <c r="AE710" s="789">
        <f t="shared" si="125"/>
        <v>0</v>
      </c>
      <c r="AF710" s="790">
        <f t="shared" si="126"/>
        <v>0</v>
      </c>
      <c r="AG710" s="273"/>
      <c r="AH710" s="791"/>
      <c r="AI710" s="265"/>
      <c r="AJ710" s="792"/>
      <c r="AK710" s="793"/>
      <c r="AL710" s="787"/>
      <c r="AM710" s="788" t="str">
        <f t="shared" si="127"/>
        <v/>
      </c>
      <c r="AN710" s="789" t="str">
        <f t="shared" si="121"/>
        <v/>
      </c>
      <c r="AO710" s="789">
        <f t="shared" si="128"/>
        <v>0</v>
      </c>
      <c r="AP710" s="789">
        <f t="shared" si="129"/>
        <v>0</v>
      </c>
      <c r="AQ710" s="789">
        <f t="shared" si="130"/>
        <v>0</v>
      </c>
      <c r="AR710" s="790">
        <f t="shared" si="131"/>
        <v>0</v>
      </c>
    </row>
    <row r="711" spans="22:44" x14ac:dyDescent="0.25">
      <c r="V711" s="791"/>
      <c r="W711" s="265"/>
      <c r="X711" s="792"/>
      <c r="Y711" s="793"/>
      <c r="Z711" s="787"/>
      <c r="AA711" s="788" t="str">
        <f t="shared" si="122"/>
        <v/>
      </c>
      <c r="AB711" s="789" t="str">
        <f t="shared" si="120"/>
        <v/>
      </c>
      <c r="AC711" s="789">
        <f t="shared" si="123"/>
        <v>0</v>
      </c>
      <c r="AD711" s="789">
        <f t="shared" si="124"/>
        <v>0</v>
      </c>
      <c r="AE711" s="789">
        <f t="shared" si="125"/>
        <v>0</v>
      </c>
      <c r="AF711" s="790">
        <f t="shared" si="126"/>
        <v>0</v>
      </c>
      <c r="AG711" s="273"/>
      <c r="AH711" s="791"/>
      <c r="AI711" s="265"/>
      <c r="AJ711" s="792"/>
      <c r="AK711" s="793"/>
      <c r="AL711" s="787"/>
      <c r="AM711" s="788" t="str">
        <f t="shared" si="127"/>
        <v/>
      </c>
      <c r="AN711" s="789" t="str">
        <f t="shared" si="121"/>
        <v/>
      </c>
      <c r="AO711" s="789">
        <f t="shared" si="128"/>
        <v>0</v>
      </c>
      <c r="AP711" s="789">
        <f t="shared" si="129"/>
        <v>0</v>
      </c>
      <c r="AQ711" s="789">
        <f t="shared" si="130"/>
        <v>0</v>
      </c>
      <c r="AR711" s="790">
        <f t="shared" si="131"/>
        <v>0</v>
      </c>
    </row>
    <row r="712" spans="22:44" x14ac:dyDescent="0.25">
      <c r="V712" s="791"/>
      <c r="W712" s="265"/>
      <c r="X712" s="792"/>
      <c r="Y712" s="793"/>
      <c r="Z712" s="787"/>
      <c r="AA712" s="788" t="str">
        <f t="shared" si="122"/>
        <v/>
      </c>
      <c r="AB712" s="789" t="str">
        <f t="shared" ref="AB712:AB775" si="132">IF(Y712&gt;1,IF((TestEOY-X712)/365&gt;AA712,AA712,ROUNDUP(((TestEOY-X712)/365),0)),"")</f>
        <v/>
      </c>
      <c r="AC712" s="789">
        <f t="shared" si="123"/>
        <v>0</v>
      </c>
      <c r="AD712" s="789">
        <f t="shared" si="124"/>
        <v>0</v>
      </c>
      <c r="AE712" s="789">
        <f t="shared" si="125"/>
        <v>0</v>
      </c>
      <c r="AF712" s="790">
        <f t="shared" si="126"/>
        <v>0</v>
      </c>
      <c r="AG712" s="273"/>
      <c r="AH712" s="791"/>
      <c r="AI712" s="265"/>
      <c r="AJ712" s="792"/>
      <c r="AK712" s="793"/>
      <c r="AL712" s="787"/>
      <c r="AM712" s="788" t="str">
        <f t="shared" si="127"/>
        <v/>
      </c>
      <c r="AN712" s="789" t="str">
        <f t="shared" ref="AN712:AN775" si="133">IF(AK712&lt;&gt;"",IF((TestEOY-AJ712)/365&gt;AM712,AM712,ROUNDUP(((TestEOY-AJ712)/365),0)),"")</f>
        <v/>
      </c>
      <c r="AO712" s="789">
        <f t="shared" si="128"/>
        <v>0</v>
      </c>
      <c r="AP712" s="789">
        <f t="shared" si="129"/>
        <v>0</v>
      </c>
      <c r="AQ712" s="789">
        <f t="shared" si="130"/>
        <v>0</v>
      </c>
      <c r="AR712" s="790">
        <f t="shared" si="131"/>
        <v>0</v>
      </c>
    </row>
    <row r="713" spans="22:44" x14ac:dyDescent="0.25">
      <c r="V713" s="791"/>
      <c r="W713" s="265"/>
      <c r="X713" s="792"/>
      <c r="Y713" s="793"/>
      <c r="Z713" s="787"/>
      <c r="AA713" s="788" t="str">
        <f t="shared" ref="AA713:AA776" si="134">IFERROR(INDEX($AU$8:$AU$23,MATCH(V713,$AT$8:$AT$23,0)),"")</f>
        <v/>
      </c>
      <c r="AB713" s="789" t="str">
        <f t="shared" si="132"/>
        <v/>
      </c>
      <c r="AC713" s="789">
        <f t="shared" ref="AC713:AC776" si="135">IFERROR(IF(AB713&gt;=AA713,0,IF(AA713&gt;AB713,SLN(Y713,Z713,AA713),0)),"")</f>
        <v>0</v>
      </c>
      <c r="AD713" s="789">
        <f t="shared" ref="AD713:AD776" si="136">AE713-AC713</f>
        <v>0</v>
      </c>
      <c r="AE713" s="789">
        <f t="shared" ref="AE713:AE776" si="137">IFERROR(IF(OR(AA713=0,AA713=""),
     0,
     IF(AB713&gt;=AA713,
          +Y713,
          (+AC713*AB713))),
"")</f>
        <v>0</v>
      </c>
      <c r="AF713" s="790">
        <f t="shared" ref="AF713:AF776" si="138">IFERROR(IF(AE713&gt;Y713,0,(+Y713-AE713))-Z713,"")</f>
        <v>0</v>
      </c>
      <c r="AG713" s="273"/>
      <c r="AH713" s="791"/>
      <c r="AI713" s="265"/>
      <c r="AJ713" s="792"/>
      <c r="AK713" s="793"/>
      <c r="AL713" s="787"/>
      <c r="AM713" s="788" t="str">
        <f t="shared" ref="AM713:AM776" si="139">IFERROR(INDEX($AU$8:$AU$23,MATCH(AH713,$AT$8:$AT$23,0)),"")</f>
        <v/>
      </c>
      <c r="AN713" s="789" t="str">
        <f t="shared" si="133"/>
        <v/>
      </c>
      <c r="AO713" s="789">
        <f t="shared" ref="AO713:AO776" si="140">IFERROR(IF(AN713&gt;=AM713,0,IF(AM713&gt;AN713,SLN(AK713,AL713,AM713),0)),"")</f>
        <v>0</v>
      </c>
      <c r="AP713" s="789">
        <f t="shared" ref="AP713:AP776" si="141">AQ713-AO713</f>
        <v>0</v>
      </c>
      <c r="AQ713" s="789">
        <f t="shared" ref="AQ713:AQ776" si="142">IFERROR(IF(OR(AM713=0,AM713=""),
     0,
     IF(AN713&gt;=AM713,
          +AK713,
          (+AO713*AN713))),
"")</f>
        <v>0</v>
      </c>
      <c r="AR713" s="790">
        <f t="shared" ref="AR713:AR776" si="143">IFERROR(IF(AQ713&gt;AK713,0,(+AK713-AQ713))-AL713,"")</f>
        <v>0</v>
      </c>
    </row>
    <row r="714" spans="22:44" x14ac:dyDescent="0.25">
      <c r="V714" s="791"/>
      <c r="W714" s="265"/>
      <c r="X714" s="792"/>
      <c r="Y714" s="793"/>
      <c r="Z714" s="787"/>
      <c r="AA714" s="788" t="str">
        <f t="shared" si="134"/>
        <v/>
      </c>
      <c r="AB714" s="789" t="str">
        <f t="shared" si="132"/>
        <v/>
      </c>
      <c r="AC714" s="789">
        <f t="shared" si="135"/>
        <v>0</v>
      </c>
      <c r="AD714" s="789">
        <f t="shared" si="136"/>
        <v>0</v>
      </c>
      <c r="AE714" s="789">
        <f t="shared" si="137"/>
        <v>0</v>
      </c>
      <c r="AF714" s="790">
        <f t="shared" si="138"/>
        <v>0</v>
      </c>
      <c r="AG714" s="273"/>
      <c r="AH714" s="791"/>
      <c r="AI714" s="265"/>
      <c r="AJ714" s="792"/>
      <c r="AK714" s="793"/>
      <c r="AL714" s="787"/>
      <c r="AM714" s="788" t="str">
        <f t="shared" si="139"/>
        <v/>
      </c>
      <c r="AN714" s="789" t="str">
        <f t="shared" si="133"/>
        <v/>
      </c>
      <c r="AO714" s="789">
        <f t="shared" si="140"/>
        <v>0</v>
      </c>
      <c r="AP714" s="789">
        <f t="shared" si="141"/>
        <v>0</v>
      </c>
      <c r="AQ714" s="789">
        <f t="shared" si="142"/>
        <v>0</v>
      </c>
      <c r="AR714" s="790">
        <f t="shared" si="143"/>
        <v>0</v>
      </c>
    </row>
    <row r="715" spans="22:44" x14ac:dyDescent="0.25">
      <c r="V715" s="791"/>
      <c r="W715" s="265"/>
      <c r="X715" s="792"/>
      <c r="Y715" s="793"/>
      <c r="Z715" s="787"/>
      <c r="AA715" s="788" t="str">
        <f t="shared" si="134"/>
        <v/>
      </c>
      <c r="AB715" s="789" t="str">
        <f t="shared" si="132"/>
        <v/>
      </c>
      <c r="AC715" s="789">
        <f t="shared" si="135"/>
        <v>0</v>
      </c>
      <c r="AD715" s="789">
        <f t="shared" si="136"/>
        <v>0</v>
      </c>
      <c r="AE715" s="789">
        <f t="shared" si="137"/>
        <v>0</v>
      </c>
      <c r="AF715" s="790">
        <f t="shared" si="138"/>
        <v>0</v>
      </c>
      <c r="AG715" s="273"/>
      <c r="AH715" s="791"/>
      <c r="AI715" s="265"/>
      <c r="AJ715" s="792"/>
      <c r="AK715" s="793"/>
      <c r="AL715" s="787"/>
      <c r="AM715" s="788" t="str">
        <f t="shared" si="139"/>
        <v/>
      </c>
      <c r="AN715" s="789" t="str">
        <f t="shared" si="133"/>
        <v/>
      </c>
      <c r="AO715" s="789">
        <f t="shared" si="140"/>
        <v>0</v>
      </c>
      <c r="AP715" s="789">
        <f t="shared" si="141"/>
        <v>0</v>
      </c>
      <c r="AQ715" s="789">
        <f t="shared" si="142"/>
        <v>0</v>
      </c>
      <c r="AR715" s="790">
        <f t="shared" si="143"/>
        <v>0</v>
      </c>
    </row>
    <row r="716" spans="22:44" x14ac:dyDescent="0.25">
      <c r="V716" s="791"/>
      <c r="W716" s="265"/>
      <c r="X716" s="792"/>
      <c r="Y716" s="793"/>
      <c r="Z716" s="787"/>
      <c r="AA716" s="788" t="str">
        <f t="shared" si="134"/>
        <v/>
      </c>
      <c r="AB716" s="789" t="str">
        <f t="shared" si="132"/>
        <v/>
      </c>
      <c r="AC716" s="789">
        <f t="shared" si="135"/>
        <v>0</v>
      </c>
      <c r="AD716" s="789">
        <f t="shared" si="136"/>
        <v>0</v>
      </c>
      <c r="AE716" s="789">
        <f t="shared" si="137"/>
        <v>0</v>
      </c>
      <c r="AF716" s="790">
        <f t="shared" si="138"/>
        <v>0</v>
      </c>
      <c r="AG716" s="273"/>
      <c r="AH716" s="791"/>
      <c r="AI716" s="265"/>
      <c r="AJ716" s="792"/>
      <c r="AK716" s="793"/>
      <c r="AL716" s="787"/>
      <c r="AM716" s="788" t="str">
        <f t="shared" si="139"/>
        <v/>
      </c>
      <c r="AN716" s="789" t="str">
        <f t="shared" si="133"/>
        <v/>
      </c>
      <c r="AO716" s="789">
        <f t="shared" si="140"/>
        <v>0</v>
      </c>
      <c r="AP716" s="789">
        <f t="shared" si="141"/>
        <v>0</v>
      </c>
      <c r="AQ716" s="789">
        <f t="shared" si="142"/>
        <v>0</v>
      </c>
      <c r="AR716" s="790">
        <f t="shared" si="143"/>
        <v>0</v>
      </c>
    </row>
    <row r="717" spans="22:44" x14ac:dyDescent="0.25">
      <c r="V717" s="791"/>
      <c r="W717" s="265"/>
      <c r="X717" s="792"/>
      <c r="Y717" s="793"/>
      <c r="Z717" s="787"/>
      <c r="AA717" s="788" t="str">
        <f t="shared" si="134"/>
        <v/>
      </c>
      <c r="AB717" s="789" t="str">
        <f t="shared" si="132"/>
        <v/>
      </c>
      <c r="AC717" s="789">
        <f t="shared" si="135"/>
        <v>0</v>
      </c>
      <c r="AD717" s="789">
        <f t="shared" si="136"/>
        <v>0</v>
      </c>
      <c r="AE717" s="789">
        <f t="shared" si="137"/>
        <v>0</v>
      </c>
      <c r="AF717" s="790">
        <f t="shared" si="138"/>
        <v>0</v>
      </c>
      <c r="AG717" s="273"/>
      <c r="AH717" s="791"/>
      <c r="AI717" s="265"/>
      <c r="AJ717" s="792"/>
      <c r="AK717" s="793"/>
      <c r="AL717" s="787"/>
      <c r="AM717" s="788" t="str">
        <f t="shared" si="139"/>
        <v/>
      </c>
      <c r="AN717" s="789" t="str">
        <f t="shared" si="133"/>
        <v/>
      </c>
      <c r="AO717" s="789">
        <f t="shared" si="140"/>
        <v>0</v>
      </c>
      <c r="AP717" s="789">
        <f t="shared" si="141"/>
        <v>0</v>
      </c>
      <c r="AQ717" s="789">
        <f t="shared" si="142"/>
        <v>0</v>
      </c>
      <c r="AR717" s="790">
        <f t="shared" si="143"/>
        <v>0</v>
      </c>
    </row>
    <row r="718" spans="22:44" x14ac:dyDescent="0.25">
      <c r="V718" s="791"/>
      <c r="W718" s="265"/>
      <c r="X718" s="792"/>
      <c r="Y718" s="793"/>
      <c r="Z718" s="787"/>
      <c r="AA718" s="788" t="str">
        <f t="shared" si="134"/>
        <v/>
      </c>
      <c r="AB718" s="789" t="str">
        <f t="shared" si="132"/>
        <v/>
      </c>
      <c r="AC718" s="789">
        <f t="shared" si="135"/>
        <v>0</v>
      </c>
      <c r="AD718" s="789">
        <f t="shared" si="136"/>
        <v>0</v>
      </c>
      <c r="AE718" s="789">
        <f t="shared" si="137"/>
        <v>0</v>
      </c>
      <c r="AF718" s="790">
        <f t="shared" si="138"/>
        <v>0</v>
      </c>
      <c r="AG718" s="273"/>
      <c r="AH718" s="791"/>
      <c r="AI718" s="265"/>
      <c r="AJ718" s="792"/>
      <c r="AK718" s="793"/>
      <c r="AL718" s="787"/>
      <c r="AM718" s="788" t="str">
        <f t="shared" si="139"/>
        <v/>
      </c>
      <c r="AN718" s="789" t="str">
        <f t="shared" si="133"/>
        <v/>
      </c>
      <c r="AO718" s="789">
        <f t="shared" si="140"/>
        <v>0</v>
      </c>
      <c r="AP718" s="789">
        <f t="shared" si="141"/>
        <v>0</v>
      </c>
      <c r="AQ718" s="789">
        <f t="shared" si="142"/>
        <v>0</v>
      </c>
      <c r="AR718" s="790">
        <f t="shared" si="143"/>
        <v>0</v>
      </c>
    </row>
    <row r="719" spans="22:44" x14ac:dyDescent="0.25">
      <c r="V719" s="791"/>
      <c r="W719" s="265"/>
      <c r="X719" s="792"/>
      <c r="Y719" s="793"/>
      <c r="Z719" s="787"/>
      <c r="AA719" s="788" t="str">
        <f t="shared" si="134"/>
        <v/>
      </c>
      <c r="AB719" s="789" t="str">
        <f t="shared" si="132"/>
        <v/>
      </c>
      <c r="AC719" s="789">
        <f t="shared" si="135"/>
        <v>0</v>
      </c>
      <c r="AD719" s="789">
        <f t="shared" si="136"/>
        <v>0</v>
      </c>
      <c r="AE719" s="789">
        <f t="shared" si="137"/>
        <v>0</v>
      </c>
      <c r="AF719" s="790">
        <f t="shared" si="138"/>
        <v>0</v>
      </c>
      <c r="AG719" s="273"/>
      <c r="AH719" s="791"/>
      <c r="AI719" s="265"/>
      <c r="AJ719" s="792"/>
      <c r="AK719" s="793"/>
      <c r="AL719" s="787"/>
      <c r="AM719" s="788" t="str">
        <f t="shared" si="139"/>
        <v/>
      </c>
      <c r="AN719" s="789" t="str">
        <f t="shared" si="133"/>
        <v/>
      </c>
      <c r="AO719" s="789">
        <f t="shared" si="140"/>
        <v>0</v>
      </c>
      <c r="AP719" s="789">
        <f t="shared" si="141"/>
        <v>0</v>
      </c>
      <c r="AQ719" s="789">
        <f t="shared" si="142"/>
        <v>0</v>
      </c>
      <c r="AR719" s="790">
        <f t="shared" si="143"/>
        <v>0</v>
      </c>
    </row>
    <row r="720" spans="22:44" x14ac:dyDescent="0.25">
      <c r="V720" s="791"/>
      <c r="W720" s="265"/>
      <c r="X720" s="792"/>
      <c r="Y720" s="793"/>
      <c r="Z720" s="787"/>
      <c r="AA720" s="788" t="str">
        <f t="shared" si="134"/>
        <v/>
      </c>
      <c r="AB720" s="789" t="str">
        <f t="shared" si="132"/>
        <v/>
      </c>
      <c r="AC720" s="789">
        <f t="shared" si="135"/>
        <v>0</v>
      </c>
      <c r="AD720" s="789">
        <f t="shared" si="136"/>
        <v>0</v>
      </c>
      <c r="AE720" s="789">
        <f t="shared" si="137"/>
        <v>0</v>
      </c>
      <c r="AF720" s="790">
        <f t="shared" si="138"/>
        <v>0</v>
      </c>
      <c r="AG720" s="273"/>
      <c r="AH720" s="791"/>
      <c r="AI720" s="265"/>
      <c r="AJ720" s="792"/>
      <c r="AK720" s="793"/>
      <c r="AL720" s="787"/>
      <c r="AM720" s="788" t="str">
        <f t="shared" si="139"/>
        <v/>
      </c>
      <c r="AN720" s="789" t="str">
        <f t="shared" si="133"/>
        <v/>
      </c>
      <c r="AO720" s="789">
        <f t="shared" si="140"/>
        <v>0</v>
      </c>
      <c r="AP720" s="789">
        <f t="shared" si="141"/>
        <v>0</v>
      </c>
      <c r="AQ720" s="789">
        <f t="shared" si="142"/>
        <v>0</v>
      </c>
      <c r="AR720" s="790">
        <f t="shared" si="143"/>
        <v>0</v>
      </c>
    </row>
    <row r="721" spans="22:44" x14ac:dyDescent="0.25">
      <c r="V721" s="791"/>
      <c r="W721" s="265"/>
      <c r="X721" s="792"/>
      <c r="Y721" s="793"/>
      <c r="Z721" s="787"/>
      <c r="AA721" s="788" t="str">
        <f t="shared" si="134"/>
        <v/>
      </c>
      <c r="AB721" s="789" t="str">
        <f t="shared" si="132"/>
        <v/>
      </c>
      <c r="AC721" s="789">
        <f t="shared" si="135"/>
        <v>0</v>
      </c>
      <c r="AD721" s="789">
        <f t="shared" si="136"/>
        <v>0</v>
      </c>
      <c r="AE721" s="789">
        <f t="shared" si="137"/>
        <v>0</v>
      </c>
      <c r="AF721" s="790">
        <f t="shared" si="138"/>
        <v>0</v>
      </c>
      <c r="AG721" s="273"/>
      <c r="AH721" s="791"/>
      <c r="AI721" s="265"/>
      <c r="AJ721" s="792"/>
      <c r="AK721" s="793"/>
      <c r="AL721" s="787"/>
      <c r="AM721" s="788" t="str">
        <f t="shared" si="139"/>
        <v/>
      </c>
      <c r="AN721" s="789" t="str">
        <f t="shared" si="133"/>
        <v/>
      </c>
      <c r="AO721" s="789">
        <f t="shared" si="140"/>
        <v>0</v>
      </c>
      <c r="AP721" s="789">
        <f t="shared" si="141"/>
        <v>0</v>
      </c>
      <c r="AQ721" s="789">
        <f t="shared" si="142"/>
        <v>0</v>
      </c>
      <c r="AR721" s="790">
        <f t="shared" si="143"/>
        <v>0</v>
      </c>
    </row>
    <row r="722" spans="22:44" x14ac:dyDescent="0.25">
      <c r="V722" s="791"/>
      <c r="W722" s="265"/>
      <c r="X722" s="792"/>
      <c r="Y722" s="793"/>
      <c r="Z722" s="787"/>
      <c r="AA722" s="788" t="str">
        <f t="shared" si="134"/>
        <v/>
      </c>
      <c r="AB722" s="789" t="str">
        <f t="shared" si="132"/>
        <v/>
      </c>
      <c r="AC722" s="789">
        <f t="shared" si="135"/>
        <v>0</v>
      </c>
      <c r="AD722" s="789">
        <f t="shared" si="136"/>
        <v>0</v>
      </c>
      <c r="AE722" s="789">
        <f t="shared" si="137"/>
        <v>0</v>
      </c>
      <c r="AF722" s="790">
        <f t="shared" si="138"/>
        <v>0</v>
      </c>
      <c r="AG722" s="273"/>
      <c r="AH722" s="791"/>
      <c r="AI722" s="265"/>
      <c r="AJ722" s="792"/>
      <c r="AK722" s="793"/>
      <c r="AL722" s="787"/>
      <c r="AM722" s="788" t="str">
        <f t="shared" si="139"/>
        <v/>
      </c>
      <c r="AN722" s="789" t="str">
        <f t="shared" si="133"/>
        <v/>
      </c>
      <c r="AO722" s="789">
        <f t="shared" si="140"/>
        <v>0</v>
      </c>
      <c r="AP722" s="789">
        <f t="shared" si="141"/>
        <v>0</v>
      </c>
      <c r="AQ722" s="789">
        <f t="shared" si="142"/>
        <v>0</v>
      </c>
      <c r="AR722" s="790">
        <f t="shared" si="143"/>
        <v>0</v>
      </c>
    </row>
    <row r="723" spans="22:44" x14ac:dyDescent="0.25">
      <c r="V723" s="791"/>
      <c r="W723" s="265"/>
      <c r="X723" s="792"/>
      <c r="Y723" s="793"/>
      <c r="Z723" s="787"/>
      <c r="AA723" s="788" t="str">
        <f t="shared" si="134"/>
        <v/>
      </c>
      <c r="AB723" s="789" t="str">
        <f t="shared" si="132"/>
        <v/>
      </c>
      <c r="AC723" s="789">
        <f t="shared" si="135"/>
        <v>0</v>
      </c>
      <c r="AD723" s="789">
        <f t="shared" si="136"/>
        <v>0</v>
      </c>
      <c r="AE723" s="789">
        <f t="shared" si="137"/>
        <v>0</v>
      </c>
      <c r="AF723" s="790">
        <f t="shared" si="138"/>
        <v>0</v>
      </c>
      <c r="AG723" s="273"/>
      <c r="AH723" s="791"/>
      <c r="AI723" s="265"/>
      <c r="AJ723" s="792"/>
      <c r="AK723" s="793"/>
      <c r="AL723" s="787"/>
      <c r="AM723" s="788" t="str">
        <f t="shared" si="139"/>
        <v/>
      </c>
      <c r="AN723" s="789" t="str">
        <f t="shared" si="133"/>
        <v/>
      </c>
      <c r="AO723" s="789">
        <f t="shared" si="140"/>
        <v>0</v>
      </c>
      <c r="AP723" s="789">
        <f t="shared" si="141"/>
        <v>0</v>
      </c>
      <c r="AQ723" s="789">
        <f t="shared" si="142"/>
        <v>0</v>
      </c>
      <c r="AR723" s="790">
        <f t="shared" si="143"/>
        <v>0</v>
      </c>
    </row>
    <row r="724" spans="22:44" x14ac:dyDescent="0.25">
      <c r="V724" s="791"/>
      <c r="W724" s="265"/>
      <c r="X724" s="792"/>
      <c r="Y724" s="793"/>
      <c r="Z724" s="787"/>
      <c r="AA724" s="788" t="str">
        <f t="shared" si="134"/>
        <v/>
      </c>
      <c r="AB724" s="789" t="str">
        <f t="shared" si="132"/>
        <v/>
      </c>
      <c r="AC724" s="789">
        <f t="shared" si="135"/>
        <v>0</v>
      </c>
      <c r="AD724" s="789">
        <f t="shared" si="136"/>
        <v>0</v>
      </c>
      <c r="AE724" s="789">
        <f t="shared" si="137"/>
        <v>0</v>
      </c>
      <c r="AF724" s="790">
        <f t="shared" si="138"/>
        <v>0</v>
      </c>
      <c r="AG724" s="273"/>
      <c r="AH724" s="791"/>
      <c r="AI724" s="265"/>
      <c r="AJ724" s="792"/>
      <c r="AK724" s="793"/>
      <c r="AL724" s="787"/>
      <c r="AM724" s="788" t="str">
        <f t="shared" si="139"/>
        <v/>
      </c>
      <c r="AN724" s="789" t="str">
        <f t="shared" si="133"/>
        <v/>
      </c>
      <c r="AO724" s="789">
        <f t="shared" si="140"/>
        <v>0</v>
      </c>
      <c r="AP724" s="789">
        <f t="shared" si="141"/>
        <v>0</v>
      </c>
      <c r="AQ724" s="789">
        <f t="shared" si="142"/>
        <v>0</v>
      </c>
      <c r="AR724" s="790">
        <f t="shared" si="143"/>
        <v>0</v>
      </c>
    </row>
    <row r="725" spans="22:44" x14ac:dyDescent="0.25">
      <c r="V725" s="791"/>
      <c r="W725" s="265"/>
      <c r="X725" s="792"/>
      <c r="Y725" s="793"/>
      <c r="Z725" s="787"/>
      <c r="AA725" s="788" t="str">
        <f t="shared" si="134"/>
        <v/>
      </c>
      <c r="AB725" s="789" t="str">
        <f t="shared" si="132"/>
        <v/>
      </c>
      <c r="AC725" s="789">
        <f t="shared" si="135"/>
        <v>0</v>
      </c>
      <c r="AD725" s="789">
        <f t="shared" si="136"/>
        <v>0</v>
      </c>
      <c r="AE725" s="789">
        <f t="shared" si="137"/>
        <v>0</v>
      </c>
      <c r="AF725" s="790">
        <f t="shared" si="138"/>
        <v>0</v>
      </c>
      <c r="AG725" s="273"/>
      <c r="AH725" s="791"/>
      <c r="AI725" s="265"/>
      <c r="AJ725" s="792"/>
      <c r="AK725" s="793"/>
      <c r="AL725" s="787"/>
      <c r="AM725" s="788" t="str">
        <f t="shared" si="139"/>
        <v/>
      </c>
      <c r="AN725" s="789" t="str">
        <f t="shared" si="133"/>
        <v/>
      </c>
      <c r="AO725" s="789">
        <f t="shared" si="140"/>
        <v>0</v>
      </c>
      <c r="AP725" s="789">
        <f t="shared" si="141"/>
        <v>0</v>
      </c>
      <c r="AQ725" s="789">
        <f t="shared" si="142"/>
        <v>0</v>
      </c>
      <c r="AR725" s="790">
        <f t="shared" si="143"/>
        <v>0</v>
      </c>
    </row>
    <row r="726" spans="22:44" x14ac:dyDescent="0.25">
      <c r="V726" s="791"/>
      <c r="W726" s="265"/>
      <c r="X726" s="792"/>
      <c r="Y726" s="793"/>
      <c r="Z726" s="787"/>
      <c r="AA726" s="788" t="str">
        <f t="shared" si="134"/>
        <v/>
      </c>
      <c r="AB726" s="789" t="str">
        <f t="shared" si="132"/>
        <v/>
      </c>
      <c r="AC726" s="789">
        <f t="shared" si="135"/>
        <v>0</v>
      </c>
      <c r="AD726" s="789">
        <f t="shared" si="136"/>
        <v>0</v>
      </c>
      <c r="AE726" s="789">
        <f t="shared" si="137"/>
        <v>0</v>
      </c>
      <c r="AF726" s="790">
        <f t="shared" si="138"/>
        <v>0</v>
      </c>
      <c r="AG726" s="273"/>
      <c r="AH726" s="791"/>
      <c r="AI726" s="265"/>
      <c r="AJ726" s="792"/>
      <c r="AK726" s="793"/>
      <c r="AL726" s="787"/>
      <c r="AM726" s="788" t="str">
        <f t="shared" si="139"/>
        <v/>
      </c>
      <c r="AN726" s="789" t="str">
        <f t="shared" si="133"/>
        <v/>
      </c>
      <c r="AO726" s="789">
        <f t="shared" si="140"/>
        <v>0</v>
      </c>
      <c r="AP726" s="789">
        <f t="shared" si="141"/>
        <v>0</v>
      </c>
      <c r="AQ726" s="789">
        <f t="shared" si="142"/>
        <v>0</v>
      </c>
      <c r="AR726" s="790">
        <f t="shared" si="143"/>
        <v>0</v>
      </c>
    </row>
    <row r="727" spans="22:44" x14ac:dyDescent="0.25">
      <c r="V727" s="791"/>
      <c r="W727" s="265"/>
      <c r="X727" s="792"/>
      <c r="Y727" s="793"/>
      <c r="Z727" s="787"/>
      <c r="AA727" s="788" t="str">
        <f t="shared" si="134"/>
        <v/>
      </c>
      <c r="AB727" s="789" t="str">
        <f t="shared" si="132"/>
        <v/>
      </c>
      <c r="AC727" s="789">
        <f t="shared" si="135"/>
        <v>0</v>
      </c>
      <c r="AD727" s="789">
        <f t="shared" si="136"/>
        <v>0</v>
      </c>
      <c r="AE727" s="789">
        <f t="shared" si="137"/>
        <v>0</v>
      </c>
      <c r="AF727" s="790">
        <f t="shared" si="138"/>
        <v>0</v>
      </c>
      <c r="AG727" s="273"/>
      <c r="AH727" s="791"/>
      <c r="AI727" s="265"/>
      <c r="AJ727" s="792"/>
      <c r="AK727" s="793"/>
      <c r="AL727" s="787"/>
      <c r="AM727" s="788" t="str">
        <f t="shared" si="139"/>
        <v/>
      </c>
      <c r="AN727" s="789" t="str">
        <f t="shared" si="133"/>
        <v/>
      </c>
      <c r="AO727" s="789">
        <f t="shared" si="140"/>
        <v>0</v>
      </c>
      <c r="AP727" s="789">
        <f t="shared" si="141"/>
        <v>0</v>
      </c>
      <c r="AQ727" s="789">
        <f t="shared" si="142"/>
        <v>0</v>
      </c>
      <c r="AR727" s="790">
        <f t="shared" si="143"/>
        <v>0</v>
      </c>
    </row>
    <row r="728" spans="22:44" x14ac:dyDescent="0.25">
      <c r="V728" s="791"/>
      <c r="W728" s="265"/>
      <c r="X728" s="792"/>
      <c r="Y728" s="793"/>
      <c r="Z728" s="787"/>
      <c r="AA728" s="788" t="str">
        <f t="shared" si="134"/>
        <v/>
      </c>
      <c r="AB728" s="789" t="str">
        <f t="shared" si="132"/>
        <v/>
      </c>
      <c r="AC728" s="789">
        <f t="shared" si="135"/>
        <v>0</v>
      </c>
      <c r="AD728" s="789">
        <f t="shared" si="136"/>
        <v>0</v>
      </c>
      <c r="AE728" s="789">
        <f t="shared" si="137"/>
        <v>0</v>
      </c>
      <c r="AF728" s="790">
        <f t="shared" si="138"/>
        <v>0</v>
      </c>
      <c r="AG728" s="273"/>
      <c r="AH728" s="791"/>
      <c r="AI728" s="265"/>
      <c r="AJ728" s="792"/>
      <c r="AK728" s="793"/>
      <c r="AL728" s="787"/>
      <c r="AM728" s="788" t="str">
        <f t="shared" si="139"/>
        <v/>
      </c>
      <c r="AN728" s="789" t="str">
        <f t="shared" si="133"/>
        <v/>
      </c>
      <c r="AO728" s="789">
        <f t="shared" si="140"/>
        <v>0</v>
      </c>
      <c r="AP728" s="789">
        <f t="shared" si="141"/>
        <v>0</v>
      </c>
      <c r="AQ728" s="789">
        <f t="shared" si="142"/>
        <v>0</v>
      </c>
      <c r="AR728" s="790">
        <f t="shared" si="143"/>
        <v>0</v>
      </c>
    </row>
    <row r="729" spans="22:44" x14ac:dyDescent="0.25">
      <c r="V729" s="791"/>
      <c r="W729" s="265"/>
      <c r="X729" s="792"/>
      <c r="Y729" s="793"/>
      <c r="Z729" s="787"/>
      <c r="AA729" s="788" t="str">
        <f t="shared" si="134"/>
        <v/>
      </c>
      <c r="AB729" s="789" t="str">
        <f t="shared" si="132"/>
        <v/>
      </c>
      <c r="AC729" s="789">
        <f t="shared" si="135"/>
        <v>0</v>
      </c>
      <c r="AD729" s="789">
        <f t="shared" si="136"/>
        <v>0</v>
      </c>
      <c r="AE729" s="789">
        <f t="shared" si="137"/>
        <v>0</v>
      </c>
      <c r="AF729" s="790">
        <f t="shared" si="138"/>
        <v>0</v>
      </c>
      <c r="AG729" s="273"/>
      <c r="AH729" s="791"/>
      <c r="AI729" s="265"/>
      <c r="AJ729" s="792"/>
      <c r="AK729" s="793"/>
      <c r="AL729" s="787"/>
      <c r="AM729" s="788" t="str">
        <f t="shared" si="139"/>
        <v/>
      </c>
      <c r="AN729" s="789" t="str">
        <f t="shared" si="133"/>
        <v/>
      </c>
      <c r="AO729" s="789">
        <f t="shared" si="140"/>
        <v>0</v>
      </c>
      <c r="AP729" s="789">
        <f t="shared" si="141"/>
        <v>0</v>
      </c>
      <c r="AQ729" s="789">
        <f t="shared" si="142"/>
        <v>0</v>
      </c>
      <c r="AR729" s="790">
        <f t="shared" si="143"/>
        <v>0</v>
      </c>
    </row>
    <row r="730" spans="22:44" x14ac:dyDescent="0.25">
      <c r="V730" s="791"/>
      <c r="W730" s="265"/>
      <c r="X730" s="792"/>
      <c r="Y730" s="793"/>
      <c r="Z730" s="787"/>
      <c r="AA730" s="788" t="str">
        <f t="shared" si="134"/>
        <v/>
      </c>
      <c r="AB730" s="789" t="str">
        <f t="shared" si="132"/>
        <v/>
      </c>
      <c r="AC730" s="789">
        <f t="shared" si="135"/>
        <v>0</v>
      </c>
      <c r="AD730" s="789">
        <f t="shared" si="136"/>
        <v>0</v>
      </c>
      <c r="AE730" s="789">
        <f t="shared" si="137"/>
        <v>0</v>
      </c>
      <c r="AF730" s="790">
        <f t="shared" si="138"/>
        <v>0</v>
      </c>
      <c r="AG730" s="273"/>
      <c r="AH730" s="791"/>
      <c r="AI730" s="265"/>
      <c r="AJ730" s="792"/>
      <c r="AK730" s="793"/>
      <c r="AL730" s="787"/>
      <c r="AM730" s="788" t="str">
        <f t="shared" si="139"/>
        <v/>
      </c>
      <c r="AN730" s="789" t="str">
        <f t="shared" si="133"/>
        <v/>
      </c>
      <c r="AO730" s="789">
        <f t="shared" si="140"/>
        <v>0</v>
      </c>
      <c r="AP730" s="789">
        <f t="shared" si="141"/>
        <v>0</v>
      </c>
      <c r="AQ730" s="789">
        <f t="shared" si="142"/>
        <v>0</v>
      </c>
      <c r="AR730" s="790">
        <f t="shared" si="143"/>
        <v>0</v>
      </c>
    </row>
    <row r="731" spans="22:44" x14ac:dyDescent="0.25">
      <c r="V731" s="791"/>
      <c r="W731" s="265"/>
      <c r="X731" s="792"/>
      <c r="Y731" s="793"/>
      <c r="Z731" s="787"/>
      <c r="AA731" s="788" t="str">
        <f t="shared" si="134"/>
        <v/>
      </c>
      <c r="AB731" s="789" t="str">
        <f t="shared" si="132"/>
        <v/>
      </c>
      <c r="AC731" s="789">
        <f t="shared" si="135"/>
        <v>0</v>
      </c>
      <c r="AD731" s="789">
        <f t="shared" si="136"/>
        <v>0</v>
      </c>
      <c r="AE731" s="789">
        <f t="shared" si="137"/>
        <v>0</v>
      </c>
      <c r="AF731" s="790">
        <f t="shared" si="138"/>
        <v>0</v>
      </c>
      <c r="AG731" s="273"/>
      <c r="AH731" s="791"/>
      <c r="AI731" s="265"/>
      <c r="AJ731" s="792"/>
      <c r="AK731" s="793"/>
      <c r="AL731" s="787"/>
      <c r="AM731" s="788" t="str">
        <f t="shared" si="139"/>
        <v/>
      </c>
      <c r="AN731" s="789" t="str">
        <f t="shared" si="133"/>
        <v/>
      </c>
      <c r="AO731" s="789">
        <f t="shared" si="140"/>
        <v>0</v>
      </c>
      <c r="AP731" s="789">
        <f t="shared" si="141"/>
        <v>0</v>
      </c>
      <c r="AQ731" s="789">
        <f t="shared" si="142"/>
        <v>0</v>
      </c>
      <c r="AR731" s="790">
        <f t="shared" si="143"/>
        <v>0</v>
      </c>
    </row>
    <row r="732" spans="22:44" x14ac:dyDescent="0.25">
      <c r="V732" s="791"/>
      <c r="W732" s="265"/>
      <c r="X732" s="792"/>
      <c r="Y732" s="793"/>
      <c r="Z732" s="787"/>
      <c r="AA732" s="788" t="str">
        <f t="shared" si="134"/>
        <v/>
      </c>
      <c r="AB732" s="789" t="str">
        <f t="shared" si="132"/>
        <v/>
      </c>
      <c r="AC732" s="789">
        <f t="shared" si="135"/>
        <v>0</v>
      </c>
      <c r="AD732" s="789">
        <f t="shared" si="136"/>
        <v>0</v>
      </c>
      <c r="AE732" s="789">
        <f t="shared" si="137"/>
        <v>0</v>
      </c>
      <c r="AF732" s="790">
        <f t="shared" si="138"/>
        <v>0</v>
      </c>
      <c r="AG732" s="273"/>
      <c r="AH732" s="791"/>
      <c r="AI732" s="265"/>
      <c r="AJ732" s="792"/>
      <c r="AK732" s="793"/>
      <c r="AL732" s="787"/>
      <c r="AM732" s="788" t="str">
        <f t="shared" si="139"/>
        <v/>
      </c>
      <c r="AN732" s="789" t="str">
        <f t="shared" si="133"/>
        <v/>
      </c>
      <c r="AO732" s="789">
        <f t="shared" si="140"/>
        <v>0</v>
      </c>
      <c r="AP732" s="789">
        <f t="shared" si="141"/>
        <v>0</v>
      </c>
      <c r="AQ732" s="789">
        <f t="shared" si="142"/>
        <v>0</v>
      </c>
      <c r="AR732" s="790">
        <f t="shared" si="143"/>
        <v>0</v>
      </c>
    </row>
    <row r="733" spans="22:44" x14ac:dyDescent="0.25">
      <c r="V733" s="791"/>
      <c r="W733" s="265"/>
      <c r="X733" s="792"/>
      <c r="Y733" s="793"/>
      <c r="Z733" s="787"/>
      <c r="AA733" s="788" t="str">
        <f t="shared" si="134"/>
        <v/>
      </c>
      <c r="AB733" s="789" t="str">
        <f t="shared" si="132"/>
        <v/>
      </c>
      <c r="AC733" s="789">
        <f t="shared" si="135"/>
        <v>0</v>
      </c>
      <c r="AD733" s="789">
        <f t="shared" si="136"/>
        <v>0</v>
      </c>
      <c r="AE733" s="789">
        <f t="shared" si="137"/>
        <v>0</v>
      </c>
      <c r="AF733" s="790">
        <f t="shared" si="138"/>
        <v>0</v>
      </c>
      <c r="AG733" s="273"/>
      <c r="AH733" s="791"/>
      <c r="AI733" s="265"/>
      <c r="AJ733" s="792"/>
      <c r="AK733" s="793"/>
      <c r="AL733" s="787"/>
      <c r="AM733" s="788" t="str">
        <f t="shared" si="139"/>
        <v/>
      </c>
      <c r="AN733" s="789" t="str">
        <f t="shared" si="133"/>
        <v/>
      </c>
      <c r="AO733" s="789">
        <f t="shared" si="140"/>
        <v>0</v>
      </c>
      <c r="AP733" s="789">
        <f t="shared" si="141"/>
        <v>0</v>
      </c>
      <c r="AQ733" s="789">
        <f t="shared" si="142"/>
        <v>0</v>
      </c>
      <c r="AR733" s="790">
        <f t="shared" si="143"/>
        <v>0</v>
      </c>
    </row>
    <row r="734" spans="22:44" x14ac:dyDescent="0.25">
      <c r="V734" s="791"/>
      <c r="W734" s="265"/>
      <c r="X734" s="792"/>
      <c r="Y734" s="793"/>
      <c r="Z734" s="787"/>
      <c r="AA734" s="788" t="str">
        <f t="shared" si="134"/>
        <v/>
      </c>
      <c r="AB734" s="789" t="str">
        <f t="shared" si="132"/>
        <v/>
      </c>
      <c r="AC734" s="789">
        <f t="shared" si="135"/>
        <v>0</v>
      </c>
      <c r="AD734" s="789">
        <f t="shared" si="136"/>
        <v>0</v>
      </c>
      <c r="AE734" s="789">
        <f t="shared" si="137"/>
        <v>0</v>
      </c>
      <c r="AF734" s="790">
        <f t="shared" si="138"/>
        <v>0</v>
      </c>
      <c r="AG734" s="273"/>
      <c r="AH734" s="791"/>
      <c r="AI734" s="265"/>
      <c r="AJ734" s="792"/>
      <c r="AK734" s="793"/>
      <c r="AL734" s="787"/>
      <c r="AM734" s="788" t="str">
        <f t="shared" si="139"/>
        <v/>
      </c>
      <c r="AN734" s="789" t="str">
        <f t="shared" si="133"/>
        <v/>
      </c>
      <c r="AO734" s="789">
        <f t="shared" si="140"/>
        <v>0</v>
      </c>
      <c r="AP734" s="789">
        <f t="shared" si="141"/>
        <v>0</v>
      </c>
      <c r="AQ734" s="789">
        <f t="shared" si="142"/>
        <v>0</v>
      </c>
      <c r="AR734" s="790">
        <f t="shared" si="143"/>
        <v>0</v>
      </c>
    </row>
    <row r="735" spans="22:44" x14ac:dyDescent="0.25">
      <c r="V735" s="791"/>
      <c r="W735" s="265"/>
      <c r="X735" s="792"/>
      <c r="Y735" s="793"/>
      <c r="Z735" s="787"/>
      <c r="AA735" s="788" t="str">
        <f t="shared" si="134"/>
        <v/>
      </c>
      <c r="AB735" s="789" t="str">
        <f t="shared" si="132"/>
        <v/>
      </c>
      <c r="AC735" s="789">
        <f t="shared" si="135"/>
        <v>0</v>
      </c>
      <c r="AD735" s="789">
        <f t="shared" si="136"/>
        <v>0</v>
      </c>
      <c r="AE735" s="789">
        <f t="shared" si="137"/>
        <v>0</v>
      </c>
      <c r="AF735" s="790">
        <f t="shared" si="138"/>
        <v>0</v>
      </c>
      <c r="AG735" s="273"/>
      <c r="AH735" s="791"/>
      <c r="AI735" s="265"/>
      <c r="AJ735" s="792"/>
      <c r="AK735" s="793"/>
      <c r="AL735" s="787"/>
      <c r="AM735" s="788" t="str">
        <f t="shared" si="139"/>
        <v/>
      </c>
      <c r="AN735" s="789" t="str">
        <f t="shared" si="133"/>
        <v/>
      </c>
      <c r="AO735" s="789">
        <f t="shared" si="140"/>
        <v>0</v>
      </c>
      <c r="AP735" s="789">
        <f t="shared" si="141"/>
        <v>0</v>
      </c>
      <c r="AQ735" s="789">
        <f t="shared" si="142"/>
        <v>0</v>
      </c>
      <c r="AR735" s="790">
        <f t="shared" si="143"/>
        <v>0</v>
      </c>
    </row>
    <row r="736" spans="22:44" x14ac:dyDescent="0.25">
      <c r="V736" s="791"/>
      <c r="W736" s="265"/>
      <c r="X736" s="792"/>
      <c r="Y736" s="793"/>
      <c r="Z736" s="787"/>
      <c r="AA736" s="788" t="str">
        <f t="shared" si="134"/>
        <v/>
      </c>
      <c r="AB736" s="789" t="str">
        <f t="shared" si="132"/>
        <v/>
      </c>
      <c r="AC736" s="789">
        <f t="shared" si="135"/>
        <v>0</v>
      </c>
      <c r="AD736" s="789">
        <f t="shared" si="136"/>
        <v>0</v>
      </c>
      <c r="AE736" s="789">
        <f t="shared" si="137"/>
        <v>0</v>
      </c>
      <c r="AF736" s="790">
        <f t="shared" si="138"/>
        <v>0</v>
      </c>
      <c r="AG736" s="273"/>
      <c r="AH736" s="791"/>
      <c r="AI736" s="265"/>
      <c r="AJ736" s="792"/>
      <c r="AK736" s="793"/>
      <c r="AL736" s="787"/>
      <c r="AM736" s="788" t="str">
        <f t="shared" si="139"/>
        <v/>
      </c>
      <c r="AN736" s="789" t="str">
        <f t="shared" si="133"/>
        <v/>
      </c>
      <c r="AO736" s="789">
        <f t="shared" si="140"/>
        <v>0</v>
      </c>
      <c r="AP736" s="789">
        <f t="shared" si="141"/>
        <v>0</v>
      </c>
      <c r="AQ736" s="789">
        <f t="shared" si="142"/>
        <v>0</v>
      </c>
      <c r="AR736" s="790">
        <f t="shared" si="143"/>
        <v>0</v>
      </c>
    </row>
    <row r="737" spans="22:44" x14ac:dyDescent="0.25">
      <c r="V737" s="791"/>
      <c r="W737" s="265"/>
      <c r="X737" s="792"/>
      <c r="Y737" s="793"/>
      <c r="Z737" s="787"/>
      <c r="AA737" s="788" t="str">
        <f t="shared" si="134"/>
        <v/>
      </c>
      <c r="AB737" s="789" t="str">
        <f t="shared" si="132"/>
        <v/>
      </c>
      <c r="AC737" s="789">
        <f t="shared" si="135"/>
        <v>0</v>
      </c>
      <c r="AD737" s="789">
        <f t="shared" si="136"/>
        <v>0</v>
      </c>
      <c r="AE737" s="789">
        <f t="shared" si="137"/>
        <v>0</v>
      </c>
      <c r="AF737" s="790">
        <f t="shared" si="138"/>
        <v>0</v>
      </c>
      <c r="AG737" s="273"/>
      <c r="AH737" s="791"/>
      <c r="AI737" s="265"/>
      <c r="AJ737" s="792"/>
      <c r="AK737" s="793"/>
      <c r="AL737" s="787"/>
      <c r="AM737" s="788" t="str">
        <f t="shared" si="139"/>
        <v/>
      </c>
      <c r="AN737" s="789" t="str">
        <f t="shared" si="133"/>
        <v/>
      </c>
      <c r="AO737" s="789">
        <f t="shared" si="140"/>
        <v>0</v>
      </c>
      <c r="AP737" s="789">
        <f t="shared" si="141"/>
        <v>0</v>
      </c>
      <c r="AQ737" s="789">
        <f t="shared" si="142"/>
        <v>0</v>
      </c>
      <c r="AR737" s="790">
        <f t="shared" si="143"/>
        <v>0</v>
      </c>
    </row>
    <row r="738" spans="22:44" x14ac:dyDescent="0.25">
      <c r="V738" s="791"/>
      <c r="W738" s="265"/>
      <c r="X738" s="792"/>
      <c r="Y738" s="793"/>
      <c r="Z738" s="787"/>
      <c r="AA738" s="788" t="str">
        <f t="shared" si="134"/>
        <v/>
      </c>
      <c r="AB738" s="789" t="str">
        <f t="shared" si="132"/>
        <v/>
      </c>
      <c r="AC738" s="789">
        <f t="shared" si="135"/>
        <v>0</v>
      </c>
      <c r="AD738" s="789">
        <f t="shared" si="136"/>
        <v>0</v>
      </c>
      <c r="AE738" s="789">
        <f t="shared" si="137"/>
        <v>0</v>
      </c>
      <c r="AF738" s="790">
        <f t="shared" si="138"/>
        <v>0</v>
      </c>
      <c r="AG738" s="273"/>
      <c r="AH738" s="791"/>
      <c r="AI738" s="265"/>
      <c r="AJ738" s="792"/>
      <c r="AK738" s="793"/>
      <c r="AL738" s="787"/>
      <c r="AM738" s="788" t="str">
        <f t="shared" si="139"/>
        <v/>
      </c>
      <c r="AN738" s="789" t="str">
        <f t="shared" si="133"/>
        <v/>
      </c>
      <c r="AO738" s="789">
        <f t="shared" si="140"/>
        <v>0</v>
      </c>
      <c r="AP738" s="789">
        <f t="shared" si="141"/>
        <v>0</v>
      </c>
      <c r="AQ738" s="789">
        <f t="shared" si="142"/>
        <v>0</v>
      </c>
      <c r="AR738" s="790">
        <f t="shared" si="143"/>
        <v>0</v>
      </c>
    </row>
    <row r="739" spans="22:44" x14ac:dyDescent="0.25">
      <c r="V739" s="791"/>
      <c r="W739" s="265"/>
      <c r="X739" s="792"/>
      <c r="Y739" s="793"/>
      <c r="Z739" s="787"/>
      <c r="AA739" s="788" t="str">
        <f t="shared" si="134"/>
        <v/>
      </c>
      <c r="AB739" s="789" t="str">
        <f t="shared" si="132"/>
        <v/>
      </c>
      <c r="AC739" s="789">
        <f t="shared" si="135"/>
        <v>0</v>
      </c>
      <c r="AD739" s="789">
        <f t="shared" si="136"/>
        <v>0</v>
      </c>
      <c r="AE739" s="789">
        <f t="shared" si="137"/>
        <v>0</v>
      </c>
      <c r="AF739" s="790">
        <f t="shared" si="138"/>
        <v>0</v>
      </c>
      <c r="AG739" s="273"/>
      <c r="AH739" s="791"/>
      <c r="AI739" s="265"/>
      <c r="AJ739" s="792"/>
      <c r="AK739" s="793"/>
      <c r="AL739" s="787"/>
      <c r="AM739" s="788" t="str">
        <f t="shared" si="139"/>
        <v/>
      </c>
      <c r="AN739" s="789" t="str">
        <f t="shared" si="133"/>
        <v/>
      </c>
      <c r="AO739" s="789">
        <f t="shared" si="140"/>
        <v>0</v>
      </c>
      <c r="AP739" s="789">
        <f t="shared" si="141"/>
        <v>0</v>
      </c>
      <c r="AQ739" s="789">
        <f t="shared" si="142"/>
        <v>0</v>
      </c>
      <c r="AR739" s="790">
        <f t="shared" si="143"/>
        <v>0</v>
      </c>
    </row>
    <row r="740" spans="22:44" x14ac:dyDescent="0.25">
      <c r="V740" s="791"/>
      <c r="W740" s="265"/>
      <c r="X740" s="792"/>
      <c r="Y740" s="793"/>
      <c r="Z740" s="787"/>
      <c r="AA740" s="788" t="str">
        <f t="shared" si="134"/>
        <v/>
      </c>
      <c r="AB740" s="789" t="str">
        <f t="shared" si="132"/>
        <v/>
      </c>
      <c r="AC740" s="789">
        <f t="shared" si="135"/>
        <v>0</v>
      </c>
      <c r="AD740" s="789">
        <f t="shared" si="136"/>
        <v>0</v>
      </c>
      <c r="AE740" s="789">
        <f t="shared" si="137"/>
        <v>0</v>
      </c>
      <c r="AF740" s="790">
        <f t="shared" si="138"/>
        <v>0</v>
      </c>
      <c r="AG740" s="273"/>
      <c r="AH740" s="791"/>
      <c r="AI740" s="265"/>
      <c r="AJ740" s="792"/>
      <c r="AK740" s="793"/>
      <c r="AL740" s="787"/>
      <c r="AM740" s="788" t="str">
        <f t="shared" si="139"/>
        <v/>
      </c>
      <c r="AN740" s="789" t="str">
        <f t="shared" si="133"/>
        <v/>
      </c>
      <c r="AO740" s="789">
        <f t="shared" si="140"/>
        <v>0</v>
      </c>
      <c r="AP740" s="789">
        <f t="shared" si="141"/>
        <v>0</v>
      </c>
      <c r="AQ740" s="789">
        <f t="shared" si="142"/>
        <v>0</v>
      </c>
      <c r="AR740" s="790">
        <f t="shared" si="143"/>
        <v>0</v>
      </c>
    </row>
    <row r="741" spans="22:44" x14ac:dyDescent="0.25">
      <c r="V741" s="791"/>
      <c r="W741" s="265"/>
      <c r="X741" s="792"/>
      <c r="Y741" s="793"/>
      <c r="Z741" s="787"/>
      <c r="AA741" s="788" t="str">
        <f t="shared" si="134"/>
        <v/>
      </c>
      <c r="AB741" s="789" t="str">
        <f t="shared" si="132"/>
        <v/>
      </c>
      <c r="AC741" s="789">
        <f t="shared" si="135"/>
        <v>0</v>
      </c>
      <c r="AD741" s="789">
        <f t="shared" si="136"/>
        <v>0</v>
      </c>
      <c r="AE741" s="789">
        <f t="shared" si="137"/>
        <v>0</v>
      </c>
      <c r="AF741" s="790">
        <f t="shared" si="138"/>
        <v>0</v>
      </c>
      <c r="AG741" s="273"/>
      <c r="AH741" s="791"/>
      <c r="AI741" s="265"/>
      <c r="AJ741" s="792"/>
      <c r="AK741" s="793"/>
      <c r="AL741" s="787"/>
      <c r="AM741" s="788" t="str">
        <f t="shared" si="139"/>
        <v/>
      </c>
      <c r="AN741" s="789" t="str">
        <f t="shared" si="133"/>
        <v/>
      </c>
      <c r="AO741" s="789">
        <f t="shared" si="140"/>
        <v>0</v>
      </c>
      <c r="AP741" s="789">
        <f t="shared" si="141"/>
        <v>0</v>
      </c>
      <c r="AQ741" s="789">
        <f t="shared" si="142"/>
        <v>0</v>
      </c>
      <c r="AR741" s="790">
        <f t="shared" si="143"/>
        <v>0</v>
      </c>
    </row>
    <row r="742" spans="22:44" x14ac:dyDescent="0.25">
      <c r="V742" s="791"/>
      <c r="W742" s="265"/>
      <c r="X742" s="792"/>
      <c r="Y742" s="793"/>
      <c r="Z742" s="787"/>
      <c r="AA742" s="788" t="str">
        <f t="shared" si="134"/>
        <v/>
      </c>
      <c r="AB742" s="789" t="str">
        <f t="shared" si="132"/>
        <v/>
      </c>
      <c r="AC742" s="789">
        <f t="shared" si="135"/>
        <v>0</v>
      </c>
      <c r="AD742" s="789">
        <f t="shared" si="136"/>
        <v>0</v>
      </c>
      <c r="AE742" s="789">
        <f t="shared" si="137"/>
        <v>0</v>
      </c>
      <c r="AF742" s="790">
        <f t="shared" si="138"/>
        <v>0</v>
      </c>
      <c r="AG742" s="273"/>
      <c r="AH742" s="791"/>
      <c r="AI742" s="265"/>
      <c r="AJ742" s="792"/>
      <c r="AK742" s="793"/>
      <c r="AL742" s="787"/>
      <c r="AM742" s="788" t="str">
        <f t="shared" si="139"/>
        <v/>
      </c>
      <c r="AN742" s="789" t="str">
        <f t="shared" si="133"/>
        <v/>
      </c>
      <c r="AO742" s="789">
        <f t="shared" si="140"/>
        <v>0</v>
      </c>
      <c r="AP742" s="789">
        <f t="shared" si="141"/>
        <v>0</v>
      </c>
      <c r="AQ742" s="789">
        <f t="shared" si="142"/>
        <v>0</v>
      </c>
      <c r="AR742" s="790">
        <f t="shared" si="143"/>
        <v>0</v>
      </c>
    </row>
    <row r="743" spans="22:44" x14ac:dyDescent="0.25">
      <c r="V743" s="791"/>
      <c r="W743" s="265"/>
      <c r="X743" s="792"/>
      <c r="Y743" s="793"/>
      <c r="Z743" s="787"/>
      <c r="AA743" s="788" t="str">
        <f t="shared" si="134"/>
        <v/>
      </c>
      <c r="AB743" s="789" t="str">
        <f t="shared" si="132"/>
        <v/>
      </c>
      <c r="AC743" s="789">
        <f t="shared" si="135"/>
        <v>0</v>
      </c>
      <c r="AD743" s="789">
        <f t="shared" si="136"/>
        <v>0</v>
      </c>
      <c r="AE743" s="789">
        <f t="shared" si="137"/>
        <v>0</v>
      </c>
      <c r="AF743" s="790">
        <f t="shared" si="138"/>
        <v>0</v>
      </c>
      <c r="AG743" s="273"/>
      <c r="AH743" s="791"/>
      <c r="AI743" s="265"/>
      <c r="AJ743" s="792"/>
      <c r="AK743" s="793"/>
      <c r="AL743" s="787"/>
      <c r="AM743" s="788" t="str">
        <f t="shared" si="139"/>
        <v/>
      </c>
      <c r="AN743" s="789" t="str">
        <f t="shared" si="133"/>
        <v/>
      </c>
      <c r="AO743" s="789">
        <f t="shared" si="140"/>
        <v>0</v>
      </c>
      <c r="AP743" s="789">
        <f t="shared" si="141"/>
        <v>0</v>
      </c>
      <c r="AQ743" s="789">
        <f t="shared" si="142"/>
        <v>0</v>
      </c>
      <c r="AR743" s="790">
        <f t="shared" si="143"/>
        <v>0</v>
      </c>
    </row>
    <row r="744" spans="22:44" x14ac:dyDescent="0.25">
      <c r="V744" s="791"/>
      <c r="W744" s="265"/>
      <c r="X744" s="792"/>
      <c r="Y744" s="793"/>
      <c r="Z744" s="787"/>
      <c r="AA744" s="788" t="str">
        <f t="shared" si="134"/>
        <v/>
      </c>
      <c r="AB744" s="789" t="str">
        <f t="shared" si="132"/>
        <v/>
      </c>
      <c r="AC744" s="789">
        <f t="shared" si="135"/>
        <v>0</v>
      </c>
      <c r="AD744" s="789">
        <f t="shared" si="136"/>
        <v>0</v>
      </c>
      <c r="AE744" s="789">
        <f t="shared" si="137"/>
        <v>0</v>
      </c>
      <c r="AF744" s="790">
        <f t="shared" si="138"/>
        <v>0</v>
      </c>
      <c r="AG744" s="273"/>
      <c r="AH744" s="791"/>
      <c r="AI744" s="265"/>
      <c r="AJ744" s="792"/>
      <c r="AK744" s="793"/>
      <c r="AL744" s="787"/>
      <c r="AM744" s="788" t="str">
        <f t="shared" si="139"/>
        <v/>
      </c>
      <c r="AN744" s="789" t="str">
        <f t="shared" si="133"/>
        <v/>
      </c>
      <c r="AO744" s="789">
        <f t="shared" si="140"/>
        <v>0</v>
      </c>
      <c r="AP744" s="789">
        <f t="shared" si="141"/>
        <v>0</v>
      </c>
      <c r="AQ744" s="789">
        <f t="shared" si="142"/>
        <v>0</v>
      </c>
      <c r="AR744" s="790">
        <f t="shared" si="143"/>
        <v>0</v>
      </c>
    </row>
    <row r="745" spans="22:44" x14ac:dyDescent="0.25">
      <c r="V745" s="791"/>
      <c r="W745" s="265"/>
      <c r="X745" s="792"/>
      <c r="Y745" s="793"/>
      <c r="Z745" s="787"/>
      <c r="AA745" s="788" t="str">
        <f t="shared" si="134"/>
        <v/>
      </c>
      <c r="AB745" s="789" t="str">
        <f t="shared" si="132"/>
        <v/>
      </c>
      <c r="AC745" s="789">
        <f t="shared" si="135"/>
        <v>0</v>
      </c>
      <c r="AD745" s="789">
        <f t="shared" si="136"/>
        <v>0</v>
      </c>
      <c r="AE745" s="789">
        <f t="shared" si="137"/>
        <v>0</v>
      </c>
      <c r="AF745" s="790">
        <f t="shared" si="138"/>
        <v>0</v>
      </c>
      <c r="AG745" s="273"/>
      <c r="AH745" s="791"/>
      <c r="AI745" s="265"/>
      <c r="AJ745" s="792"/>
      <c r="AK745" s="793"/>
      <c r="AL745" s="787"/>
      <c r="AM745" s="788" t="str">
        <f t="shared" si="139"/>
        <v/>
      </c>
      <c r="AN745" s="789" t="str">
        <f t="shared" si="133"/>
        <v/>
      </c>
      <c r="AO745" s="789">
        <f t="shared" si="140"/>
        <v>0</v>
      </c>
      <c r="AP745" s="789">
        <f t="shared" si="141"/>
        <v>0</v>
      </c>
      <c r="AQ745" s="789">
        <f t="shared" si="142"/>
        <v>0</v>
      </c>
      <c r="AR745" s="790">
        <f t="shared" si="143"/>
        <v>0</v>
      </c>
    </row>
    <row r="746" spans="22:44" x14ac:dyDescent="0.25">
      <c r="V746" s="791"/>
      <c r="W746" s="265"/>
      <c r="X746" s="792"/>
      <c r="Y746" s="793"/>
      <c r="Z746" s="787"/>
      <c r="AA746" s="788" t="str">
        <f t="shared" si="134"/>
        <v/>
      </c>
      <c r="AB746" s="789" t="str">
        <f t="shared" si="132"/>
        <v/>
      </c>
      <c r="AC746" s="789">
        <f t="shared" si="135"/>
        <v>0</v>
      </c>
      <c r="AD746" s="789">
        <f t="shared" si="136"/>
        <v>0</v>
      </c>
      <c r="AE746" s="789">
        <f t="shared" si="137"/>
        <v>0</v>
      </c>
      <c r="AF746" s="790">
        <f t="shared" si="138"/>
        <v>0</v>
      </c>
      <c r="AG746" s="273"/>
      <c r="AH746" s="791"/>
      <c r="AI746" s="265"/>
      <c r="AJ746" s="792"/>
      <c r="AK746" s="793"/>
      <c r="AL746" s="787"/>
      <c r="AM746" s="788" t="str">
        <f t="shared" si="139"/>
        <v/>
      </c>
      <c r="AN746" s="789" t="str">
        <f t="shared" si="133"/>
        <v/>
      </c>
      <c r="AO746" s="789">
        <f t="shared" si="140"/>
        <v>0</v>
      </c>
      <c r="AP746" s="789">
        <f t="shared" si="141"/>
        <v>0</v>
      </c>
      <c r="AQ746" s="789">
        <f t="shared" si="142"/>
        <v>0</v>
      </c>
      <c r="AR746" s="790">
        <f t="shared" si="143"/>
        <v>0</v>
      </c>
    </row>
    <row r="747" spans="22:44" x14ac:dyDescent="0.25">
      <c r="V747" s="791"/>
      <c r="W747" s="265"/>
      <c r="X747" s="792"/>
      <c r="Y747" s="793"/>
      <c r="Z747" s="787"/>
      <c r="AA747" s="788" t="str">
        <f t="shared" si="134"/>
        <v/>
      </c>
      <c r="AB747" s="789" t="str">
        <f t="shared" si="132"/>
        <v/>
      </c>
      <c r="AC747" s="789">
        <f t="shared" si="135"/>
        <v>0</v>
      </c>
      <c r="AD747" s="789">
        <f t="shared" si="136"/>
        <v>0</v>
      </c>
      <c r="AE747" s="789">
        <f t="shared" si="137"/>
        <v>0</v>
      </c>
      <c r="AF747" s="790">
        <f t="shared" si="138"/>
        <v>0</v>
      </c>
      <c r="AG747" s="273"/>
      <c r="AH747" s="791"/>
      <c r="AI747" s="265"/>
      <c r="AJ747" s="792"/>
      <c r="AK747" s="793"/>
      <c r="AL747" s="787"/>
      <c r="AM747" s="788" t="str">
        <f t="shared" si="139"/>
        <v/>
      </c>
      <c r="AN747" s="789" t="str">
        <f t="shared" si="133"/>
        <v/>
      </c>
      <c r="AO747" s="789">
        <f t="shared" si="140"/>
        <v>0</v>
      </c>
      <c r="AP747" s="789">
        <f t="shared" si="141"/>
        <v>0</v>
      </c>
      <c r="AQ747" s="789">
        <f t="shared" si="142"/>
        <v>0</v>
      </c>
      <c r="AR747" s="790">
        <f t="shared" si="143"/>
        <v>0</v>
      </c>
    </row>
    <row r="748" spans="22:44" x14ac:dyDescent="0.25">
      <c r="V748" s="791"/>
      <c r="W748" s="265"/>
      <c r="X748" s="792"/>
      <c r="Y748" s="793"/>
      <c r="Z748" s="787"/>
      <c r="AA748" s="788" t="str">
        <f t="shared" si="134"/>
        <v/>
      </c>
      <c r="AB748" s="789" t="str">
        <f t="shared" si="132"/>
        <v/>
      </c>
      <c r="AC748" s="789">
        <f t="shared" si="135"/>
        <v>0</v>
      </c>
      <c r="AD748" s="789">
        <f t="shared" si="136"/>
        <v>0</v>
      </c>
      <c r="AE748" s="789">
        <f t="shared" si="137"/>
        <v>0</v>
      </c>
      <c r="AF748" s="790">
        <f t="shared" si="138"/>
        <v>0</v>
      </c>
      <c r="AG748" s="273"/>
      <c r="AH748" s="791"/>
      <c r="AI748" s="265"/>
      <c r="AJ748" s="792"/>
      <c r="AK748" s="793"/>
      <c r="AL748" s="787"/>
      <c r="AM748" s="788" t="str">
        <f t="shared" si="139"/>
        <v/>
      </c>
      <c r="AN748" s="789" t="str">
        <f t="shared" si="133"/>
        <v/>
      </c>
      <c r="AO748" s="789">
        <f t="shared" si="140"/>
        <v>0</v>
      </c>
      <c r="AP748" s="789">
        <f t="shared" si="141"/>
        <v>0</v>
      </c>
      <c r="AQ748" s="789">
        <f t="shared" si="142"/>
        <v>0</v>
      </c>
      <c r="AR748" s="790">
        <f t="shared" si="143"/>
        <v>0</v>
      </c>
    </row>
    <row r="749" spans="22:44" x14ac:dyDescent="0.25">
      <c r="V749" s="791"/>
      <c r="W749" s="265"/>
      <c r="X749" s="792"/>
      <c r="Y749" s="793"/>
      <c r="Z749" s="787"/>
      <c r="AA749" s="788" t="str">
        <f t="shared" si="134"/>
        <v/>
      </c>
      <c r="AB749" s="789" t="str">
        <f t="shared" si="132"/>
        <v/>
      </c>
      <c r="AC749" s="789">
        <f t="shared" si="135"/>
        <v>0</v>
      </c>
      <c r="AD749" s="789">
        <f t="shared" si="136"/>
        <v>0</v>
      </c>
      <c r="AE749" s="789">
        <f t="shared" si="137"/>
        <v>0</v>
      </c>
      <c r="AF749" s="790">
        <f t="shared" si="138"/>
        <v>0</v>
      </c>
      <c r="AG749" s="273"/>
      <c r="AH749" s="791"/>
      <c r="AI749" s="265"/>
      <c r="AJ749" s="792"/>
      <c r="AK749" s="793"/>
      <c r="AL749" s="787"/>
      <c r="AM749" s="788" t="str">
        <f t="shared" si="139"/>
        <v/>
      </c>
      <c r="AN749" s="789" t="str">
        <f t="shared" si="133"/>
        <v/>
      </c>
      <c r="AO749" s="789">
        <f t="shared" si="140"/>
        <v>0</v>
      </c>
      <c r="AP749" s="789">
        <f t="shared" si="141"/>
        <v>0</v>
      </c>
      <c r="AQ749" s="789">
        <f t="shared" si="142"/>
        <v>0</v>
      </c>
      <c r="AR749" s="790">
        <f t="shared" si="143"/>
        <v>0</v>
      </c>
    </row>
    <row r="750" spans="22:44" x14ac:dyDescent="0.25">
      <c r="V750" s="791"/>
      <c r="W750" s="265"/>
      <c r="X750" s="792"/>
      <c r="Y750" s="793"/>
      <c r="Z750" s="787"/>
      <c r="AA750" s="788" t="str">
        <f t="shared" si="134"/>
        <v/>
      </c>
      <c r="AB750" s="789" t="str">
        <f t="shared" si="132"/>
        <v/>
      </c>
      <c r="AC750" s="789">
        <f t="shared" si="135"/>
        <v>0</v>
      </c>
      <c r="AD750" s="789">
        <f t="shared" si="136"/>
        <v>0</v>
      </c>
      <c r="AE750" s="789">
        <f t="shared" si="137"/>
        <v>0</v>
      </c>
      <c r="AF750" s="790">
        <f t="shared" si="138"/>
        <v>0</v>
      </c>
      <c r="AG750" s="273"/>
      <c r="AH750" s="791"/>
      <c r="AI750" s="265"/>
      <c r="AJ750" s="792"/>
      <c r="AK750" s="793"/>
      <c r="AL750" s="787"/>
      <c r="AM750" s="788" t="str">
        <f t="shared" si="139"/>
        <v/>
      </c>
      <c r="AN750" s="789" t="str">
        <f t="shared" si="133"/>
        <v/>
      </c>
      <c r="AO750" s="789">
        <f t="shared" si="140"/>
        <v>0</v>
      </c>
      <c r="AP750" s="789">
        <f t="shared" si="141"/>
        <v>0</v>
      </c>
      <c r="AQ750" s="789">
        <f t="shared" si="142"/>
        <v>0</v>
      </c>
      <c r="AR750" s="790">
        <f t="shared" si="143"/>
        <v>0</v>
      </c>
    </row>
    <row r="751" spans="22:44" x14ac:dyDescent="0.25">
      <c r="V751" s="791"/>
      <c r="W751" s="265"/>
      <c r="X751" s="792"/>
      <c r="Y751" s="793"/>
      <c r="Z751" s="787"/>
      <c r="AA751" s="788" t="str">
        <f t="shared" si="134"/>
        <v/>
      </c>
      <c r="AB751" s="789" t="str">
        <f t="shared" si="132"/>
        <v/>
      </c>
      <c r="AC751" s="789">
        <f t="shared" si="135"/>
        <v>0</v>
      </c>
      <c r="AD751" s="789">
        <f t="shared" si="136"/>
        <v>0</v>
      </c>
      <c r="AE751" s="789">
        <f t="shared" si="137"/>
        <v>0</v>
      </c>
      <c r="AF751" s="790">
        <f t="shared" si="138"/>
        <v>0</v>
      </c>
      <c r="AG751" s="273"/>
      <c r="AH751" s="791"/>
      <c r="AI751" s="265"/>
      <c r="AJ751" s="792"/>
      <c r="AK751" s="793"/>
      <c r="AL751" s="787"/>
      <c r="AM751" s="788" t="str">
        <f t="shared" si="139"/>
        <v/>
      </c>
      <c r="AN751" s="789" t="str">
        <f t="shared" si="133"/>
        <v/>
      </c>
      <c r="AO751" s="789">
        <f t="shared" si="140"/>
        <v>0</v>
      </c>
      <c r="AP751" s="789">
        <f t="shared" si="141"/>
        <v>0</v>
      </c>
      <c r="AQ751" s="789">
        <f t="shared" si="142"/>
        <v>0</v>
      </c>
      <c r="AR751" s="790">
        <f t="shared" si="143"/>
        <v>0</v>
      </c>
    </row>
    <row r="752" spans="22:44" x14ac:dyDescent="0.25">
      <c r="V752" s="791"/>
      <c r="W752" s="265"/>
      <c r="X752" s="792"/>
      <c r="Y752" s="793"/>
      <c r="Z752" s="787"/>
      <c r="AA752" s="788" t="str">
        <f t="shared" si="134"/>
        <v/>
      </c>
      <c r="AB752" s="789" t="str">
        <f t="shared" si="132"/>
        <v/>
      </c>
      <c r="AC752" s="789">
        <f t="shared" si="135"/>
        <v>0</v>
      </c>
      <c r="AD752" s="789">
        <f t="shared" si="136"/>
        <v>0</v>
      </c>
      <c r="AE752" s="789">
        <f t="shared" si="137"/>
        <v>0</v>
      </c>
      <c r="AF752" s="790">
        <f t="shared" si="138"/>
        <v>0</v>
      </c>
      <c r="AG752" s="273"/>
      <c r="AH752" s="791"/>
      <c r="AI752" s="265"/>
      <c r="AJ752" s="792"/>
      <c r="AK752" s="793"/>
      <c r="AL752" s="787"/>
      <c r="AM752" s="788" t="str">
        <f t="shared" si="139"/>
        <v/>
      </c>
      <c r="AN752" s="789" t="str">
        <f t="shared" si="133"/>
        <v/>
      </c>
      <c r="AO752" s="789">
        <f t="shared" si="140"/>
        <v>0</v>
      </c>
      <c r="AP752" s="789">
        <f t="shared" si="141"/>
        <v>0</v>
      </c>
      <c r="AQ752" s="789">
        <f t="shared" si="142"/>
        <v>0</v>
      </c>
      <c r="AR752" s="790">
        <f t="shared" si="143"/>
        <v>0</v>
      </c>
    </row>
    <row r="753" spans="22:44" x14ac:dyDescent="0.25">
      <c r="V753" s="791"/>
      <c r="W753" s="265"/>
      <c r="X753" s="792"/>
      <c r="Y753" s="793"/>
      <c r="Z753" s="787"/>
      <c r="AA753" s="788" t="str">
        <f t="shared" si="134"/>
        <v/>
      </c>
      <c r="AB753" s="789" t="str">
        <f t="shared" si="132"/>
        <v/>
      </c>
      <c r="AC753" s="789">
        <f t="shared" si="135"/>
        <v>0</v>
      </c>
      <c r="AD753" s="789">
        <f t="shared" si="136"/>
        <v>0</v>
      </c>
      <c r="AE753" s="789">
        <f t="shared" si="137"/>
        <v>0</v>
      </c>
      <c r="AF753" s="790">
        <f t="shared" si="138"/>
        <v>0</v>
      </c>
      <c r="AG753" s="273"/>
      <c r="AH753" s="791"/>
      <c r="AI753" s="265"/>
      <c r="AJ753" s="792"/>
      <c r="AK753" s="793"/>
      <c r="AL753" s="787"/>
      <c r="AM753" s="788" t="str">
        <f t="shared" si="139"/>
        <v/>
      </c>
      <c r="AN753" s="789" t="str">
        <f t="shared" si="133"/>
        <v/>
      </c>
      <c r="AO753" s="789">
        <f t="shared" si="140"/>
        <v>0</v>
      </c>
      <c r="AP753" s="789">
        <f t="shared" si="141"/>
        <v>0</v>
      </c>
      <c r="AQ753" s="789">
        <f t="shared" si="142"/>
        <v>0</v>
      </c>
      <c r="AR753" s="790">
        <f t="shared" si="143"/>
        <v>0</v>
      </c>
    </row>
    <row r="754" spans="22:44" x14ac:dyDescent="0.25">
      <c r="V754" s="791"/>
      <c r="W754" s="265"/>
      <c r="X754" s="792"/>
      <c r="Y754" s="793"/>
      <c r="Z754" s="787"/>
      <c r="AA754" s="788" t="str">
        <f t="shared" si="134"/>
        <v/>
      </c>
      <c r="AB754" s="789" t="str">
        <f t="shared" si="132"/>
        <v/>
      </c>
      <c r="AC754" s="789">
        <f t="shared" si="135"/>
        <v>0</v>
      </c>
      <c r="AD754" s="789">
        <f t="shared" si="136"/>
        <v>0</v>
      </c>
      <c r="AE754" s="789">
        <f t="shared" si="137"/>
        <v>0</v>
      </c>
      <c r="AF754" s="790">
        <f t="shared" si="138"/>
        <v>0</v>
      </c>
      <c r="AG754" s="273"/>
      <c r="AH754" s="791"/>
      <c r="AI754" s="265"/>
      <c r="AJ754" s="792"/>
      <c r="AK754" s="793"/>
      <c r="AL754" s="787"/>
      <c r="AM754" s="788" t="str">
        <f t="shared" si="139"/>
        <v/>
      </c>
      <c r="AN754" s="789" t="str">
        <f t="shared" si="133"/>
        <v/>
      </c>
      <c r="AO754" s="789">
        <f t="shared" si="140"/>
        <v>0</v>
      </c>
      <c r="AP754" s="789">
        <f t="shared" si="141"/>
        <v>0</v>
      </c>
      <c r="AQ754" s="789">
        <f t="shared" si="142"/>
        <v>0</v>
      </c>
      <c r="AR754" s="790">
        <f t="shared" si="143"/>
        <v>0</v>
      </c>
    </row>
    <row r="755" spans="22:44" x14ac:dyDescent="0.25">
      <c r="V755" s="791"/>
      <c r="W755" s="265"/>
      <c r="X755" s="792"/>
      <c r="Y755" s="793"/>
      <c r="Z755" s="787"/>
      <c r="AA755" s="788" t="str">
        <f t="shared" si="134"/>
        <v/>
      </c>
      <c r="AB755" s="789" t="str">
        <f t="shared" si="132"/>
        <v/>
      </c>
      <c r="AC755" s="789">
        <f t="shared" si="135"/>
        <v>0</v>
      </c>
      <c r="AD755" s="789">
        <f t="shared" si="136"/>
        <v>0</v>
      </c>
      <c r="AE755" s="789">
        <f t="shared" si="137"/>
        <v>0</v>
      </c>
      <c r="AF755" s="790">
        <f t="shared" si="138"/>
        <v>0</v>
      </c>
      <c r="AG755" s="273"/>
      <c r="AH755" s="791"/>
      <c r="AI755" s="265"/>
      <c r="AJ755" s="792"/>
      <c r="AK755" s="793"/>
      <c r="AL755" s="787"/>
      <c r="AM755" s="788" t="str">
        <f t="shared" si="139"/>
        <v/>
      </c>
      <c r="AN755" s="789" t="str">
        <f t="shared" si="133"/>
        <v/>
      </c>
      <c r="AO755" s="789">
        <f t="shared" si="140"/>
        <v>0</v>
      </c>
      <c r="AP755" s="789">
        <f t="shared" si="141"/>
        <v>0</v>
      </c>
      <c r="AQ755" s="789">
        <f t="shared" si="142"/>
        <v>0</v>
      </c>
      <c r="AR755" s="790">
        <f t="shared" si="143"/>
        <v>0</v>
      </c>
    </row>
    <row r="756" spans="22:44" x14ac:dyDescent="0.25">
      <c r="V756" s="791"/>
      <c r="W756" s="265"/>
      <c r="X756" s="792"/>
      <c r="Y756" s="793"/>
      <c r="Z756" s="787"/>
      <c r="AA756" s="788" t="str">
        <f t="shared" si="134"/>
        <v/>
      </c>
      <c r="AB756" s="789" t="str">
        <f t="shared" si="132"/>
        <v/>
      </c>
      <c r="AC756" s="789">
        <f t="shared" si="135"/>
        <v>0</v>
      </c>
      <c r="AD756" s="789">
        <f t="shared" si="136"/>
        <v>0</v>
      </c>
      <c r="AE756" s="789">
        <f t="shared" si="137"/>
        <v>0</v>
      </c>
      <c r="AF756" s="790">
        <f t="shared" si="138"/>
        <v>0</v>
      </c>
      <c r="AG756" s="273"/>
      <c r="AH756" s="791"/>
      <c r="AI756" s="265"/>
      <c r="AJ756" s="792"/>
      <c r="AK756" s="793"/>
      <c r="AL756" s="787"/>
      <c r="AM756" s="788" t="str">
        <f t="shared" si="139"/>
        <v/>
      </c>
      <c r="AN756" s="789" t="str">
        <f t="shared" si="133"/>
        <v/>
      </c>
      <c r="AO756" s="789">
        <f t="shared" si="140"/>
        <v>0</v>
      </c>
      <c r="AP756" s="789">
        <f t="shared" si="141"/>
        <v>0</v>
      </c>
      <c r="AQ756" s="789">
        <f t="shared" si="142"/>
        <v>0</v>
      </c>
      <c r="AR756" s="790">
        <f t="shared" si="143"/>
        <v>0</v>
      </c>
    </row>
    <row r="757" spans="22:44" x14ac:dyDescent="0.25">
      <c r="V757" s="791"/>
      <c r="W757" s="265"/>
      <c r="X757" s="792"/>
      <c r="Y757" s="793"/>
      <c r="Z757" s="787"/>
      <c r="AA757" s="788" t="str">
        <f t="shared" si="134"/>
        <v/>
      </c>
      <c r="AB757" s="789" t="str">
        <f t="shared" si="132"/>
        <v/>
      </c>
      <c r="AC757" s="789">
        <f t="shared" si="135"/>
        <v>0</v>
      </c>
      <c r="AD757" s="789">
        <f t="shared" si="136"/>
        <v>0</v>
      </c>
      <c r="AE757" s="789">
        <f t="shared" si="137"/>
        <v>0</v>
      </c>
      <c r="AF757" s="790">
        <f t="shared" si="138"/>
        <v>0</v>
      </c>
      <c r="AG757" s="273"/>
      <c r="AH757" s="791"/>
      <c r="AI757" s="265"/>
      <c r="AJ757" s="792"/>
      <c r="AK757" s="793"/>
      <c r="AL757" s="787"/>
      <c r="AM757" s="788" t="str">
        <f t="shared" si="139"/>
        <v/>
      </c>
      <c r="AN757" s="789" t="str">
        <f t="shared" si="133"/>
        <v/>
      </c>
      <c r="AO757" s="789">
        <f t="shared" si="140"/>
        <v>0</v>
      </c>
      <c r="AP757" s="789">
        <f t="shared" si="141"/>
        <v>0</v>
      </c>
      <c r="AQ757" s="789">
        <f t="shared" si="142"/>
        <v>0</v>
      </c>
      <c r="AR757" s="790">
        <f t="shared" si="143"/>
        <v>0</v>
      </c>
    </row>
    <row r="758" spans="22:44" x14ac:dyDescent="0.25">
      <c r="V758" s="791"/>
      <c r="W758" s="265"/>
      <c r="X758" s="792"/>
      <c r="Y758" s="793"/>
      <c r="Z758" s="787"/>
      <c r="AA758" s="788" t="str">
        <f t="shared" si="134"/>
        <v/>
      </c>
      <c r="AB758" s="789" t="str">
        <f t="shared" si="132"/>
        <v/>
      </c>
      <c r="AC758" s="789">
        <f t="shared" si="135"/>
        <v>0</v>
      </c>
      <c r="AD758" s="789">
        <f t="shared" si="136"/>
        <v>0</v>
      </c>
      <c r="AE758" s="789">
        <f t="shared" si="137"/>
        <v>0</v>
      </c>
      <c r="AF758" s="790">
        <f t="shared" si="138"/>
        <v>0</v>
      </c>
      <c r="AG758" s="273"/>
      <c r="AH758" s="791"/>
      <c r="AI758" s="265"/>
      <c r="AJ758" s="792"/>
      <c r="AK758" s="793"/>
      <c r="AL758" s="787"/>
      <c r="AM758" s="788" t="str">
        <f t="shared" si="139"/>
        <v/>
      </c>
      <c r="AN758" s="789" t="str">
        <f t="shared" si="133"/>
        <v/>
      </c>
      <c r="AO758" s="789">
        <f t="shared" si="140"/>
        <v>0</v>
      </c>
      <c r="AP758" s="789">
        <f t="shared" si="141"/>
        <v>0</v>
      </c>
      <c r="AQ758" s="789">
        <f t="shared" si="142"/>
        <v>0</v>
      </c>
      <c r="AR758" s="790">
        <f t="shared" si="143"/>
        <v>0</v>
      </c>
    </row>
    <row r="759" spans="22:44" x14ac:dyDescent="0.25">
      <c r="V759" s="791"/>
      <c r="W759" s="265"/>
      <c r="X759" s="792"/>
      <c r="Y759" s="793"/>
      <c r="Z759" s="787"/>
      <c r="AA759" s="788" t="str">
        <f t="shared" si="134"/>
        <v/>
      </c>
      <c r="AB759" s="789" t="str">
        <f t="shared" si="132"/>
        <v/>
      </c>
      <c r="AC759" s="789">
        <f t="shared" si="135"/>
        <v>0</v>
      </c>
      <c r="AD759" s="789">
        <f t="shared" si="136"/>
        <v>0</v>
      </c>
      <c r="AE759" s="789">
        <f t="shared" si="137"/>
        <v>0</v>
      </c>
      <c r="AF759" s="790">
        <f t="shared" si="138"/>
        <v>0</v>
      </c>
      <c r="AG759" s="273"/>
      <c r="AH759" s="791"/>
      <c r="AI759" s="265"/>
      <c r="AJ759" s="792"/>
      <c r="AK759" s="793"/>
      <c r="AL759" s="787"/>
      <c r="AM759" s="788" t="str">
        <f t="shared" si="139"/>
        <v/>
      </c>
      <c r="AN759" s="789" t="str">
        <f t="shared" si="133"/>
        <v/>
      </c>
      <c r="AO759" s="789">
        <f t="shared" si="140"/>
        <v>0</v>
      </c>
      <c r="AP759" s="789">
        <f t="shared" si="141"/>
        <v>0</v>
      </c>
      <c r="AQ759" s="789">
        <f t="shared" si="142"/>
        <v>0</v>
      </c>
      <c r="AR759" s="790">
        <f t="shared" si="143"/>
        <v>0</v>
      </c>
    </row>
    <row r="760" spans="22:44" x14ac:dyDescent="0.25">
      <c r="V760" s="791"/>
      <c r="W760" s="265"/>
      <c r="X760" s="792"/>
      <c r="Y760" s="793"/>
      <c r="Z760" s="787"/>
      <c r="AA760" s="788" t="str">
        <f t="shared" si="134"/>
        <v/>
      </c>
      <c r="AB760" s="789" t="str">
        <f t="shared" si="132"/>
        <v/>
      </c>
      <c r="AC760" s="789">
        <f t="shared" si="135"/>
        <v>0</v>
      </c>
      <c r="AD760" s="789">
        <f t="shared" si="136"/>
        <v>0</v>
      </c>
      <c r="AE760" s="789">
        <f t="shared" si="137"/>
        <v>0</v>
      </c>
      <c r="AF760" s="790">
        <f t="shared" si="138"/>
        <v>0</v>
      </c>
      <c r="AG760" s="273"/>
      <c r="AH760" s="791"/>
      <c r="AI760" s="265"/>
      <c r="AJ760" s="792"/>
      <c r="AK760" s="793"/>
      <c r="AL760" s="787"/>
      <c r="AM760" s="788" t="str">
        <f t="shared" si="139"/>
        <v/>
      </c>
      <c r="AN760" s="789" t="str">
        <f t="shared" si="133"/>
        <v/>
      </c>
      <c r="AO760" s="789">
        <f t="shared" si="140"/>
        <v>0</v>
      </c>
      <c r="AP760" s="789">
        <f t="shared" si="141"/>
        <v>0</v>
      </c>
      <c r="AQ760" s="789">
        <f t="shared" si="142"/>
        <v>0</v>
      </c>
      <c r="AR760" s="790">
        <f t="shared" si="143"/>
        <v>0</v>
      </c>
    </row>
    <row r="761" spans="22:44" x14ac:dyDescent="0.25">
      <c r="V761" s="791"/>
      <c r="W761" s="265"/>
      <c r="X761" s="792"/>
      <c r="Y761" s="793"/>
      <c r="Z761" s="787"/>
      <c r="AA761" s="788" t="str">
        <f t="shared" si="134"/>
        <v/>
      </c>
      <c r="AB761" s="789" t="str">
        <f t="shared" si="132"/>
        <v/>
      </c>
      <c r="AC761" s="789">
        <f t="shared" si="135"/>
        <v>0</v>
      </c>
      <c r="AD761" s="789">
        <f t="shared" si="136"/>
        <v>0</v>
      </c>
      <c r="AE761" s="789">
        <f t="shared" si="137"/>
        <v>0</v>
      </c>
      <c r="AF761" s="790">
        <f t="shared" si="138"/>
        <v>0</v>
      </c>
      <c r="AG761" s="273"/>
      <c r="AH761" s="791"/>
      <c r="AI761" s="265"/>
      <c r="AJ761" s="792"/>
      <c r="AK761" s="793"/>
      <c r="AL761" s="787"/>
      <c r="AM761" s="788" t="str">
        <f t="shared" si="139"/>
        <v/>
      </c>
      <c r="AN761" s="789" t="str">
        <f t="shared" si="133"/>
        <v/>
      </c>
      <c r="AO761" s="789">
        <f t="shared" si="140"/>
        <v>0</v>
      </c>
      <c r="AP761" s="789">
        <f t="shared" si="141"/>
        <v>0</v>
      </c>
      <c r="AQ761" s="789">
        <f t="shared" si="142"/>
        <v>0</v>
      </c>
      <c r="AR761" s="790">
        <f t="shared" si="143"/>
        <v>0</v>
      </c>
    </row>
    <row r="762" spans="22:44" x14ac:dyDescent="0.25">
      <c r="V762" s="791"/>
      <c r="W762" s="265"/>
      <c r="X762" s="792"/>
      <c r="Y762" s="793"/>
      <c r="Z762" s="787"/>
      <c r="AA762" s="788" t="str">
        <f t="shared" si="134"/>
        <v/>
      </c>
      <c r="AB762" s="789" t="str">
        <f t="shared" si="132"/>
        <v/>
      </c>
      <c r="AC762" s="789">
        <f t="shared" si="135"/>
        <v>0</v>
      </c>
      <c r="AD762" s="789">
        <f t="shared" si="136"/>
        <v>0</v>
      </c>
      <c r="AE762" s="789">
        <f t="shared" si="137"/>
        <v>0</v>
      </c>
      <c r="AF762" s="790">
        <f t="shared" si="138"/>
        <v>0</v>
      </c>
      <c r="AG762" s="273"/>
      <c r="AH762" s="791"/>
      <c r="AI762" s="265"/>
      <c r="AJ762" s="792"/>
      <c r="AK762" s="793"/>
      <c r="AL762" s="787"/>
      <c r="AM762" s="788" t="str">
        <f t="shared" si="139"/>
        <v/>
      </c>
      <c r="AN762" s="789" t="str">
        <f t="shared" si="133"/>
        <v/>
      </c>
      <c r="AO762" s="789">
        <f t="shared" si="140"/>
        <v>0</v>
      </c>
      <c r="AP762" s="789">
        <f t="shared" si="141"/>
        <v>0</v>
      </c>
      <c r="AQ762" s="789">
        <f t="shared" si="142"/>
        <v>0</v>
      </c>
      <c r="AR762" s="790">
        <f t="shared" si="143"/>
        <v>0</v>
      </c>
    </row>
    <row r="763" spans="22:44" x14ac:dyDescent="0.25">
      <c r="V763" s="791"/>
      <c r="W763" s="265"/>
      <c r="X763" s="792"/>
      <c r="Y763" s="793"/>
      <c r="Z763" s="787"/>
      <c r="AA763" s="788" t="str">
        <f t="shared" si="134"/>
        <v/>
      </c>
      <c r="AB763" s="789" t="str">
        <f t="shared" si="132"/>
        <v/>
      </c>
      <c r="AC763" s="789">
        <f t="shared" si="135"/>
        <v>0</v>
      </c>
      <c r="AD763" s="789">
        <f t="shared" si="136"/>
        <v>0</v>
      </c>
      <c r="AE763" s="789">
        <f t="shared" si="137"/>
        <v>0</v>
      </c>
      <c r="AF763" s="790">
        <f t="shared" si="138"/>
        <v>0</v>
      </c>
      <c r="AG763" s="273"/>
      <c r="AH763" s="791"/>
      <c r="AI763" s="265"/>
      <c r="AJ763" s="792"/>
      <c r="AK763" s="793"/>
      <c r="AL763" s="787"/>
      <c r="AM763" s="788" t="str">
        <f t="shared" si="139"/>
        <v/>
      </c>
      <c r="AN763" s="789" t="str">
        <f t="shared" si="133"/>
        <v/>
      </c>
      <c r="AO763" s="789">
        <f t="shared" si="140"/>
        <v>0</v>
      </c>
      <c r="AP763" s="789">
        <f t="shared" si="141"/>
        <v>0</v>
      </c>
      <c r="AQ763" s="789">
        <f t="shared" si="142"/>
        <v>0</v>
      </c>
      <c r="AR763" s="790">
        <f t="shared" si="143"/>
        <v>0</v>
      </c>
    </row>
    <row r="764" spans="22:44" x14ac:dyDescent="0.25">
      <c r="V764" s="791"/>
      <c r="W764" s="265"/>
      <c r="X764" s="792"/>
      <c r="Y764" s="793"/>
      <c r="Z764" s="787"/>
      <c r="AA764" s="788" t="str">
        <f t="shared" si="134"/>
        <v/>
      </c>
      <c r="AB764" s="789" t="str">
        <f t="shared" si="132"/>
        <v/>
      </c>
      <c r="AC764" s="789">
        <f t="shared" si="135"/>
        <v>0</v>
      </c>
      <c r="AD764" s="789">
        <f t="shared" si="136"/>
        <v>0</v>
      </c>
      <c r="AE764" s="789">
        <f t="shared" si="137"/>
        <v>0</v>
      </c>
      <c r="AF764" s="790">
        <f t="shared" si="138"/>
        <v>0</v>
      </c>
      <c r="AG764" s="273"/>
      <c r="AH764" s="791"/>
      <c r="AI764" s="265"/>
      <c r="AJ764" s="792"/>
      <c r="AK764" s="793"/>
      <c r="AL764" s="787"/>
      <c r="AM764" s="788" t="str">
        <f t="shared" si="139"/>
        <v/>
      </c>
      <c r="AN764" s="789" t="str">
        <f t="shared" si="133"/>
        <v/>
      </c>
      <c r="AO764" s="789">
        <f t="shared" si="140"/>
        <v>0</v>
      </c>
      <c r="AP764" s="789">
        <f t="shared" si="141"/>
        <v>0</v>
      </c>
      <c r="AQ764" s="789">
        <f t="shared" si="142"/>
        <v>0</v>
      </c>
      <c r="AR764" s="790">
        <f t="shared" si="143"/>
        <v>0</v>
      </c>
    </row>
    <row r="765" spans="22:44" x14ac:dyDescent="0.25">
      <c r="V765" s="791"/>
      <c r="W765" s="265"/>
      <c r="X765" s="792"/>
      <c r="Y765" s="793"/>
      <c r="Z765" s="787"/>
      <c r="AA765" s="788" t="str">
        <f t="shared" si="134"/>
        <v/>
      </c>
      <c r="AB765" s="789" t="str">
        <f t="shared" si="132"/>
        <v/>
      </c>
      <c r="AC765" s="789">
        <f t="shared" si="135"/>
        <v>0</v>
      </c>
      <c r="AD765" s="789">
        <f t="shared" si="136"/>
        <v>0</v>
      </c>
      <c r="AE765" s="789">
        <f t="shared" si="137"/>
        <v>0</v>
      </c>
      <c r="AF765" s="790">
        <f t="shared" si="138"/>
        <v>0</v>
      </c>
      <c r="AG765" s="273"/>
      <c r="AH765" s="791"/>
      <c r="AI765" s="265"/>
      <c r="AJ765" s="792"/>
      <c r="AK765" s="793"/>
      <c r="AL765" s="787"/>
      <c r="AM765" s="788" t="str">
        <f t="shared" si="139"/>
        <v/>
      </c>
      <c r="AN765" s="789" t="str">
        <f t="shared" si="133"/>
        <v/>
      </c>
      <c r="AO765" s="789">
        <f t="shared" si="140"/>
        <v>0</v>
      </c>
      <c r="AP765" s="789">
        <f t="shared" si="141"/>
        <v>0</v>
      </c>
      <c r="AQ765" s="789">
        <f t="shared" si="142"/>
        <v>0</v>
      </c>
      <c r="AR765" s="790">
        <f t="shared" si="143"/>
        <v>0</v>
      </c>
    </row>
    <row r="766" spans="22:44" x14ac:dyDescent="0.25">
      <c r="V766" s="791"/>
      <c r="W766" s="265"/>
      <c r="X766" s="792"/>
      <c r="Y766" s="793"/>
      <c r="Z766" s="787"/>
      <c r="AA766" s="788" t="str">
        <f t="shared" si="134"/>
        <v/>
      </c>
      <c r="AB766" s="789" t="str">
        <f t="shared" si="132"/>
        <v/>
      </c>
      <c r="AC766" s="789">
        <f t="shared" si="135"/>
        <v>0</v>
      </c>
      <c r="AD766" s="789">
        <f t="shared" si="136"/>
        <v>0</v>
      </c>
      <c r="AE766" s="789">
        <f t="shared" si="137"/>
        <v>0</v>
      </c>
      <c r="AF766" s="790">
        <f t="shared" si="138"/>
        <v>0</v>
      </c>
      <c r="AG766" s="273"/>
      <c r="AH766" s="791"/>
      <c r="AI766" s="265"/>
      <c r="AJ766" s="792"/>
      <c r="AK766" s="793"/>
      <c r="AL766" s="787"/>
      <c r="AM766" s="788" t="str">
        <f t="shared" si="139"/>
        <v/>
      </c>
      <c r="AN766" s="789" t="str">
        <f t="shared" si="133"/>
        <v/>
      </c>
      <c r="AO766" s="789">
        <f t="shared" si="140"/>
        <v>0</v>
      </c>
      <c r="AP766" s="789">
        <f t="shared" si="141"/>
        <v>0</v>
      </c>
      <c r="AQ766" s="789">
        <f t="shared" si="142"/>
        <v>0</v>
      </c>
      <c r="AR766" s="790">
        <f t="shared" si="143"/>
        <v>0</v>
      </c>
    </row>
    <row r="767" spans="22:44" x14ac:dyDescent="0.25">
      <c r="V767" s="791"/>
      <c r="W767" s="265"/>
      <c r="X767" s="792"/>
      <c r="Y767" s="793"/>
      <c r="Z767" s="787"/>
      <c r="AA767" s="788" t="str">
        <f t="shared" si="134"/>
        <v/>
      </c>
      <c r="AB767" s="789" t="str">
        <f t="shared" si="132"/>
        <v/>
      </c>
      <c r="AC767" s="789">
        <f t="shared" si="135"/>
        <v>0</v>
      </c>
      <c r="AD767" s="789">
        <f t="shared" si="136"/>
        <v>0</v>
      </c>
      <c r="AE767" s="789">
        <f t="shared" si="137"/>
        <v>0</v>
      </c>
      <c r="AF767" s="790">
        <f t="shared" si="138"/>
        <v>0</v>
      </c>
      <c r="AG767" s="273"/>
      <c r="AH767" s="791"/>
      <c r="AI767" s="265"/>
      <c r="AJ767" s="792"/>
      <c r="AK767" s="793"/>
      <c r="AL767" s="787"/>
      <c r="AM767" s="788" t="str">
        <f t="shared" si="139"/>
        <v/>
      </c>
      <c r="AN767" s="789" t="str">
        <f t="shared" si="133"/>
        <v/>
      </c>
      <c r="AO767" s="789">
        <f t="shared" si="140"/>
        <v>0</v>
      </c>
      <c r="AP767" s="789">
        <f t="shared" si="141"/>
        <v>0</v>
      </c>
      <c r="AQ767" s="789">
        <f t="shared" si="142"/>
        <v>0</v>
      </c>
      <c r="AR767" s="790">
        <f t="shared" si="143"/>
        <v>0</v>
      </c>
    </row>
    <row r="768" spans="22:44" x14ac:dyDescent="0.25">
      <c r="V768" s="791"/>
      <c r="W768" s="265"/>
      <c r="X768" s="792"/>
      <c r="Y768" s="793"/>
      <c r="Z768" s="787"/>
      <c r="AA768" s="788" t="str">
        <f t="shared" si="134"/>
        <v/>
      </c>
      <c r="AB768" s="789" t="str">
        <f t="shared" si="132"/>
        <v/>
      </c>
      <c r="AC768" s="789">
        <f t="shared" si="135"/>
        <v>0</v>
      </c>
      <c r="AD768" s="789">
        <f t="shared" si="136"/>
        <v>0</v>
      </c>
      <c r="AE768" s="789">
        <f t="shared" si="137"/>
        <v>0</v>
      </c>
      <c r="AF768" s="790">
        <f t="shared" si="138"/>
        <v>0</v>
      </c>
      <c r="AG768" s="273"/>
      <c r="AH768" s="791"/>
      <c r="AI768" s="265"/>
      <c r="AJ768" s="792"/>
      <c r="AK768" s="793"/>
      <c r="AL768" s="787"/>
      <c r="AM768" s="788" t="str">
        <f t="shared" si="139"/>
        <v/>
      </c>
      <c r="AN768" s="789" t="str">
        <f t="shared" si="133"/>
        <v/>
      </c>
      <c r="AO768" s="789">
        <f t="shared" si="140"/>
        <v>0</v>
      </c>
      <c r="AP768" s="789">
        <f t="shared" si="141"/>
        <v>0</v>
      </c>
      <c r="AQ768" s="789">
        <f t="shared" si="142"/>
        <v>0</v>
      </c>
      <c r="AR768" s="790">
        <f t="shared" si="143"/>
        <v>0</v>
      </c>
    </row>
    <row r="769" spans="22:44" x14ac:dyDescent="0.25">
      <c r="V769" s="791"/>
      <c r="W769" s="265"/>
      <c r="X769" s="792"/>
      <c r="Y769" s="793"/>
      <c r="Z769" s="787"/>
      <c r="AA769" s="788" t="str">
        <f t="shared" si="134"/>
        <v/>
      </c>
      <c r="AB769" s="789" t="str">
        <f t="shared" si="132"/>
        <v/>
      </c>
      <c r="AC769" s="789">
        <f t="shared" si="135"/>
        <v>0</v>
      </c>
      <c r="AD769" s="789">
        <f t="shared" si="136"/>
        <v>0</v>
      </c>
      <c r="AE769" s="789">
        <f t="shared" si="137"/>
        <v>0</v>
      </c>
      <c r="AF769" s="790">
        <f t="shared" si="138"/>
        <v>0</v>
      </c>
      <c r="AG769" s="273"/>
      <c r="AH769" s="791"/>
      <c r="AI769" s="265"/>
      <c r="AJ769" s="792"/>
      <c r="AK769" s="793"/>
      <c r="AL769" s="787"/>
      <c r="AM769" s="788" t="str">
        <f t="shared" si="139"/>
        <v/>
      </c>
      <c r="AN769" s="789" t="str">
        <f t="shared" si="133"/>
        <v/>
      </c>
      <c r="AO769" s="789">
        <f t="shared" si="140"/>
        <v>0</v>
      </c>
      <c r="AP769" s="789">
        <f t="shared" si="141"/>
        <v>0</v>
      </c>
      <c r="AQ769" s="789">
        <f t="shared" si="142"/>
        <v>0</v>
      </c>
      <c r="AR769" s="790">
        <f t="shared" si="143"/>
        <v>0</v>
      </c>
    </row>
    <row r="770" spans="22:44" x14ac:dyDescent="0.25">
      <c r="V770" s="791"/>
      <c r="W770" s="265"/>
      <c r="X770" s="792"/>
      <c r="Y770" s="793"/>
      <c r="Z770" s="787"/>
      <c r="AA770" s="788" t="str">
        <f t="shared" si="134"/>
        <v/>
      </c>
      <c r="AB770" s="789" t="str">
        <f t="shared" si="132"/>
        <v/>
      </c>
      <c r="AC770" s="789">
        <f t="shared" si="135"/>
        <v>0</v>
      </c>
      <c r="AD770" s="789">
        <f t="shared" si="136"/>
        <v>0</v>
      </c>
      <c r="AE770" s="789">
        <f t="shared" si="137"/>
        <v>0</v>
      </c>
      <c r="AF770" s="790">
        <f t="shared" si="138"/>
        <v>0</v>
      </c>
      <c r="AG770" s="273"/>
      <c r="AH770" s="791"/>
      <c r="AI770" s="265"/>
      <c r="AJ770" s="792"/>
      <c r="AK770" s="793"/>
      <c r="AL770" s="787"/>
      <c r="AM770" s="788" t="str">
        <f t="shared" si="139"/>
        <v/>
      </c>
      <c r="AN770" s="789" t="str">
        <f t="shared" si="133"/>
        <v/>
      </c>
      <c r="AO770" s="789">
        <f t="shared" si="140"/>
        <v>0</v>
      </c>
      <c r="AP770" s="789">
        <f t="shared" si="141"/>
        <v>0</v>
      </c>
      <c r="AQ770" s="789">
        <f t="shared" si="142"/>
        <v>0</v>
      </c>
      <c r="AR770" s="790">
        <f t="shared" si="143"/>
        <v>0</v>
      </c>
    </row>
    <row r="771" spans="22:44" x14ac:dyDescent="0.25">
      <c r="V771" s="791"/>
      <c r="W771" s="265"/>
      <c r="X771" s="792"/>
      <c r="Y771" s="793"/>
      <c r="Z771" s="787"/>
      <c r="AA771" s="788" t="str">
        <f t="shared" si="134"/>
        <v/>
      </c>
      <c r="AB771" s="789" t="str">
        <f t="shared" si="132"/>
        <v/>
      </c>
      <c r="AC771" s="789">
        <f t="shared" si="135"/>
        <v>0</v>
      </c>
      <c r="AD771" s="789">
        <f t="shared" si="136"/>
        <v>0</v>
      </c>
      <c r="AE771" s="789">
        <f t="shared" si="137"/>
        <v>0</v>
      </c>
      <c r="AF771" s="790">
        <f t="shared" si="138"/>
        <v>0</v>
      </c>
      <c r="AG771" s="273"/>
      <c r="AH771" s="791"/>
      <c r="AI771" s="265"/>
      <c r="AJ771" s="792"/>
      <c r="AK771" s="793"/>
      <c r="AL771" s="787"/>
      <c r="AM771" s="788" t="str">
        <f t="shared" si="139"/>
        <v/>
      </c>
      <c r="AN771" s="789" t="str">
        <f t="shared" si="133"/>
        <v/>
      </c>
      <c r="AO771" s="789">
        <f t="shared" si="140"/>
        <v>0</v>
      </c>
      <c r="AP771" s="789">
        <f t="shared" si="141"/>
        <v>0</v>
      </c>
      <c r="AQ771" s="789">
        <f t="shared" si="142"/>
        <v>0</v>
      </c>
      <c r="AR771" s="790">
        <f t="shared" si="143"/>
        <v>0</v>
      </c>
    </row>
    <row r="772" spans="22:44" x14ac:dyDescent="0.25">
      <c r="V772" s="791"/>
      <c r="W772" s="265"/>
      <c r="X772" s="792"/>
      <c r="Y772" s="793"/>
      <c r="Z772" s="787"/>
      <c r="AA772" s="788" t="str">
        <f t="shared" si="134"/>
        <v/>
      </c>
      <c r="AB772" s="789" t="str">
        <f t="shared" si="132"/>
        <v/>
      </c>
      <c r="AC772" s="789">
        <f t="shared" si="135"/>
        <v>0</v>
      </c>
      <c r="AD772" s="789">
        <f t="shared" si="136"/>
        <v>0</v>
      </c>
      <c r="AE772" s="789">
        <f t="shared" si="137"/>
        <v>0</v>
      </c>
      <c r="AF772" s="790">
        <f t="shared" si="138"/>
        <v>0</v>
      </c>
      <c r="AG772" s="273"/>
      <c r="AH772" s="791"/>
      <c r="AI772" s="265"/>
      <c r="AJ772" s="792"/>
      <c r="AK772" s="793"/>
      <c r="AL772" s="787"/>
      <c r="AM772" s="788" t="str">
        <f t="shared" si="139"/>
        <v/>
      </c>
      <c r="AN772" s="789" t="str">
        <f t="shared" si="133"/>
        <v/>
      </c>
      <c r="AO772" s="789">
        <f t="shared" si="140"/>
        <v>0</v>
      </c>
      <c r="AP772" s="789">
        <f t="shared" si="141"/>
        <v>0</v>
      </c>
      <c r="AQ772" s="789">
        <f t="shared" si="142"/>
        <v>0</v>
      </c>
      <c r="AR772" s="790">
        <f t="shared" si="143"/>
        <v>0</v>
      </c>
    </row>
    <row r="773" spans="22:44" x14ac:dyDescent="0.25">
      <c r="V773" s="791"/>
      <c r="W773" s="265"/>
      <c r="X773" s="792"/>
      <c r="Y773" s="793"/>
      <c r="Z773" s="787"/>
      <c r="AA773" s="788" t="str">
        <f t="shared" si="134"/>
        <v/>
      </c>
      <c r="AB773" s="789" t="str">
        <f t="shared" si="132"/>
        <v/>
      </c>
      <c r="AC773" s="789">
        <f t="shared" si="135"/>
        <v>0</v>
      </c>
      <c r="AD773" s="789">
        <f t="shared" si="136"/>
        <v>0</v>
      </c>
      <c r="AE773" s="789">
        <f t="shared" si="137"/>
        <v>0</v>
      </c>
      <c r="AF773" s="790">
        <f t="shared" si="138"/>
        <v>0</v>
      </c>
      <c r="AG773" s="273"/>
      <c r="AH773" s="791"/>
      <c r="AI773" s="265"/>
      <c r="AJ773" s="792"/>
      <c r="AK773" s="793"/>
      <c r="AL773" s="787"/>
      <c r="AM773" s="788" t="str">
        <f t="shared" si="139"/>
        <v/>
      </c>
      <c r="AN773" s="789" t="str">
        <f t="shared" si="133"/>
        <v/>
      </c>
      <c r="AO773" s="789">
        <f t="shared" si="140"/>
        <v>0</v>
      </c>
      <c r="AP773" s="789">
        <f t="shared" si="141"/>
        <v>0</v>
      </c>
      <c r="AQ773" s="789">
        <f t="shared" si="142"/>
        <v>0</v>
      </c>
      <c r="AR773" s="790">
        <f t="shared" si="143"/>
        <v>0</v>
      </c>
    </row>
    <row r="774" spans="22:44" x14ac:dyDescent="0.25">
      <c r="V774" s="791"/>
      <c r="W774" s="265"/>
      <c r="X774" s="792"/>
      <c r="Y774" s="793"/>
      <c r="Z774" s="787"/>
      <c r="AA774" s="788" t="str">
        <f t="shared" si="134"/>
        <v/>
      </c>
      <c r="AB774" s="789" t="str">
        <f t="shared" si="132"/>
        <v/>
      </c>
      <c r="AC774" s="789">
        <f t="shared" si="135"/>
        <v>0</v>
      </c>
      <c r="AD774" s="789">
        <f t="shared" si="136"/>
        <v>0</v>
      </c>
      <c r="AE774" s="789">
        <f t="shared" si="137"/>
        <v>0</v>
      </c>
      <c r="AF774" s="790">
        <f t="shared" si="138"/>
        <v>0</v>
      </c>
      <c r="AG774" s="273"/>
      <c r="AH774" s="791"/>
      <c r="AI774" s="265"/>
      <c r="AJ774" s="792"/>
      <c r="AK774" s="793"/>
      <c r="AL774" s="787"/>
      <c r="AM774" s="788" t="str">
        <f t="shared" si="139"/>
        <v/>
      </c>
      <c r="AN774" s="789" t="str">
        <f t="shared" si="133"/>
        <v/>
      </c>
      <c r="AO774" s="789">
        <f t="shared" si="140"/>
        <v>0</v>
      </c>
      <c r="AP774" s="789">
        <f t="shared" si="141"/>
        <v>0</v>
      </c>
      <c r="AQ774" s="789">
        <f t="shared" si="142"/>
        <v>0</v>
      </c>
      <c r="AR774" s="790">
        <f t="shared" si="143"/>
        <v>0</v>
      </c>
    </row>
    <row r="775" spans="22:44" x14ac:dyDescent="0.25">
      <c r="V775" s="791"/>
      <c r="W775" s="265"/>
      <c r="X775" s="792"/>
      <c r="Y775" s="793"/>
      <c r="Z775" s="787"/>
      <c r="AA775" s="788" t="str">
        <f t="shared" si="134"/>
        <v/>
      </c>
      <c r="AB775" s="789" t="str">
        <f t="shared" si="132"/>
        <v/>
      </c>
      <c r="AC775" s="789">
        <f t="shared" si="135"/>
        <v>0</v>
      </c>
      <c r="AD775" s="789">
        <f t="shared" si="136"/>
        <v>0</v>
      </c>
      <c r="AE775" s="789">
        <f t="shared" si="137"/>
        <v>0</v>
      </c>
      <c r="AF775" s="790">
        <f t="shared" si="138"/>
        <v>0</v>
      </c>
      <c r="AG775" s="273"/>
      <c r="AH775" s="791"/>
      <c r="AI775" s="265"/>
      <c r="AJ775" s="792"/>
      <c r="AK775" s="793"/>
      <c r="AL775" s="787"/>
      <c r="AM775" s="788" t="str">
        <f t="shared" si="139"/>
        <v/>
      </c>
      <c r="AN775" s="789" t="str">
        <f t="shared" si="133"/>
        <v/>
      </c>
      <c r="AO775" s="789">
        <f t="shared" si="140"/>
        <v>0</v>
      </c>
      <c r="AP775" s="789">
        <f t="shared" si="141"/>
        <v>0</v>
      </c>
      <c r="AQ775" s="789">
        <f t="shared" si="142"/>
        <v>0</v>
      </c>
      <c r="AR775" s="790">
        <f t="shared" si="143"/>
        <v>0</v>
      </c>
    </row>
    <row r="776" spans="22:44" x14ac:dyDescent="0.25">
      <c r="V776" s="791"/>
      <c r="W776" s="265"/>
      <c r="X776" s="792"/>
      <c r="Y776" s="793"/>
      <c r="Z776" s="787"/>
      <c r="AA776" s="788" t="str">
        <f t="shared" si="134"/>
        <v/>
      </c>
      <c r="AB776" s="789" t="str">
        <f t="shared" ref="AB776:AB839" si="144">IF(Y776&gt;1,IF((TestEOY-X776)/365&gt;AA776,AA776,ROUNDUP(((TestEOY-X776)/365),0)),"")</f>
        <v/>
      </c>
      <c r="AC776" s="789">
        <f t="shared" si="135"/>
        <v>0</v>
      </c>
      <c r="AD776" s="789">
        <f t="shared" si="136"/>
        <v>0</v>
      </c>
      <c r="AE776" s="789">
        <f t="shared" si="137"/>
        <v>0</v>
      </c>
      <c r="AF776" s="790">
        <f t="shared" si="138"/>
        <v>0</v>
      </c>
      <c r="AG776" s="273"/>
      <c r="AH776" s="791"/>
      <c r="AI776" s="265"/>
      <c r="AJ776" s="792"/>
      <c r="AK776" s="793"/>
      <c r="AL776" s="787"/>
      <c r="AM776" s="788" t="str">
        <f t="shared" si="139"/>
        <v/>
      </c>
      <c r="AN776" s="789" t="str">
        <f t="shared" ref="AN776:AN839" si="145">IF(AK776&lt;&gt;"",IF((TestEOY-AJ776)/365&gt;AM776,AM776,ROUNDUP(((TestEOY-AJ776)/365),0)),"")</f>
        <v/>
      </c>
      <c r="AO776" s="789">
        <f t="shared" si="140"/>
        <v>0</v>
      </c>
      <c r="AP776" s="789">
        <f t="shared" si="141"/>
        <v>0</v>
      </c>
      <c r="AQ776" s="789">
        <f t="shared" si="142"/>
        <v>0</v>
      </c>
      <c r="AR776" s="790">
        <f t="shared" si="143"/>
        <v>0</v>
      </c>
    </row>
    <row r="777" spans="22:44" x14ac:dyDescent="0.25">
      <c r="V777" s="791"/>
      <c r="W777" s="265"/>
      <c r="X777" s="792"/>
      <c r="Y777" s="793"/>
      <c r="Z777" s="787"/>
      <c r="AA777" s="788" t="str">
        <f t="shared" ref="AA777:AA840" si="146">IFERROR(INDEX($AU$8:$AU$23,MATCH(V777,$AT$8:$AT$23,0)),"")</f>
        <v/>
      </c>
      <c r="AB777" s="789" t="str">
        <f t="shared" si="144"/>
        <v/>
      </c>
      <c r="AC777" s="789">
        <f t="shared" ref="AC777:AC840" si="147">IFERROR(IF(AB777&gt;=AA777,0,IF(AA777&gt;AB777,SLN(Y777,Z777,AA777),0)),"")</f>
        <v>0</v>
      </c>
      <c r="AD777" s="789">
        <f t="shared" ref="AD777:AD840" si="148">AE777-AC777</f>
        <v>0</v>
      </c>
      <c r="AE777" s="789">
        <f t="shared" ref="AE777:AE840" si="149">IFERROR(IF(OR(AA777=0,AA777=""),
     0,
     IF(AB777&gt;=AA777,
          +Y777,
          (+AC777*AB777))),
"")</f>
        <v>0</v>
      </c>
      <c r="AF777" s="790">
        <f t="shared" ref="AF777:AF840" si="150">IFERROR(IF(AE777&gt;Y777,0,(+Y777-AE777))-Z777,"")</f>
        <v>0</v>
      </c>
      <c r="AG777" s="273"/>
      <c r="AH777" s="791"/>
      <c r="AI777" s="265"/>
      <c r="AJ777" s="792"/>
      <c r="AK777" s="793"/>
      <c r="AL777" s="787"/>
      <c r="AM777" s="788" t="str">
        <f t="shared" ref="AM777:AM840" si="151">IFERROR(INDEX($AU$8:$AU$23,MATCH(AH777,$AT$8:$AT$23,0)),"")</f>
        <v/>
      </c>
      <c r="AN777" s="789" t="str">
        <f t="shared" si="145"/>
        <v/>
      </c>
      <c r="AO777" s="789">
        <f t="shared" ref="AO777:AO840" si="152">IFERROR(IF(AN777&gt;=AM777,0,IF(AM777&gt;AN777,SLN(AK777,AL777,AM777),0)),"")</f>
        <v>0</v>
      </c>
      <c r="AP777" s="789">
        <f t="shared" ref="AP777:AP840" si="153">AQ777-AO777</f>
        <v>0</v>
      </c>
      <c r="AQ777" s="789">
        <f t="shared" ref="AQ777:AQ840" si="154">IFERROR(IF(OR(AM777=0,AM777=""),
     0,
     IF(AN777&gt;=AM777,
          +AK777,
          (+AO777*AN777))),
"")</f>
        <v>0</v>
      </c>
      <c r="AR777" s="790">
        <f t="shared" ref="AR777:AR840" si="155">IFERROR(IF(AQ777&gt;AK777,0,(+AK777-AQ777))-AL777,"")</f>
        <v>0</v>
      </c>
    </row>
    <row r="778" spans="22:44" x14ac:dyDescent="0.25">
      <c r="V778" s="791"/>
      <c r="W778" s="265"/>
      <c r="X778" s="792"/>
      <c r="Y778" s="793"/>
      <c r="Z778" s="787"/>
      <c r="AA778" s="788" t="str">
        <f t="shared" si="146"/>
        <v/>
      </c>
      <c r="AB778" s="789" t="str">
        <f t="shared" si="144"/>
        <v/>
      </c>
      <c r="AC778" s="789">
        <f t="shared" si="147"/>
        <v>0</v>
      </c>
      <c r="AD778" s="789">
        <f t="shared" si="148"/>
        <v>0</v>
      </c>
      <c r="AE778" s="789">
        <f t="shared" si="149"/>
        <v>0</v>
      </c>
      <c r="AF778" s="790">
        <f t="shared" si="150"/>
        <v>0</v>
      </c>
      <c r="AG778" s="273"/>
      <c r="AH778" s="791"/>
      <c r="AI778" s="265"/>
      <c r="AJ778" s="792"/>
      <c r="AK778" s="793"/>
      <c r="AL778" s="787"/>
      <c r="AM778" s="788" t="str">
        <f t="shared" si="151"/>
        <v/>
      </c>
      <c r="AN778" s="789" t="str">
        <f t="shared" si="145"/>
        <v/>
      </c>
      <c r="AO778" s="789">
        <f t="shared" si="152"/>
        <v>0</v>
      </c>
      <c r="AP778" s="789">
        <f t="shared" si="153"/>
        <v>0</v>
      </c>
      <c r="AQ778" s="789">
        <f t="shared" si="154"/>
        <v>0</v>
      </c>
      <c r="AR778" s="790">
        <f t="shared" si="155"/>
        <v>0</v>
      </c>
    </row>
    <row r="779" spans="22:44" x14ac:dyDescent="0.25">
      <c r="V779" s="791"/>
      <c r="W779" s="265"/>
      <c r="X779" s="792"/>
      <c r="Y779" s="793"/>
      <c r="Z779" s="787"/>
      <c r="AA779" s="788" t="str">
        <f t="shared" si="146"/>
        <v/>
      </c>
      <c r="AB779" s="789" t="str">
        <f t="shared" si="144"/>
        <v/>
      </c>
      <c r="AC779" s="789">
        <f t="shared" si="147"/>
        <v>0</v>
      </c>
      <c r="AD779" s="789">
        <f t="shared" si="148"/>
        <v>0</v>
      </c>
      <c r="AE779" s="789">
        <f t="shared" si="149"/>
        <v>0</v>
      </c>
      <c r="AF779" s="790">
        <f t="shared" si="150"/>
        <v>0</v>
      </c>
      <c r="AG779" s="273"/>
      <c r="AH779" s="791"/>
      <c r="AI779" s="265"/>
      <c r="AJ779" s="792"/>
      <c r="AK779" s="793"/>
      <c r="AL779" s="787"/>
      <c r="AM779" s="788" t="str">
        <f t="shared" si="151"/>
        <v/>
      </c>
      <c r="AN779" s="789" t="str">
        <f t="shared" si="145"/>
        <v/>
      </c>
      <c r="AO779" s="789">
        <f t="shared" si="152"/>
        <v>0</v>
      </c>
      <c r="AP779" s="789">
        <f t="shared" si="153"/>
        <v>0</v>
      </c>
      <c r="AQ779" s="789">
        <f t="shared" si="154"/>
        <v>0</v>
      </c>
      <c r="AR779" s="790">
        <f t="shared" si="155"/>
        <v>0</v>
      </c>
    </row>
    <row r="780" spans="22:44" x14ac:dyDescent="0.25">
      <c r="V780" s="791"/>
      <c r="W780" s="265"/>
      <c r="X780" s="792"/>
      <c r="Y780" s="793"/>
      <c r="Z780" s="787"/>
      <c r="AA780" s="788" t="str">
        <f t="shared" si="146"/>
        <v/>
      </c>
      <c r="AB780" s="789" t="str">
        <f t="shared" si="144"/>
        <v/>
      </c>
      <c r="AC780" s="789">
        <f t="shared" si="147"/>
        <v>0</v>
      </c>
      <c r="AD780" s="789">
        <f t="shared" si="148"/>
        <v>0</v>
      </c>
      <c r="AE780" s="789">
        <f t="shared" si="149"/>
        <v>0</v>
      </c>
      <c r="AF780" s="790">
        <f t="shared" si="150"/>
        <v>0</v>
      </c>
      <c r="AG780" s="273"/>
      <c r="AH780" s="791"/>
      <c r="AI780" s="265"/>
      <c r="AJ780" s="792"/>
      <c r="AK780" s="793"/>
      <c r="AL780" s="787"/>
      <c r="AM780" s="788" t="str">
        <f t="shared" si="151"/>
        <v/>
      </c>
      <c r="AN780" s="789" t="str">
        <f t="shared" si="145"/>
        <v/>
      </c>
      <c r="AO780" s="789">
        <f t="shared" si="152"/>
        <v>0</v>
      </c>
      <c r="AP780" s="789">
        <f t="shared" si="153"/>
        <v>0</v>
      </c>
      <c r="AQ780" s="789">
        <f t="shared" si="154"/>
        <v>0</v>
      </c>
      <c r="AR780" s="790">
        <f t="shared" si="155"/>
        <v>0</v>
      </c>
    </row>
    <row r="781" spans="22:44" x14ac:dyDescent="0.25">
      <c r="V781" s="791"/>
      <c r="W781" s="265"/>
      <c r="X781" s="792"/>
      <c r="Y781" s="793"/>
      <c r="Z781" s="787"/>
      <c r="AA781" s="788" t="str">
        <f t="shared" si="146"/>
        <v/>
      </c>
      <c r="AB781" s="789" t="str">
        <f t="shared" si="144"/>
        <v/>
      </c>
      <c r="AC781" s="789">
        <f t="shared" si="147"/>
        <v>0</v>
      </c>
      <c r="AD781" s="789">
        <f t="shared" si="148"/>
        <v>0</v>
      </c>
      <c r="AE781" s="789">
        <f t="shared" si="149"/>
        <v>0</v>
      </c>
      <c r="AF781" s="790">
        <f t="shared" si="150"/>
        <v>0</v>
      </c>
      <c r="AG781" s="273"/>
      <c r="AH781" s="791"/>
      <c r="AI781" s="265"/>
      <c r="AJ781" s="792"/>
      <c r="AK781" s="793"/>
      <c r="AL781" s="787"/>
      <c r="AM781" s="788" t="str">
        <f t="shared" si="151"/>
        <v/>
      </c>
      <c r="AN781" s="789" t="str">
        <f t="shared" si="145"/>
        <v/>
      </c>
      <c r="AO781" s="789">
        <f t="shared" si="152"/>
        <v>0</v>
      </c>
      <c r="AP781" s="789">
        <f t="shared" si="153"/>
        <v>0</v>
      </c>
      <c r="AQ781" s="789">
        <f t="shared" si="154"/>
        <v>0</v>
      </c>
      <c r="AR781" s="790">
        <f t="shared" si="155"/>
        <v>0</v>
      </c>
    </row>
    <row r="782" spans="22:44" x14ac:dyDescent="0.25">
      <c r="V782" s="791"/>
      <c r="W782" s="265"/>
      <c r="X782" s="792"/>
      <c r="Y782" s="793"/>
      <c r="Z782" s="787"/>
      <c r="AA782" s="788" t="str">
        <f t="shared" si="146"/>
        <v/>
      </c>
      <c r="AB782" s="789" t="str">
        <f t="shared" si="144"/>
        <v/>
      </c>
      <c r="AC782" s="789">
        <f t="shared" si="147"/>
        <v>0</v>
      </c>
      <c r="AD782" s="789">
        <f t="shared" si="148"/>
        <v>0</v>
      </c>
      <c r="AE782" s="789">
        <f t="shared" si="149"/>
        <v>0</v>
      </c>
      <c r="AF782" s="790">
        <f t="shared" si="150"/>
        <v>0</v>
      </c>
      <c r="AG782" s="273"/>
      <c r="AH782" s="791"/>
      <c r="AI782" s="265"/>
      <c r="AJ782" s="792"/>
      <c r="AK782" s="793"/>
      <c r="AL782" s="787"/>
      <c r="AM782" s="788" t="str">
        <f t="shared" si="151"/>
        <v/>
      </c>
      <c r="AN782" s="789" t="str">
        <f t="shared" si="145"/>
        <v/>
      </c>
      <c r="AO782" s="789">
        <f t="shared" si="152"/>
        <v>0</v>
      </c>
      <c r="AP782" s="789">
        <f t="shared" si="153"/>
        <v>0</v>
      </c>
      <c r="AQ782" s="789">
        <f t="shared" si="154"/>
        <v>0</v>
      </c>
      <c r="AR782" s="790">
        <f t="shared" si="155"/>
        <v>0</v>
      </c>
    </row>
    <row r="783" spans="22:44" x14ac:dyDescent="0.25">
      <c r="V783" s="791"/>
      <c r="W783" s="265"/>
      <c r="X783" s="792"/>
      <c r="Y783" s="793"/>
      <c r="Z783" s="787"/>
      <c r="AA783" s="788" t="str">
        <f t="shared" si="146"/>
        <v/>
      </c>
      <c r="AB783" s="789" t="str">
        <f t="shared" si="144"/>
        <v/>
      </c>
      <c r="AC783" s="789">
        <f t="shared" si="147"/>
        <v>0</v>
      </c>
      <c r="AD783" s="789">
        <f t="shared" si="148"/>
        <v>0</v>
      </c>
      <c r="AE783" s="789">
        <f t="shared" si="149"/>
        <v>0</v>
      </c>
      <c r="AF783" s="790">
        <f t="shared" si="150"/>
        <v>0</v>
      </c>
      <c r="AG783" s="273"/>
      <c r="AH783" s="791"/>
      <c r="AI783" s="265"/>
      <c r="AJ783" s="792"/>
      <c r="AK783" s="793"/>
      <c r="AL783" s="787"/>
      <c r="AM783" s="788" t="str">
        <f t="shared" si="151"/>
        <v/>
      </c>
      <c r="AN783" s="789" t="str">
        <f t="shared" si="145"/>
        <v/>
      </c>
      <c r="AO783" s="789">
        <f t="shared" si="152"/>
        <v>0</v>
      </c>
      <c r="AP783" s="789">
        <f t="shared" si="153"/>
        <v>0</v>
      </c>
      <c r="AQ783" s="789">
        <f t="shared" si="154"/>
        <v>0</v>
      </c>
      <c r="AR783" s="790">
        <f t="shared" si="155"/>
        <v>0</v>
      </c>
    </row>
    <row r="784" spans="22:44" x14ac:dyDescent="0.25">
      <c r="V784" s="791"/>
      <c r="W784" s="265"/>
      <c r="X784" s="792"/>
      <c r="Y784" s="793"/>
      <c r="Z784" s="787"/>
      <c r="AA784" s="788" t="str">
        <f t="shared" si="146"/>
        <v/>
      </c>
      <c r="AB784" s="789" t="str">
        <f t="shared" si="144"/>
        <v/>
      </c>
      <c r="AC784" s="789">
        <f t="shared" si="147"/>
        <v>0</v>
      </c>
      <c r="AD784" s="789">
        <f t="shared" si="148"/>
        <v>0</v>
      </c>
      <c r="AE784" s="789">
        <f t="shared" si="149"/>
        <v>0</v>
      </c>
      <c r="AF784" s="790">
        <f t="shared" si="150"/>
        <v>0</v>
      </c>
      <c r="AG784" s="273"/>
      <c r="AH784" s="791"/>
      <c r="AI784" s="265"/>
      <c r="AJ784" s="792"/>
      <c r="AK784" s="793"/>
      <c r="AL784" s="787"/>
      <c r="AM784" s="788" t="str">
        <f t="shared" si="151"/>
        <v/>
      </c>
      <c r="AN784" s="789" t="str">
        <f t="shared" si="145"/>
        <v/>
      </c>
      <c r="AO784" s="789">
        <f t="shared" si="152"/>
        <v>0</v>
      </c>
      <c r="AP784" s="789">
        <f t="shared" si="153"/>
        <v>0</v>
      </c>
      <c r="AQ784" s="789">
        <f t="shared" si="154"/>
        <v>0</v>
      </c>
      <c r="AR784" s="790">
        <f t="shared" si="155"/>
        <v>0</v>
      </c>
    </row>
    <row r="785" spans="22:44" x14ac:dyDescent="0.25">
      <c r="V785" s="791"/>
      <c r="W785" s="265"/>
      <c r="X785" s="792"/>
      <c r="Y785" s="793"/>
      <c r="Z785" s="787"/>
      <c r="AA785" s="788" t="str">
        <f t="shared" si="146"/>
        <v/>
      </c>
      <c r="AB785" s="789" t="str">
        <f t="shared" si="144"/>
        <v/>
      </c>
      <c r="AC785" s="789">
        <f t="shared" si="147"/>
        <v>0</v>
      </c>
      <c r="AD785" s="789">
        <f t="shared" si="148"/>
        <v>0</v>
      </c>
      <c r="AE785" s="789">
        <f t="shared" si="149"/>
        <v>0</v>
      </c>
      <c r="AF785" s="790">
        <f t="shared" si="150"/>
        <v>0</v>
      </c>
      <c r="AG785" s="273"/>
      <c r="AH785" s="791"/>
      <c r="AI785" s="265"/>
      <c r="AJ785" s="792"/>
      <c r="AK785" s="793"/>
      <c r="AL785" s="787"/>
      <c r="AM785" s="788" t="str">
        <f t="shared" si="151"/>
        <v/>
      </c>
      <c r="AN785" s="789" t="str">
        <f t="shared" si="145"/>
        <v/>
      </c>
      <c r="AO785" s="789">
        <f t="shared" si="152"/>
        <v>0</v>
      </c>
      <c r="AP785" s="789">
        <f t="shared" si="153"/>
        <v>0</v>
      </c>
      <c r="AQ785" s="789">
        <f t="shared" si="154"/>
        <v>0</v>
      </c>
      <c r="AR785" s="790">
        <f t="shared" si="155"/>
        <v>0</v>
      </c>
    </row>
    <row r="786" spans="22:44" x14ac:dyDescent="0.25">
      <c r="V786" s="791"/>
      <c r="W786" s="265"/>
      <c r="X786" s="792"/>
      <c r="Y786" s="793"/>
      <c r="Z786" s="787"/>
      <c r="AA786" s="788" t="str">
        <f t="shared" si="146"/>
        <v/>
      </c>
      <c r="AB786" s="789" t="str">
        <f t="shared" si="144"/>
        <v/>
      </c>
      <c r="AC786" s="789">
        <f t="shared" si="147"/>
        <v>0</v>
      </c>
      <c r="AD786" s="789">
        <f t="shared" si="148"/>
        <v>0</v>
      </c>
      <c r="AE786" s="789">
        <f t="shared" si="149"/>
        <v>0</v>
      </c>
      <c r="AF786" s="790">
        <f t="shared" si="150"/>
        <v>0</v>
      </c>
      <c r="AG786" s="273"/>
      <c r="AH786" s="791"/>
      <c r="AI786" s="265"/>
      <c r="AJ786" s="792"/>
      <c r="AK786" s="793"/>
      <c r="AL786" s="787"/>
      <c r="AM786" s="788" t="str">
        <f t="shared" si="151"/>
        <v/>
      </c>
      <c r="AN786" s="789" t="str">
        <f t="shared" si="145"/>
        <v/>
      </c>
      <c r="AO786" s="789">
        <f t="shared" si="152"/>
        <v>0</v>
      </c>
      <c r="AP786" s="789">
        <f t="shared" si="153"/>
        <v>0</v>
      </c>
      <c r="AQ786" s="789">
        <f t="shared" si="154"/>
        <v>0</v>
      </c>
      <c r="AR786" s="790">
        <f t="shared" si="155"/>
        <v>0</v>
      </c>
    </row>
    <row r="787" spans="22:44" x14ac:dyDescent="0.25">
      <c r="V787" s="791"/>
      <c r="W787" s="265"/>
      <c r="X787" s="792"/>
      <c r="Y787" s="793"/>
      <c r="Z787" s="787"/>
      <c r="AA787" s="788" t="str">
        <f t="shared" si="146"/>
        <v/>
      </c>
      <c r="AB787" s="789" t="str">
        <f t="shared" si="144"/>
        <v/>
      </c>
      <c r="AC787" s="789">
        <f t="shared" si="147"/>
        <v>0</v>
      </c>
      <c r="AD787" s="789">
        <f t="shared" si="148"/>
        <v>0</v>
      </c>
      <c r="AE787" s="789">
        <f t="shared" si="149"/>
        <v>0</v>
      </c>
      <c r="AF787" s="790">
        <f t="shared" si="150"/>
        <v>0</v>
      </c>
      <c r="AG787" s="273"/>
      <c r="AH787" s="791"/>
      <c r="AI787" s="265"/>
      <c r="AJ787" s="792"/>
      <c r="AK787" s="793"/>
      <c r="AL787" s="787"/>
      <c r="AM787" s="788" t="str">
        <f t="shared" si="151"/>
        <v/>
      </c>
      <c r="AN787" s="789" t="str">
        <f t="shared" si="145"/>
        <v/>
      </c>
      <c r="AO787" s="789">
        <f t="shared" si="152"/>
        <v>0</v>
      </c>
      <c r="AP787" s="789">
        <f t="shared" si="153"/>
        <v>0</v>
      </c>
      <c r="AQ787" s="789">
        <f t="shared" si="154"/>
        <v>0</v>
      </c>
      <c r="AR787" s="790">
        <f t="shared" si="155"/>
        <v>0</v>
      </c>
    </row>
    <row r="788" spans="22:44" x14ac:dyDescent="0.25">
      <c r="V788" s="791"/>
      <c r="W788" s="265"/>
      <c r="X788" s="792"/>
      <c r="Y788" s="793"/>
      <c r="Z788" s="787"/>
      <c r="AA788" s="788" t="str">
        <f t="shared" si="146"/>
        <v/>
      </c>
      <c r="AB788" s="789" t="str">
        <f t="shared" si="144"/>
        <v/>
      </c>
      <c r="AC788" s="789">
        <f t="shared" si="147"/>
        <v>0</v>
      </c>
      <c r="AD788" s="789">
        <f t="shared" si="148"/>
        <v>0</v>
      </c>
      <c r="AE788" s="789">
        <f t="shared" si="149"/>
        <v>0</v>
      </c>
      <c r="AF788" s="790">
        <f t="shared" si="150"/>
        <v>0</v>
      </c>
      <c r="AG788" s="273"/>
      <c r="AH788" s="791"/>
      <c r="AI788" s="265"/>
      <c r="AJ788" s="792"/>
      <c r="AK788" s="793"/>
      <c r="AL788" s="787"/>
      <c r="AM788" s="788" t="str">
        <f t="shared" si="151"/>
        <v/>
      </c>
      <c r="AN788" s="789" t="str">
        <f t="shared" si="145"/>
        <v/>
      </c>
      <c r="AO788" s="789">
        <f t="shared" si="152"/>
        <v>0</v>
      </c>
      <c r="AP788" s="789">
        <f t="shared" si="153"/>
        <v>0</v>
      </c>
      <c r="AQ788" s="789">
        <f t="shared" si="154"/>
        <v>0</v>
      </c>
      <c r="AR788" s="790">
        <f t="shared" si="155"/>
        <v>0</v>
      </c>
    </row>
    <row r="789" spans="22:44" x14ac:dyDescent="0.25">
      <c r="V789" s="791"/>
      <c r="W789" s="265"/>
      <c r="X789" s="792"/>
      <c r="Y789" s="793"/>
      <c r="Z789" s="787"/>
      <c r="AA789" s="788" t="str">
        <f t="shared" si="146"/>
        <v/>
      </c>
      <c r="AB789" s="789" t="str">
        <f t="shared" si="144"/>
        <v/>
      </c>
      <c r="AC789" s="789">
        <f t="shared" si="147"/>
        <v>0</v>
      </c>
      <c r="AD789" s="789">
        <f t="shared" si="148"/>
        <v>0</v>
      </c>
      <c r="AE789" s="789">
        <f t="shared" si="149"/>
        <v>0</v>
      </c>
      <c r="AF789" s="790">
        <f t="shared" si="150"/>
        <v>0</v>
      </c>
      <c r="AG789" s="273"/>
      <c r="AH789" s="791"/>
      <c r="AI789" s="265"/>
      <c r="AJ789" s="792"/>
      <c r="AK789" s="793"/>
      <c r="AL789" s="787"/>
      <c r="AM789" s="788" t="str">
        <f t="shared" si="151"/>
        <v/>
      </c>
      <c r="AN789" s="789" t="str">
        <f t="shared" si="145"/>
        <v/>
      </c>
      <c r="AO789" s="789">
        <f t="shared" si="152"/>
        <v>0</v>
      </c>
      <c r="AP789" s="789">
        <f t="shared" si="153"/>
        <v>0</v>
      </c>
      <c r="AQ789" s="789">
        <f t="shared" si="154"/>
        <v>0</v>
      </c>
      <c r="AR789" s="790">
        <f t="shared" si="155"/>
        <v>0</v>
      </c>
    </row>
    <row r="790" spans="22:44" x14ac:dyDescent="0.25">
      <c r="V790" s="791"/>
      <c r="W790" s="265"/>
      <c r="X790" s="792"/>
      <c r="Y790" s="793"/>
      <c r="Z790" s="787"/>
      <c r="AA790" s="788" t="str">
        <f t="shared" si="146"/>
        <v/>
      </c>
      <c r="AB790" s="789" t="str">
        <f t="shared" si="144"/>
        <v/>
      </c>
      <c r="AC790" s="789">
        <f t="shared" si="147"/>
        <v>0</v>
      </c>
      <c r="AD790" s="789">
        <f t="shared" si="148"/>
        <v>0</v>
      </c>
      <c r="AE790" s="789">
        <f t="shared" si="149"/>
        <v>0</v>
      </c>
      <c r="AF790" s="790">
        <f t="shared" si="150"/>
        <v>0</v>
      </c>
      <c r="AG790" s="273"/>
      <c r="AH790" s="791"/>
      <c r="AI790" s="265"/>
      <c r="AJ790" s="792"/>
      <c r="AK790" s="793"/>
      <c r="AL790" s="787"/>
      <c r="AM790" s="788" t="str">
        <f t="shared" si="151"/>
        <v/>
      </c>
      <c r="AN790" s="789" t="str">
        <f t="shared" si="145"/>
        <v/>
      </c>
      <c r="AO790" s="789">
        <f t="shared" si="152"/>
        <v>0</v>
      </c>
      <c r="AP790" s="789">
        <f t="shared" si="153"/>
        <v>0</v>
      </c>
      <c r="AQ790" s="789">
        <f t="shared" si="154"/>
        <v>0</v>
      </c>
      <c r="AR790" s="790">
        <f t="shared" si="155"/>
        <v>0</v>
      </c>
    </row>
    <row r="791" spans="22:44" x14ac:dyDescent="0.25">
      <c r="V791" s="791"/>
      <c r="W791" s="265"/>
      <c r="X791" s="792"/>
      <c r="Y791" s="793"/>
      <c r="Z791" s="787"/>
      <c r="AA791" s="788" t="str">
        <f t="shared" si="146"/>
        <v/>
      </c>
      <c r="AB791" s="789" t="str">
        <f t="shared" si="144"/>
        <v/>
      </c>
      <c r="AC791" s="789">
        <f t="shared" si="147"/>
        <v>0</v>
      </c>
      <c r="AD791" s="789">
        <f t="shared" si="148"/>
        <v>0</v>
      </c>
      <c r="AE791" s="789">
        <f t="shared" si="149"/>
        <v>0</v>
      </c>
      <c r="AF791" s="790">
        <f t="shared" si="150"/>
        <v>0</v>
      </c>
      <c r="AG791" s="273"/>
      <c r="AH791" s="791"/>
      <c r="AI791" s="265"/>
      <c r="AJ791" s="792"/>
      <c r="AK791" s="793"/>
      <c r="AL791" s="787"/>
      <c r="AM791" s="788" t="str">
        <f t="shared" si="151"/>
        <v/>
      </c>
      <c r="AN791" s="789" t="str">
        <f t="shared" si="145"/>
        <v/>
      </c>
      <c r="AO791" s="789">
        <f t="shared" si="152"/>
        <v>0</v>
      </c>
      <c r="AP791" s="789">
        <f t="shared" si="153"/>
        <v>0</v>
      </c>
      <c r="AQ791" s="789">
        <f t="shared" si="154"/>
        <v>0</v>
      </c>
      <c r="AR791" s="790">
        <f t="shared" si="155"/>
        <v>0</v>
      </c>
    </row>
    <row r="792" spans="22:44" x14ac:dyDescent="0.25">
      <c r="V792" s="791"/>
      <c r="W792" s="265"/>
      <c r="X792" s="792"/>
      <c r="Y792" s="793"/>
      <c r="Z792" s="787"/>
      <c r="AA792" s="788" t="str">
        <f t="shared" si="146"/>
        <v/>
      </c>
      <c r="AB792" s="789" t="str">
        <f t="shared" si="144"/>
        <v/>
      </c>
      <c r="AC792" s="789">
        <f t="shared" si="147"/>
        <v>0</v>
      </c>
      <c r="AD792" s="789">
        <f t="shared" si="148"/>
        <v>0</v>
      </c>
      <c r="AE792" s="789">
        <f t="shared" si="149"/>
        <v>0</v>
      </c>
      <c r="AF792" s="790">
        <f t="shared" si="150"/>
        <v>0</v>
      </c>
      <c r="AG792" s="273"/>
      <c r="AH792" s="791"/>
      <c r="AI792" s="265"/>
      <c r="AJ792" s="792"/>
      <c r="AK792" s="793"/>
      <c r="AL792" s="787"/>
      <c r="AM792" s="788" t="str">
        <f t="shared" si="151"/>
        <v/>
      </c>
      <c r="AN792" s="789" t="str">
        <f t="shared" si="145"/>
        <v/>
      </c>
      <c r="AO792" s="789">
        <f t="shared" si="152"/>
        <v>0</v>
      </c>
      <c r="AP792" s="789">
        <f t="shared" si="153"/>
        <v>0</v>
      </c>
      <c r="AQ792" s="789">
        <f t="shared" si="154"/>
        <v>0</v>
      </c>
      <c r="AR792" s="790">
        <f t="shared" si="155"/>
        <v>0</v>
      </c>
    </row>
    <row r="793" spans="22:44" x14ac:dyDescent="0.25">
      <c r="V793" s="791"/>
      <c r="W793" s="265"/>
      <c r="X793" s="792"/>
      <c r="Y793" s="793"/>
      <c r="Z793" s="787"/>
      <c r="AA793" s="788" t="str">
        <f t="shared" si="146"/>
        <v/>
      </c>
      <c r="AB793" s="789" t="str">
        <f t="shared" si="144"/>
        <v/>
      </c>
      <c r="AC793" s="789">
        <f t="shared" si="147"/>
        <v>0</v>
      </c>
      <c r="AD793" s="789">
        <f t="shared" si="148"/>
        <v>0</v>
      </c>
      <c r="AE793" s="789">
        <f t="shared" si="149"/>
        <v>0</v>
      </c>
      <c r="AF793" s="790">
        <f t="shared" si="150"/>
        <v>0</v>
      </c>
      <c r="AG793" s="273"/>
      <c r="AH793" s="791"/>
      <c r="AI793" s="265"/>
      <c r="AJ793" s="792"/>
      <c r="AK793" s="793"/>
      <c r="AL793" s="787"/>
      <c r="AM793" s="788" t="str">
        <f t="shared" si="151"/>
        <v/>
      </c>
      <c r="AN793" s="789" t="str">
        <f t="shared" si="145"/>
        <v/>
      </c>
      <c r="AO793" s="789">
        <f t="shared" si="152"/>
        <v>0</v>
      </c>
      <c r="AP793" s="789">
        <f t="shared" si="153"/>
        <v>0</v>
      </c>
      <c r="AQ793" s="789">
        <f t="shared" si="154"/>
        <v>0</v>
      </c>
      <c r="AR793" s="790">
        <f t="shared" si="155"/>
        <v>0</v>
      </c>
    </row>
    <row r="794" spans="22:44" x14ac:dyDescent="0.25">
      <c r="V794" s="791"/>
      <c r="W794" s="265"/>
      <c r="X794" s="792"/>
      <c r="Y794" s="793"/>
      <c r="Z794" s="787"/>
      <c r="AA794" s="788" t="str">
        <f t="shared" si="146"/>
        <v/>
      </c>
      <c r="AB794" s="789" t="str">
        <f t="shared" si="144"/>
        <v/>
      </c>
      <c r="AC794" s="789">
        <f t="shared" si="147"/>
        <v>0</v>
      </c>
      <c r="AD794" s="789">
        <f t="shared" si="148"/>
        <v>0</v>
      </c>
      <c r="AE794" s="789">
        <f t="shared" si="149"/>
        <v>0</v>
      </c>
      <c r="AF794" s="790">
        <f t="shared" si="150"/>
        <v>0</v>
      </c>
      <c r="AG794" s="273"/>
      <c r="AH794" s="791"/>
      <c r="AI794" s="265"/>
      <c r="AJ794" s="792"/>
      <c r="AK794" s="793"/>
      <c r="AL794" s="787"/>
      <c r="AM794" s="788" t="str">
        <f t="shared" si="151"/>
        <v/>
      </c>
      <c r="AN794" s="789" t="str">
        <f t="shared" si="145"/>
        <v/>
      </c>
      <c r="AO794" s="789">
        <f t="shared" si="152"/>
        <v>0</v>
      </c>
      <c r="AP794" s="789">
        <f t="shared" si="153"/>
        <v>0</v>
      </c>
      <c r="AQ794" s="789">
        <f t="shared" si="154"/>
        <v>0</v>
      </c>
      <c r="AR794" s="790">
        <f t="shared" si="155"/>
        <v>0</v>
      </c>
    </row>
    <row r="795" spans="22:44" x14ac:dyDescent="0.25">
      <c r="V795" s="791"/>
      <c r="W795" s="265"/>
      <c r="X795" s="792"/>
      <c r="Y795" s="793"/>
      <c r="Z795" s="787"/>
      <c r="AA795" s="788" t="str">
        <f t="shared" si="146"/>
        <v/>
      </c>
      <c r="AB795" s="789" t="str">
        <f t="shared" si="144"/>
        <v/>
      </c>
      <c r="AC795" s="789">
        <f t="shared" si="147"/>
        <v>0</v>
      </c>
      <c r="AD795" s="789">
        <f t="shared" si="148"/>
        <v>0</v>
      </c>
      <c r="AE795" s="789">
        <f t="shared" si="149"/>
        <v>0</v>
      </c>
      <c r="AF795" s="790">
        <f t="shared" si="150"/>
        <v>0</v>
      </c>
      <c r="AG795" s="273"/>
      <c r="AH795" s="791"/>
      <c r="AI795" s="265"/>
      <c r="AJ795" s="792"/>
      <c r="AK795" s="793"/>
      <c r="AL795" s="787"/>
      <c r="AM795" s="788" t="str">
        <f t="shared" si="151"/>
        <v/>
      </c>
      <c r="AN795" s="789" t="str">
        <f t="shared" si="145"/>
        <v/>
      </c>
      <c r="AO795" s="789">
        <f t="shared" si="152"/>
        <v>0</v>
      </c>
      <c r="AP795" s="789">
        <f t="shared" si="153"/>
        <v>0</v>
      </c>
      <c r="AQ795" s="789">
        <f t="shared" si="154"/>
        <v>0</v>
      </c>
      <c r="AR795" s="790">
        <f t="shared" si="155"/>
        <v>0</v>
      </c>
    </row>
    <row r="796" spans="22:44" x14ac:dyDescent="0.25">
      <c r="V796" s="791"/>
      <c r="W796" s="265"/>
      <c r="X796" s="792"/>
      <c r="Y796" s="793"/>
      <c r="Z796" s="787"/>
      <c r="AA796" s="788" t="str">
        <f t="shared" si="146"/>
        <v/>
      </c>
      <c r="AB796" s="789" t="str">
        <f t="shared" si="144"/>
        <v/>
      </c>
      <c r="AC796" s="789">
        <f t="shared" si="147"/>
        <v>0</v>
      </c>
      <c r="AD796" s="789">
        <f t="shared" si="148"/>
        <v>0</v>
      </c>
      <c r="AE796" s="789">
        <f t="shared" si="149"/>
        <v>0</v>
      </c>
      <c r="AF796" s="790">
        <f t="shared" si="150"/>
        <v>0</v>
      </c>
      <c r="AG796" s="273"/>
      <c r="AH796" s="791"/>
      <c r="AI796" s="265"/>
      <c r="AJ796" s="792"/>
      <c r="AK796" s="793"/>
      <c r="AL796" s="787"/>
      <c r="AM796" s="788" t="str">
        <f t="shared" si="151"/>
        <v/>
      </c>
      <c r="AN796" s="789" t="str">
        <f t="shared" si="145"/>
        <v/>
      </c>
      <c r="AO796" s="789">
        <f t="shared" si="152"/>
        <v>0</v>
      </c>
      <c r="AP796" s="789">
        <f t="shared" si="153"/>
        <v>0</v>
      </c>
      <c r="AQ796" s="789">
        <f t="shared" si="154"/>
        <v>0</v>
      </c>
      <c r="AR796" s="790">
        <f t="shared" si="155"/>
        <v>0</v>
      </c>
    </row>
    <row r="797" spans="22:44" x14ac:dyDescent="0.25">
      <c r="V797" s="791"/>
      <c r="W797" s="265"/>
      <c r="X797" s="792"/>
      <c r="Y797" s="793"/>
      <c r="Z797" s="787"/>
      <c r="AA797" s="788" t="str">
        <f t="shared" si="146"/>
        <v/>
      </c>
      <c r="AB797" s="789" t="str">
        <f t="shared" si="144"/>
        <v/>
      </c>
      <c r="AC797" s="789">
        <f t="shared" si="147"/>
        <v>0</v>
      </c>
      <c r="AD797" s="789">
        <f t="shared" si="148"/>
        <v>0</v>
      </c>
      <c r="AE797" s="789">
        <f t="shared" si="149"/>
        <v>0</v>
      </c>
      <c r="AF797" s="790">
        <f t="shared" si="150"/>
        <v>0</v>
      </c>
      <c r="AG797" s="273"/>
      <c r="AH797" s="791"/>
      <c r="AI797" s="265"/>
      <c r="AJ797" s="792"/>
      <c r="AK797" s="793"/>
      <c r="AL797" s="787"/>
      <c r="AM797" s="788" t="str">
        <f t="shared" si="151"/>
        <v/>
      </c>
      <c r="AN797" s="789" t="str">
        <f t="shared" si="145"/>
        <v/>
      </c>
      <c r="AO797" s="789">
        <f t="shared" si="152"/>
        <v>0</v>
      </c>
      <c r="AP797" s="789">
        <f t="shared" si="153"/>
        <v>0</v>
      </c>
      <c r="AQ797" s="789">
        <f t="shared" si="154"/>
        <v>0</v>
      </c>
      <c r="AR797" s="790">
        <f t="shared" si="155"/>
        <v>0</v>
      </c>
    </row>
    <row r="798" spans="22:44" x14ac:dyDescent="0.25">
      <c r="V798" s="791"/>
      <c r="W798" s="265"/>
      <c r="X798" s="792"/>
      <c r="Y798" s="793"/>
      <c r="Z798" s="787"/>
      <c r="AA798" s="788" t="str">
        <f t="shared" si="146"/>
        <v/>
      </c>
      <c r="AB798" s="789" t="str">
        <f t="shared" si="144"/>
        <v/>
      </c>
      <c r="AC798" s="789">
        <f t="shared" si="147"/>
        <v>0</v>
      </c>
      <c r="AD798" s="789">
        <f t="shared" si="148"/>
        <v>0</v>
      </c>
      <c r="AE798" s="789">
        <f t="shared" si="149"/>
        <v>0</v>
      </c>
      <c r="AF798" s="790">
        <f t="shared" si="150"/>
        <v>0</v>
      </c>
      <c r="AG798" s="273"/>
      <c r="AH798" s="791"/>
      <c r="AI798" s="265"/>
      <c r="AJ798" s="792"/>
      <c r="AK798" s="793"/>
      <c r="AL798" s="787"/>
      <c r="AM798" s="788" t="str">
        <f t="shared" si="151"/>
        <v/>
      </c>
      <c r="AN798" s="789" t="str">
        <f t="shared" si="145"/>
        <v/>
      </c>
      <c r="AO798" s="789">
        <f t="shared" si="152"/>
        <v>0</v>
      </c>
      <c r="AP798" s="789">
        <f t="shared" si="153"/>
        <v>0</v>
      </c>
      <c r="AQ798" s="789">
        <f t="shared" si="154"/>
        <v>0</v>
      </c>
      <c r="AR798" s="790">
        <f t="shared" si="155"/>
        <v>0</v>
      </c>
    </row>
    <row r="799" spans="22:44" x14ac:dyDescent="0.25">
      <c r="V799" s="791"/>
      <c r="W799" s="265"/>
      <c r="X799" s="792"/>
      <c r="Y799" s="793"/>
      <c r="Z799" s="787"/>
      <c r="AA799" s="788" t="str">
        <f t="shared" si="146"/>
        <v/>
      </c>
      <c r="AB799" s="789" t="str">
        <f t="shared" si="144"/>
        <v/>
      </c>
      <c r="AC799" s="789">
        <f t="shared" si="147"/>
        <v>0</v>
      </c>
      <c r="AD799" s="789">
        <f t="shared" si="148"/>
        <v>0</v>
      </c>
      <c r="AE799" s="789">
        <f t="shared" si="149"/>
        <v>0</v>
      </c>
      <c r="AF799" s="790">
        <f t="shared" si="150"/>
        <v>0</v>
      </c>
      <c r="AG799" s="273"/>
      <c r="AH799" s="791"/>
      <c r="AI799" s="265"/>
      <c r="AJ799" s="792"/>
      <c r="AK799" s="793"/>
      <c r="AL799" s="787"/>
      <c r="AM799" s="788" t="str">
        <f t="shared" si="151"/>
        <v/>
      </c>
      <c r="AN799" s="789" t="str">
        <f t="shared" si="145"/>
        <v/>
      </c>
      <c r="AO799" s="789">
        <f t="shared" si="152"/>
        <v>0</v>
      </c>
      <c r="AP799" s="789">
        <f t="shared" si="153"/>
        <v>0</v>
      </c>
      <c r="AQ799" s="789">
        <f t="shared" si="154"/>
        <v>0</v>
      </c>
      <c r="AR799" s="790">
        <f t="shared" si="155"/>
        <v>0</v>
      </c>
    </row>
    <row r="800" spans="22:44" x14ac:dyDescent="0.25">
      <c r="V800" s="791"/>
      <c r="W800" s="265"/>
      <c r="X800" s="792"/>
      <c r="Y800" s="793"/>
      <c r="Z800" s="787"/>
      <c r="AA800" s="788" t="str">
        <f t="shared" si="146"/>
        <v/>
      </c>
      <c r="AB800" s="789" t="str">
        <f t="shared" si="144"/>
        <v/>
      </c>
      <c r="AC800" s="789">
        <f t="shared" si="147"/>
        <v>0</v>
      </c>
      <c r="AD800" s="789">
        <f t="shared" si="148"/>
        <v>0</v>
      </c>
      <c r="AE800" s="789">
        <f t="shared" si="149"/>
        <v>0</v>
      </c>
      <c r="AF800" s="790">
        <f t="shared" si="150"/>
        <v>0</v>
      </c>
      <c r="AG800" s="273"/>
      <c r="AH800" s="791"/>
      <c r="AI800" s="265"/>
      <c r="AJ800" s="792"/>
      <c r="AK800" s="793"/>
      <c r="AL800" s="787"/>
      <c r="AM800" s="788" t="str">
        <f t="shared" si="151"/>
        <v/>
      </c>
      <c r="AN800" s="789" t="str">
        <f t="shared" si="145"/>
        <v/>
      </c>
      <c r="AO800" s="789">
        <f t="shared" si="152"/>
        <v>0</v>
      </c>
      <c r="AP800" s="789">
        <f t="shared" si="153"/>
        <v>0</v>
      </c>
      <c r="AQ800" s="789">
        <f t="shared" si="154"/>
        <v>0</v>
      </c>
      <c r="AR800" s="790">
        <f t="shared" si="155"/>
        <v>0</v>
      </c>
    </row>
    <row r="801" spans="22:44" x14ac:dyDescent="0.25">
      <c r="V801" s="791"/>
      <c r="W801" s="265"/>
      <c r="X801" s="792"/>
      <c r="Y801" s="793"/>
      <c r="Z801" s="787"/>
      <c r="AA801" s="788" t="str">
        <f t="shared" si="146"/>
        <v/>
      </c>
      <c r="AB801" s="789" t="str">
        <f t="shared" si="144"/>
        <v/>
      </c>
      <c r="AC801" s="789">
        <f t="shared" si="147"/>
        <v>0</v>
      </c>
      <c r="AD801" s="789">
        <f t="shared" si="148"/>
        <v>0</v>
      </c>
      <c r="AE801" s="789">
        <f t="shared" si="149"/>
        <v>0</v>
      </c>
      <c r="AF801" s="790">
        <f t="shared" si="150"/>
        <v>0</v>
      </c>
      <c r="AG801" s="273"/>
      <c r="AH801" s="791"/>
      <c r="AI801" s="265"/>
      <c r="AJ801" s="792"/>
      <c r="AK801" s="793"/>
      <c r="AL801" s="787"/>
      <c r="AM801" s="788" t="str">
        <f t="shared" si="151"/>
        <v/>
      </c>
      <c r="AN801" s="789" t="str">
        <f t="shared" si="145"/>
        <v/>
      </c>
      <c r="AO801" s="789">
        <f t="shared" si="152"/>
        <v>0</v>
      </c>
      <c r="AP801" s="789">
        <f t="shared" si="153"/>
        <v>0</v>
      </c>
      <c r="AQ801" s="789">
        <f t="shared" si="154"/>
        <v>0</v>
      </c>
      <c r="AR801" s="790">
        <f t="shared" si="155"/>
        <v>0</v>
      </c>
    </row>
    <row r="802" spans="22:44" x14ac:dyDescent="0.25">
      <c r="V802" s="791"/>
      <c r="W802" s="265"/>
      <c r="X802" s="792"/>
      <c r="Y802" s="793"/>
      <c r="Z802" s="787"/>
      <c r="AA802" s="788" t="str">
        <f t="shared" si="146"/>
        <v/>
      </c>
      <c r="AB802" s="789" t="str">
        <f t="shared" si="144"/>
        <v/>
      </c>
      <c r="AC802" s="789">
        <f t="shared" si="147"/>
        <v>0</v>
      </c>
      <c r="AD802" s="789">
        <f t="shared" si="148"/>
        <v>0</v>
      </c>
      <c r="AE802" s="789">
        <f t="shared" si="149"/>
        <v>0</v>
      </c>
      <c r="AF802" s="790">
        <f t="shared" si="150"/>
        <v>0</v>
      </c>
      <c r="AG802" s="273"/>
      <c r="AH802" s="791"/>
      <c r="AI802" s="265"/>
      <c r="AJ802" s="792"/>
      <c r="AK802" s="793"/>
      <c r="AL802" s="787"/>
      <c r="AM802" s="788" t="str">
        <f t="shared" si="151"/>
        <v/>
      </c>
      <c r="AN802" s="789" t="str">
        <f t="shared" si="145"/>
        <v/>
      </c>
      <c r="AO802" s="789">
        <f t="shared" si="152"/>
        <v>0</v>
      </c>
      <c r="AP802" s="789">
        <f t="shared" si="153"/>
        <v>0</v>
      </c>
      <c r="AQ802" s="789">
        <f t="shared" si="154"/>
        <v>0</v>
      </c>
      <c r="AR802" s="790">
        <f t="shared" si="155"/>
        <v>0</v>
      </c>
    </row>
    <row r="803" spans="22:44" x14ac:dyDescent="0.25">
      <c r="V803" s="791"/>
      <c r="W803" s="265"/>
      <c r="X803" s="792"/>
      <c r="Y803" s="793"/>
      <c r="Z803" s="787"/>
      <c r="AA803" s="788" t="str">
        <f t="shared" si="146"/>
        <v/>
      </c>
      <c r="AB803" s="789" t="str">
        <f t="shared" si="144"/>
        <v/>
      </c>
      <c r="AC803" s="789">
        <f t="shared" si="147"/>
        <v>0</v>
      </c>
      <c r="AD803" s="789">
        <f t="shared" si="148"/>
        <v>0</v>
      </c>
      <c r="AE803" s="789">
        <f t="shared" si="149"/>
        <v>0</v>
      </c>
      <c r="AF803" s="790">
        <f t="shared" si="150"/>
        <v>0</v>
      </c>
      <c r="AG803" s="273"/>
      <c r="AH803" s="791"/>
      <c r="AI803" s="265"/>
      <c r="AJ803" s="792"/>
      <c r="AK803" s="793"/>
      <c r="AL803" s="787"/>
      <c r="AM803" s="788" t="str">
        <f t="shared" si="151"/>
        <v/>
      </c>
      <c r="AN803" s="789" t="str">
        <f t="shared" si="145"/>
        <v/>
      </c>
      <c r="AO803" s="789">
        <f t="shared" si="152"/>
        <v>0</v>
      </c>
      <c r="AP803" s="789">
        <f t="shared" si="153"/>
        <v>0</v>
      </c>
      <c r="AQ803" s="789">
        <f t="shared" si="154"/>
        <v>0</v>
      </c>
      <c r="AR803" s="790">
        <f t="shared" si="155"/>
        <v>0</v>
      </c>
    </row>
    <row r="804" spans="22:44" x14ac:dyDescent="0.25">
      <c r="V804" s="791"/>
      <c r="W804" s="265"/>
      <c r="X804" s="792"/>
      <c r="Y804" s="793"/>
      <c r="Z804" s="787"/>
      <c r="AA804" s="788" t="str">
        <f t="shared" si="146"/>
        <v/>
      </c>
      <c r="AB804" s="789" t="str">
        <f t="shared" si="144"/>
        <v/>
      </c>
      <c r="AC804" s="789">
        <f t="shared" si="147"/>
        <v>0</v>
      </c>
      <c r="AD804" s="789">
        <f t="shared" si="148"/>
        <v>0</v>
      </c>
      <c r="AE804" s="789">
        <f t="shared" si="149"/>
        <v>0</v>
      </c>
      <c r="AF804" s="790">
        <f t="shared" si="150"/>
        <v>0</v>
      </c>
      <c r="AG804" s="273"/>
      <c r="AH804" s="791"/>
      <c r="AI804" s="265"/>
      <c r="AJ804" s="792"/>
      <c r="AK804" s="793"/>
      <c r="AL804" s="787"/>
      <c r="AM804" s="788" t="str">
        <f t="shared" si="151"/>
        <v/>
      </c>
      <c r="AN804" s="789" t="str">
        <f t="shared" si="145"/>
        <v/>
      </c>
      <c r="AO804" s="789">
        <f t="shared" si="152"/>
        <v>0</v>
      </c>
      <c r="AP804" s="789">
        <f t="shared" si="153"/>
        <v>0</v>
      </c>
      <c r="AQ804" s="789">
        <f t="shared" si="154"/>
        <v>0</v>
      </c>
      <c r="AR804" s="790">
        <f t="shared" si="155"/>
        <v>0</v>
      </c>
    </row>
    <row r="805" spans="22:44" x14ac:dyDescent="0.25">
      <c r="V805" s="791"/>
      <c r="W805" s="265"/>
      <c r="X805" s="792"/>
      <c r="Y805" s="793"/>
      <c r="Z805" s="787"/>
      <c r="AA805" s="788" t="str">
        <f t="shared" si="146"/>
        <v/>
      </c>
      <c r="AB805" s="789" t="str">
        <f t="shared" si="144"/>
        <v/>
      </c>
      <c r="AC805" s="789">
        <f t="shared" si="147"/>
        <v>0</v>
      </c>
      <c r="AD805" s="789">
        <f t="shared" si="148"/>
        <v>0</v>
      </c>
      <c r="AE805" s="789">
        <f t="shared" si="149"/>
        <v>0</v>
      </c>
      <c r="AF805" s="790">
        <f t="shared" si="150"/>
        <v>0</v>
      </c>
      <c r="AG805" s="273"/>
      <c r="AH805" s="791"/>
      <c r="AI805" s="265"/>
      <c r="AJ805" s="792"/>
      <c r="AK805" s="793"/>
      <c r="AL805" s="787"/>
      <c r="AM805" s="788" t="str">
        <f t="shared" si="151"/>
        <v/>
      </c>
      <c r="AN805" s="789" t="str">
        <f t="shared" si="145"/>
        <v/>
      </c>
      <c r="AO805" s="789">
        <f t="shared" si="152"/>
        <v>0</v>
      </c>
      <c r="AP805" s="789">
        <f t="shared" si="153"/>
        <v>0</v>
      </c>
      <c r="AQ805" s="789">
        <f t="shared" si="154"/>
        <v>0</v>
      </c>
      <c r="AR805" s="790">
        <f t="shared" si="155"/>
        <v>0</v>
      </c>
    </row>
    <row r="806" spans="22:44" x14ac:dyDescent="0.25">
      <c r="V806" s="791"/>
      <c r="W806" s="265"/>
      <c r="X806" s="792"/>
      <c r="Y806" s="793"/>
      <c r="Z806" s="787"/>
      <c r="AA806" s="788" t="str">
        <f t="shared" si="146"/>
        <v/>
      </c>
      <c r="AB806" s="789" t="str">
        <f t="shared" si="144"/>
        <v/>
      </c>
      <c r="AC806" s="789">
        <f t="shared" si="147"/>
        <v>0</v>
      </c>
      <c r="AD806" s="789">
        <f t="shared" si="148"/>
        <v>0</v>
      </c>
      <c r="AE806" s="789">
        <f t="shared" si="149"/>
        <v>0</v>
      </c>
      <c r="AF806" s="790">
        <f t="shared" si="150"/>
        <v>0</v>
      </c>
      <c r="AG806" s="273"/>
      <c r="AH806" s="791"/>
      <c r="AI806" s="265"/>
      <c r="AJ806" s="792"/>
      <c r="AK806" s="793"/>
      <c r="AL806" s="787"/>
      <c r="AM806" s="788" t="str">
        <f t="shared" si="151"/>
        <v/>
      </c>
      <c r="AN806" s="789" t="str">
        <f t="shared" si="145"/>
        <v/>
      </c>
      <c r="AO806" s="789">
        <f t="shared" si="152"/>
        <v>0</v>
      </c>
      <c r="AP806" s="789">
        <f t="shared" si="153"/>
        <v>0</v>
      </c>
      <c r="AQ806" s="789">
        <f t="shared" si="154"/>
        <v>0</v>
      </c>
      <c r="AR806" s="790">
        <f t="shared" si="155"/>
        <v>0</v>
      </c>
    </row>
    <row r="807" spans="22:44" x14ac:dyDescent="0.25">
      <c r="V807" s="791"/>
      <c r="W807" s="265"/>
      <c r="X807" s="792"/>
      <c r="Y807" s="793"/>
      <c r="Z807" s="787"/>
      <c r="AA807" s="788" t="str">
        <f t="shared" si="146"/>
        <v/>
      </c>
      <c r="AB807" s="789" t="str">
        <f t="shared" si="144"/>
        <v/>
      </c>
      <c r="AC807" s="789">
        <f t="shared" si="147"/>
        <v>0</v>
      </c>
      <c r="AD807" s="789">
        <f t="shared" si="148"/>
        <v>0</v>
      </c>
      <c r="AE807" s="789">
        <f t="shared" si="149"/>
        <v>0</v>
      </c>
      <c r="AF807" s="790">
        <f t="shared" si="150"/>
        <v>0</v>
      </c>
      <c r="AG807" s="273"/>
      <c r="AH807" s="791"/>
      <c r="AI807" s="265"/>
      <c r="AJ807" s="792"/>
      <c r="AK807" s="793"/>
      <c r="AL807" s="787"/>
      <c r="AM807" s="788" t="str">
        <f t="shared" si="151"/>
        <v/>
      </c>
      <c r="AN807" s="789" t="str">
        <f t="shared" si="145"/>
        <v/>
      </c>
      <c r="AO807" s="789">
        <f t="shared" si="152"/>
        <v>0</v>
      </c>
      <c r="AP807" s="789">
        <f t="shared" si="153"/>
        <v>0</v>
      </c>
      <c r="AQ807" s="789">
        <f t="shared" si="154"/>
        <v>0</v>
      </c>
      <c r="AR807" s="790">
        <f t="shared" si="155"/>
        <v>0</v>
      </c>
    </row>
    <row r="808" spans="22:44" x14ac:dyDescent="0.25">
      <c r="V808" s="791"/>
      <c r="W808" s="265"/>
      <c r="X808" s="792"/>
      <c r="Y808" s="793"/>
      <c r="Z808" s="787"/>
      <c r="AA808" s="788" t="str">
        <f t="shared" si="146"/>
        <v/>
      </c>
      <c r="AB808" s="789" t="str">
        <f t="shared" si="144"/>
        <v/>
      </c>
      <c r="AC808" s="789">
        <f t="shared" si="147"/>
        <v>0</v>
      </c>
      <c r="AD808" s="789">
        <f t="shared" si="148"/>
        <v>0</v>
      </c>
      <c r="AE808" s="789">
        <f t="shared" si="149"/>
        <v>0</v>
      </c>
      <c r="AF808" s="790">
        <f t="shared" si="150"/>
        <v>0</v>
      </c>
      <c r="AG808" s="273"/>
      <c r="AH808" s="791"/>
      <c r="AI808" s="265"/>
      <c r="AJ808" s="792"/>
      <c r="AK808" s="793"/>
      <c r="AL808" s="787"/>
      <c r="AM808" s="788" t="str">
        <f t="shared" si="151"/>
        <v/>
      </c>
      <c r="AN808" s="789" t="str">
        <f t="shared" si="145"/>
        <v/>
      </c>
      <c r="AO808" s="789">
        <f t="shared" si="152"/>
        <v>0</v>
      </c>
      <c r="AP808" s="789">
        <f t="shared" si="153"/>
        <v>0</v>
      </c>
      <c r="AQ808" s="789">
        <f t="shared" si="154"/>
        <v>0</v>
      </c>
      <c r="AR808" s="790">
        <f t="shared" si="155"/>
        <v>0</v>
      </c>
    </row>
    <row r="809" spans="22:44" x14ac:dyDescent="0.25">
      <c r="V809" s="791"/>
      <c r="W809" s="265"/>
      <c r="X809" s="792"/>
      <c r="Y809" s="793"/>
      <c r="Z809" s="787"/>
      <c r="AA809" s="788" t="str">
        <f t="shared" si="146"/>
        <v/>
      </c>
      <c r="AB809" s="789" t="str">
        <f t="shared" si="144"/>
        <v/>
      </c>
      <c r="AC809" s="789">
        <f t="shared" si="147"/>
        <v>0</v>
      </c>
      <c r="AD809" s="789">
        <f t="shared" si="148"/>
        <v>0</v>
      </c>
      <c r="AE809" s="789">
        <f t="shared" si="149"/>
        <v>0</v>
      </c>
      <c r="AF809" s="790">
        <f t="shared" si="150"/>
        <v>0</v>
      </c>
      <c r="AG809" s="273"/>
      <c r="AH809" s="791"/>
      <c r="AI809" s="265"/>
      <c r="AJ809" s="792"/>
      <c r="AK809" s="793"/>
      <c r="AL809" s="787"/>
      <c r="AM809" s="788" t="str">
        <f t="shared" si="151"/>
        <v/>
      </c>
      <c r="AN809" s="789" t="str">
        <f t="shared" si="145"/>
        <v/>
      </c>
      <c r="AO809" s="789">
        <f t="shared" si="152"/>
        <v>0</v>
      </c>
      <c r="AP809" s="789">
        <f t="shared" si="153"/>
        <v>0</v>
      </c>
      <c r="AQ809" s="789">
        <f t="shared" si="154"/>
        <v>0</v>
      </c>
      <c r="AR809" s="790">
        <f t="shared" si="155"/>
        <v>0</v>
      </c>
    </row>
    <row r="810" spans="22:44" x14ac:dyDescent="0.25">
      <c r="V810" s="791"/>
      <c r="W810" s="265"/>
      <c r="X810" s="792"/>
      <c r="Y810" s="793"/>
      <c r="Z810" s="787"/>
      <c r="AA810" s="788" t="str">
        <f t="shared" si="146"/>
        <v/>
      </c>
      <c r="AB810" s="789" t="str">
        <f t="shared" si="144"/>
        <v/>
      </c>
      <c r="AC810" s="789">
        <f t="shared" si="147"/>
        <v>0</v>
      </c>
      <c r="AD810" s="789">
        <f t="shared" si="148"/>
        <v>0</v>
      </c>
      <c r="AE810" s="789">
        <f t="shared" si="149"/>
        <v>0</v>
      </c>
      <c r="AF810" s="790">
        <f t="shared" si="150"/>
        <v>0</v>
      </c>
      <c r="AG810" s="273"/>
      <c r="AH810" s="791"/>
      <c r="AI810" s="265"/>
      <c r="AJ810" s="792"/>
      <c r="AK810" s="793"/>
      <c r="AL810" s="787"/>
      <c r="AM810" s="788" t="str">
        <f t="shared" si="151"/>
        <v/>
      </c>
      <c r="AN810" s="789" t="str">
        <f t="shared" si="145"/>
        <v/>
      </c>
      <c r="AO810" s="789">
        <f t="shared" si="152"/>
        <v>0</v>
      </c>
      <c r="AP810" s="789">
        <f t="shared" si="153"/>
        <v>0</v>
      </c>
      <c r="AQ810" s="789">
        <f t="shared" si="154"/>
        <v>0</v>
      </c>
      <c r="AR810" s="790">
        <f t="shared" si="155"/>
        <v>0</v>
      </c>
    </row>
    <row r="811" spans="22:44" x14ac:dyDescent="0.25">
      <c r="V811" s="791"/>
      <c r="W811" s="265"/>
      <c r="X811" s="792"/>
      <c r="Y811" s="793"/>
      <c r="Z811" s="787"/>
      <c r="AA811" s="788" t="str">
        <f t="shared" si="146"/>
        <v/>
      </c>
      <c r="AB811" s="789" t="str">
        <f t="shared" si="144"/>
        <v/>
      </c>
      <c r="AC811" s="789">
        <f t="shared" si="147"/>
        <v>0</v>
      </c>
      <c r="AD811" s="789">
        <f t="shared" si="148"/>
        <v>0</v>
      </c>
      <c r="AE811" s="789">
        <f t="shared" si="149"/>
        <v>0</v>
      </c>
      <c r="AF811" s="790">
        <f t="shared" si="150"/>
        <v>0</v>
      </c>
      <c r="AG811" s="273"/>
      <c r="AH811" s="791"/>
      <c r="AI811" s="265"/>
      <c r="AJ811" s="792"/>
      <c r="AK811" s="793"/>
      <c r="AL811" s="787"/>
      <c r="AM811" s="788" t="str">
        <f t="shared" si="151"/>
        <v/>
      </c>
      <c r="AN811" s="789" t="str">
        <f t="shared" si="145"/>
        <v/>
      </c>
      <c r="AO811" s="789">
        <f t="shared" si="152"/>
        <v>0</v>
      </c>
      <c r="AP811" s="789">
        <f t="shared" si="153"/>
        <v>0</v>
      </c>
      <c r="AQ811" s="789">
        <f t="shared" si="154"/>
        <v>0</v>
      </c>
      <c r="AR811" s="790">
        <f t="shared" si="155"/>
        <v>0</v>
      </c>
    </row>
    <row r="812" spans="22:44" x14ac:dyDescent="0.25">
      <c r="V812" s="791"/>
      <c r="W812" s="265"/>
      <c r="X812" s="792"/>
      <c r="Y812" s="793"/>
      <c r="Z812" s="787"/>
      <c r="AA812" s="788" t="str">
        <f t="shared" si="146"/>
        <v/>
      </c>
      <c r="AB812" s="789" t="str">
        <f t="shared" si="144"/>
        <v/>
      </c>
      <c r="AC812" s="789">
        <f t="shared" si="147"/>
        <v>0</v>
      </c>
      <c r="AD812" s="789">
        <f t="shared" si="148"/>
        <v>0</v>
      </c>
      <c r="AE812" s="789">
        <f t="shared" si="149"/>
        <v>0</v>
      </c>
      <c r="AF812" s="790">
        <f t="shared" si="150"/>
        <v>0</v>
      </c>
      <c r="AG812" s="273"/>
      <c r="AH812" s="791"/>
      <c r="AI812" s="265"/>
      <c r="AJ812" s="792"/>
      <c r="AK812" s="793"/>
      <c r="AL812" s="787"/>
      <c r="AM812" s="788" t="str">
        <f t="shared" si="151"/>
        <v/>
      </c>
      <c r="AN812" s="789" t="str">
        <f t="shared" si="145"/>
        <v/>
      </c>
      <c r="AO812" s="789">
        <f t="shared" si="152"/>
        <v>0</v>
      </c>
      <c r="AP812" s="789">
        <f t="shared" si="153"/>
        <v>0</v>
      </c>
      <c r="AQ812" s="789">
        <f t="shared" si="154"/>
        <v>0</v>
      </c>
      <c r="AR812" s="790">
        <f t="shared" si="155"/>
        <v>0</v>
      </c>
    </row>
    <row r="813" spans="22:44" x14ac:dyDescent="0.25">
      <c r="V813" s="791"/>
      <c r="W813" s="265"/>
      <c r="X813" s="792"/>
      <c r="Y813" s="793"/>
      <c r="Z813" s="787"/>
      <c r="AA813" s="788" t="str">
        <f t="shared" si="146"/>
        <v/>
      </c>
      <c r="AB813" s="789" t="str">
        <f t="shared" si="144"/>
        <v/>
      </c>
      <c r="AC813" s="789">
        <f t="shared" si="147"/>
        <v>0</v>
      </c>
      <c r="AD813" s="789">
        <f t="shared" si="148"/>
        <v>0</v>
      </c>
      <c r="AE813" s="789">
        <f t="shared" si="149"/>
        <v>0</v>
      </c>
      <c r="AF813" s="790">
        <f t="shared" si="150"/>
        <v>0</v>
      </c>
      <c r="AG813" s="273"/>
      <c r="AH813" s="791"/>
      <c r="AI813" s="265"/>
      <c r="AJ813" s="792"/>
      <c r="AK813" s="793"/>
      <c r="AL813" s="787"/>
      <c r="AM813" s="788" t="str">
        <f t="shared" si="151"/>
        <v/>
      </c>
      <c r="AN813" s="789" t="str">
        <f t="shared" si="145"/>
        <v/>
      </c>
      <c r="AO813" s="789">
        <f t="shared" si="152"/>
        <v>0</v>
      </c>
      <c r="AP813" s="789">
        <f t="shared" si="153"/>
        <v>0</v>
      </c>
      <c r="AQ813" s="789">
        <f t="shared" si="154"/>
        <v>0</v>
      </c>
      <c r="AR813" s="790">
        <f t="shared" si="155"/>
        <v>0</v>
      </c>
    </row>
    <row r="814" spans="22:44" x14ac:dyDescent="0.25">
      <c r="V814" s="791"/>
      <c r="W814" s="265"/>
      <c r="X814" s="792"/>
      <c r="Y814" s="793"/>
      <c r="Z814" s="787"/>
      <c r="AA814" s="788" t="str">
        <f t="shared" si="146"/>
        <v/>
      </c>
      <c r="AB814" s="789" t="str">
        <f t="shared" si="144"/>
        <v/>
      </c>
      <c r="AC814" s="789">
        <f t="shared" si="147"/>
        <v>0</v>
      </c>
      <c r="AD814" s="789">
        <f t="shared" si="148"/>
        <v>0</v>
      </c>
      <c r="AE814" s="789">
        <f t="shared" si="149"/>
        <v>0</v>
      </c>
      <c r="AF814" s="790">
        <f t="shared" si="150"/>
        <v>0</v>
      </c>
      <c r="AG814" s="273"/>
      <c r="AH814" s="791"/>
      <c r="AI814" s="265"/>
      <c r="AJ814" s="792"/>
      <c r="AK814" s="793"/>
      <c r="AL814" s="787"/>
      <c r="AM814" s="788" t="str">
        <f t="shared" si="151"/>
        <v/>
      </c>
      <c r="AN814" s="789" t="str">
        <f t="shared" si="145"/>
        <v/>
      </c>
      <c r="AO814" s="789">
        <f t="shared" si="152"/>
        <v>0</v>
      </c>
      <c r="AP814" s="789">
        <f t="shared" si="153"/>
        <v>0</v>
      </c>
      <c r="AQ814" s="789">
        <f t="shared" si="154"/>
        <v>0</v>
      </c>
      <c r="AR814" s="790">
        <f t="shared" si="155"/>
        <v>0</v>
      </c>
    </row>
    <row r="815" spans="22:44" x14ac:dyDescent="0.25">
      <c r="V815" s="791"/>
      <c r="W815" s="265"/>
      <c r="X815" s="792"/>
      <c r="Y815" s="793"/>
      <c r="Z815" s="787"/>
      <c r="AA815" s="788" t="str">
        <f t="shared" si="146"/>
        <v/>
      </c>
      <c r="AB815" s="789" t="str">
        <f t="shared" si="144"/>
        <v/>
      </c>
      <c r="AC815" s="789">
        <f t="shared" si="147"/>
        <v>0</v>
      </c>
      <c r="AD815" s="789">
        <f t="shared" si="148"/>
        <v>0</v>
      </c>
      <c r="AE815" s="789">
        <f t="shared" si="149"/>
        <v>0</v>
      </c>
      <c r="AF815" s="790">
        <f t="shared" si="150"/>
        <v>0</v>
      </c>
      <c r="AG815" s="273"/>
      <c r="AH815" s="791"/>
      <c r="AI815" s="265"/>
      <c r="AJ815" s="792"/>
      <c r="AK815" s="793"/>
      <c r="AL815" s="787"/>
      <c r="AM815" s="788" t="str">
        <f t="shared" si="151"/>
        <v/>
      </c>
      <c r="AN815" s="789" t="str">
        <f t="shared" si="145"/>
        <v/>
      </c>
      <c r="AO815" s="789">
        <f t="shared" si="152"/>
        <v>0</v>
      </c>
      <c r="AP815" s="789">
        <f t="shared" si="153"/>
        <v>0</v>
      </c>
      <c r="AQ815" s="789">
        <f t="shared" si="154"/>
        <v>0</v>
      </c>
      <c r="AR815" s="790">
        <f t="shared" si="155"/>
        <v>0</v>
      </c>
    </row>
    <row r="816" spans="22:44" x14ac:dyDescent="0.25">
      <c r="V816" s="791"/>
      <c r="W816" s="265"/>
      <c r="X816" s="792"/>
      <c r="Y816" s="793"/>
      <c r="Z816" s="787"/>
      <c r="AA816" s="788" t="str">
        <f t="shared" si="146"/>
        <v/>
      </c>
      <c r="AB816" s="789" t="str">
        <f t="shared" si="144"/>
        <v/>
      </c>
      <c r="AC816" s="789">
        <f t="shared" si="147"/>
        <v>0</v>
      </c>
      <c r="AD816" s="789">
        <f t="shared" si="148"/>
        <v>0</v>
      </c>
      <c r="AE816" s="789">
        <f t="shared" si="149"/>
        <v>0</v>
      </c>
      <c r="AF816" s="790">
        <f t="shared" si="150"/>
        <v>0</v>
      </c>
      <c r="AG816" s="273"/>
      <c r="AH816" s="791"/>
      <c r="AI816" s="265"/>
      <c r="AJ816" s="792"/>
      <c r="AK816" s="793"/>
      <c r="AL816" s="787"/>
      <c r="AM816" s="788" t="str">
        <f t="shared" si="151"/>
        <v/>
      </c>
      <c r="AN816" s="789" t="str">
        <f t="shared" si="145"/>
        <v/>
      </c>
      <c r="AO816" s="789">
        <f t="shared" si="152"/>
        <v>0</v>
      </c>
      <c r="AP816" s="789">
        <f t="shared" si="153"/>
        <v>0</v>
      </c>
      <c r="AQ816" s="789">
        <f t="shared" si="154"/>
        <v>0</v>
      </c>
      <c r="AR816" s="790">
        <f t="shared" si="155"/>
        <v>0</v>
      </c>
    </row>
    <row r="817" spans="22:44" x14ac:dyDescent="0.25">
      <c r="V817" s="791"/>
      <c r="W817" s="265"/>
      <c r="X817" s="792"/>
      <c r="Y817" s="793"/>
      <c r="Z817" s="787"/>
      <c r="AA817" s="788" t="str">
        <f t="shared" si="146"/>
        <v/>
      </c>
      <c r="AB817" s="789" t="str">
        <f t="shared" si="144"/>
        <v/>
      </c>
      <c r="AC817" s="789">
        <f t="shared" si="147"/>
        <v>0</v>
      </c>
      <c r="AD817" s="789">
        <f t="shared" si="148"/>
        <v>0</v>
      </c>
      <c r="AE817" s="789">
        <f t="shared" si="149"/>
        <v>0</v>
      </c>
      <c r="AF817" s="790">
        <f t="shared" si="150"/>
        <v>0</v>
      </c>
      <c r="AG817" s="273"/>
      <c r="AH817" s="791"/>
      <c r="AI817" s="265"/>
      <c r="AJ817" s="792"/>
      <c r="AK817" s="793"/>
      <c r="AL817" s="787"/>
      <c r="AM817" s="788" t="str">
        <f t="shared" si="151"/>
        <v/>
      </c>
      <c r="AN817" s="789" t="str">
        <f t="shared" si="145"/>
        <v/>
      </c>
      <c r="AO817" s="789">
        <f t="shared" si="152"/>
        <v>0</v>
      </c>
      <c r="AP817" s="789">
        <f t="shared" si="153"/>
        <v>0</v>
      </c>
      <c r="AQ817" s="789">
        <f t="shared" si="154"/>
        <v>0</v>
      </c>
      <c r="AR817" s="790">
        <f t="shared" si="155"/>
        <v>0</v>
      </c>
    </row>
    <row r="818" spans="22:44" x14ac:dyDescent="0.25">
      <c r="V818" s="791"/>
      <c r="W818" s="265"/>
      <c r="X818" s="792"/>
      <c r="Y818" s="793"/>
      <c r="Z818" s="787"/>
      <c r="AA818" s="788" t="str">
        <f t="shared" si="146"/>
        <v/>
      </c>
      <c r="AB818" s="789" t="str">
        <f t="shared" si="144"/>
        <v/>
      </c>
      <c r="AC818" s="789">
        <f t="shared" si="147"/>
        <v>0</v>
      </c>
      <c r="AD818" s="789">
        <f t="shared" si="148"/>
        <v>0</v>
      </c>
      <c r="AE818" s="789">
        <f t="shared" si="149"/>
        <v>0</v>
      </c>
      <c r="AF818" s="790">
        <f t="shared" si="150"/>
        <v>0</v>
      </c>
      <c r="AG818" s="273"/>
      <c r="AH818" s="791"/>
      <c r="AI818" s="265"/>
      <c r="AJ818" s="792"/>
      <c r="AK818" s="793"/>
      <c r="AL818" s="787"/>
      <c r="AM818" s="788" t="str">
        <f t="shared" si="151"/>
        <v/>
      </c>
      <c r="AN818" s="789" t="str">
        <f t="shared" si="145"/>
        <v/>
      </c>
      <c r="AO818" s="789">
        <f t="shared" si="152"/>
        <v>0</v>
      </c>
      <c r="AP818" s="789">
        <f t="shared" si="153"/>
        <v>0</v>
      </c>
      <c r="AQ818" s="789">
        <f t="shared" si="154"/>
        <v>0</v>
      </c>
      <c r="AR818" s="790">
        <f t="shared" si="155"/>
        <v>0</v>
      </c>
    </row>
    <row r="819" spans="22:44" x14ac:dyDescent="0.25">
      <c r="V819" s="791"/>
      <c r="W819" s="265"/>
      <c r="X819" s="792"/>
      <c r="Y819" s="793"/>
      <c r="Z819" s="787"/>
      <c r="AA819" s="788" t="str">
        <f t="shared" si="146"/>
        <v/>
      </c>
      <c r="AB819" s="789" t="str">
        <f t="shared" si="144"/>
        <v/>
      </c>
      <c r="AC819" s="789">
        <f t="shared" si="147"/>
        <v>0</v>
      </c>
      <c r="AD819" s="789">
        <f t="shared" si="148"/>
        <v>0</v>
      </c>
      <c r="AE819" s="789">
        <f t="shared" si="149"/>
        <v>0</v>
      </c>
      <c r="AF819" s="790">
        <f t="shared" si="150"/>
        <v>0</v>
      </c>
      <c r="AG819" s="273"/>
      <c r="AH819" s="791"/>
      <c r="AI819" s="265"/>
      <c r="AJ819" s="792"/>
      <c r="AK819" s="793"/>
      <c r="AL819" s="787"/>
      <c r="AM819" s="788" t="str">
        <f t="shared" si="151"/>
        <v/>
      </c>
      <c r="AN819" s="789" t="str">
        <f t="shared" si="145"/>
        <v/>
      </c>
      <c r="AO819" s="789">
        <f t="shared" si="152"/>
        <v>0</v>
      </c>
      <c r="AP819" s="789">
        <f t="shared" si="153"/>
        <v>0</v>
      </c>
      <c r="AQ819" s="789">
        <f t="shared" si="154"/>
        <v>0</v>
      </c>
      <c r="AR819" s="790">
        <f t="shared" si="155"/>
        <v>0</v>
      </c>
    </row>
    <row r="820" spans="22:44" x14ac:dyDescent="0.25">
      <c r="V820" s="791"/>
      <c r="W820" s="265"/>
      <c r="X820" s="792"/>
      <c r="Y820" s="793"/>
      <c r="Z820" s="787"/>
      <c r="AA820" s="788" t="str">
        <f t="shared" si="146"/>
        <v/>
      </c>
      <c r="AB820" s="789" t="str">
        <f t="shared" si="144"/>
        <v/>
      </c>
      <c r="AC820" s="789">
        <f t="shared" si="147"/>
        <v>0</v>
      </c>
      <c r="AD820" s="789">
        <f t="shared" si="148"/>
        <v>0</v>
      </c>
      <c r="AE820" s="789">
        <f t="shared" si="149"/>
        <v>0</v>
      </c>
      <c r="AF820" s="790">
        <f t="shared" si="150"/>
        <v>0</v>
      </c>
      <c r="AG820" s="273"/>
      <c r="AH820" s="791"/>
      <c r="AI820" s="265"/>
      <c r="AJ820" s="792"/>
      <c r="AK820" s="793"/>
      <c r="AL820" s="787"/>
      <c r="AM820" s="788" t="str">
        <f t="shared" si="151"/>
        <v/>
      </c>
      <c r="AN820" s="789" t="str">
        <f t="shared" si="145"/>
        <v/>
      </c>
      <c r="AO820" s="789">
        <f t="shared" si="152"/>
        <v>0</v>
      </c>
      <c r="AP820" s="789">
        <f t="shared" si="153"/>
        <v>0</v>
      </c>
      <c r="AQ820" s="789">
        <f t="shared" si="154"/>
        <v>0</v>
      </c>
      <c r="AR820" s="790">
        <f t="shared" si="155"/>
        <v>0</v>
      </c>
    </row>
    <row r="821" spans="22:44" x14ac:dyDescent="0.25">
      <c r="V821" s="791"/>
      <c r="W821" s="265"/>
      <c r="X821" s="792"/>
      <c r="Y821" s="793"/>
      <c r="Z821" s="787"/>
      <c r="AA821" s="788" t="str">
        <f t="shared" si="146"/>
        <v/>
      </c>
      <c r="AB821" s="789" t="str">
        <f t="shared" si="144"/>
        <v/>
      </c>
      <c r="AC821" s="789">
        <f t="shared" si="147"/>
        <v>0</v>
      </c>
      <c r="AD821" s="789">
        <f t="shared" si="148"/>
        <v>0</v>
      </c>
      <c r="AE821" s="789">
        <f t="shared" si="149"/>
        <v>0</v>
      </c>
      <c r="AF821" s="790">
        <f t="shared" si="150"/>
        <v>0</v>
      </c>
      <c r="AG821" s="273"/>
      <c r="AH821" s="791"/>
      <c r="AI821" s="265"/>
      <c r="AJ821" s="792"/>
      <c r="AK821" s="793"/>
      <c r="AL821" s="787"/>
      <c r="AM821" s="788" t="str">
        <f t="shared" si="151"/>
        <v/>
      </c>
      <c r="AN821" s="789" t="str">
        <f t="shared" si="145"/>
        <v/>
      </c>
      <c r="AO821" s="789">
        <f t="shared" si="152"/>
        <v>0</v>
      </c>
      <c r="AP821" s="789">
        <f t="shared" si="153"/>
        <v>0</v>
      </c>
      <c r="AQ821" s="789">
        <f t="shared" si="154"/>
        <v>0</v>
      </c>
      <c r="AR821" s="790">
        <f t="shared" si="155"/>
        <v>0</v>
      </c>
    </row>
    <row r="822" spans="22:44" x14ac:dyDescent="0.25">
      <c r="V822" s="791"/>
      <c r="W822" s="265"/>
      <c r="X822" s="792"/>
      <c r="Y822" s="793"/>
      <c r="Z822" s="787"/>
      <c r="AA822" s="788" t="str">
        <f t="shared" si="146"/>
        <v/>
      </c>
      <c r="AB822" s="789" t="str">
        <f t="shared" si="144"/>
        <v/>
      </c>
      <c r="AC822" s="789">
        <f t="shared" si="147"/>
        <v>0</v>
      </c>
      <c r="AD822" s="789">
        <f t="shared" si="148"/>
        <v>0</v>
      </c>
      <c r="AE822" s="789">
        <f t="shared" si="149"/>
        <v>0</v>
      </c>
      <c r="AF822" s="790">
        <f t="shared" si="150"/>
        <v>0</v>
      </c>
      <c r="AG822" s="273"/>
      <c r="AH822" s="791"/>
      <c r="AI822" s="265"/>
      <c r="AJ822" s="792"/>
      <c r="AK822" s="793"/>
      <c r="AL822" s="787"/>
      <c r="AM822" s="788" t="str">
        <f t="shared" si="151"/>
        <v/>
      </c>
      <c r="AN822" s="789" t="str">
        <f t="shared" si="145"/>
        <v/>
      </c>
      <c r="AO822" s="789">
        <f t="shared" si="152"/>
        <v>0</v>
      </c>
      <c r="AP822" s="789">
        <f t="shared" si="153"/>
        <v>0</v>
      </c>
      <c r="AQ822" s="789">
        <f t="shared" si="154"/>
        <v>0</v>
      </c>
      <c r="AR822" s="790">
        <f t="shared" si="155"/>
        <v>0</v>
      </c>
    </row>
    <row r="823" spans="22:44" x14ac:dyDescent="0.25">
      <c r="V823" s="791"/>
      <c r="W823" s="265"/>
      <c r="X823" s="792"/>
      <c r="Y823" s="793"/>
      <c r="Z823" s="787"/>
      <c r="AA823" s="788" t="str">
        <f t="shared" si="146"/>
        <v/>
      </c>
      <c r="AB823" s="789" t="str">
        <f t="shared" si="144"/>
        <v/>
      </c>
      <c r="AC823" s="789">
        <f t="shared" si="147"/>
        <v>0</v>
      </c>
      <c r="AD823" s="789">
        <f t="shared" si="148"/>
        <v>0</v>
      </c>
      <c r="AE823" s="789">
        <f t="shared" si="149"/>
        <v>0</v>
      </c>
      <c r="AF823" s="790">
        <f t="shared" si="150"/>
        <v>0</v>
      </c>
      <c r="AG823" s="273"/>
      <c r="AH823" s="791"/>
      <c r="AI823" s="265"/>
      <c r="AJ823" s="792"/>
      <c r="AK823" s="793"/>
      <c r="AL823" s="787"/>
      <c r="AM823" s="788" t="str">
        <f t="shared" si="151"/>
        <v/>
      </c>
      <c r="AN823" s="789" t="str">
        <f t="shared" si="145"/>
        <v/>
      </c>
      <c r="AO823" s="789">
        <f t="shared" si="152"/>
        <v>0</v>
      </c>
      <c r="AP823" s="789">
        <f t="shared" si="153"/>
        <v>0</v>
      </c>
      <c r="AQ823" s="789">
        <f t="shared" si="154"/>
        <v>0</v>
      </c>
      <c r="AR823" s="790">
        <f t="shared" si="155"/>
        <v>0</v>
      </c>
    </row>
    <row r="824" spans="22:44" x14ac:dyDescent="0.25">
      <c r="V824" s="791"/>
      <c r="W824" s="265"/>
      <c r="X824" s="792"/>
      <c r="Y824" s="793"/>
      <c r="Z824" s="787"/>
      <c r="AA824" s="788" t="str">
        <f t="shared" si="146"/>
        <v/>
      </c>
      <c r="AB824" s="789" t="str">
        <f t="shared" si="144"/>
        <v/>
      </c>
      <c r="AC824" s="789">
        <f t="shared" si="147"/>
        <v>0</v>
      </c>
      <c r="AD824" s="789">
        <f t="shared" si="148"/>
        <v>0</v>
      </c>
      <c r="AE824" s="789">
        <f t="shared" si="149"/>
        <v>0</v>
      </c>
      <c r="AF824" s="790">
        <f t="shared" si="150"/>
        <v>0</v>
      </c>
      <c r="AG824" s="273"/>
      <c r="AH824" s="791"/>
      <c r="AI824" s="265"/>
      <c r="AJ824" s="792"/>
      <c r="AK824" s="793"/>
      <c r="AL824" s="787"/>
      <c r="AM824" s="788" t="str">
        <f t="shared" si="151"/>
        <v/>
      </c>
      <c r="AN824" s="789" t="str">
        <f t="shared" si="145"/>
        <v/>
      </c>
      <c r="AO824" s="789">
        <f t="shared" si="152"/>
        <v>0</v>
      </c>
      <c r="AP824" s="789">
        <f t="shared" si="153"/>
        <v>0</v>
      </c>
      <c r="AQ824" s="789">
        <f t="shared" si="154"/>
        <v>0</v>
      </c>
      <c r="AR824" s="790">
        <f t="shared" si="155"/>
        <v>0</v>
      </c>
    </row>
    <row r="825" spans="22:44" x14ac:dyDescent="0.25">
      <c r="V825" s="791"/>
      <c r="W825" s="265"/>
      <c r="X825" s="792"/>
      <c r="Y825" s="793"/>
      <c r="Z825" s="787"/>
      <c r="AA825" s="788" t="str">
        <f t="shared" si="146"/>
        <v/>
      </c>
      <c r="AB825" s="789" t="str">
        <f t="shared" si="144"/>
        <v/>
      </c>
      <c r="AC825" s="789">
        <f t="shared" si="147"/>
        <v>0</v>
      </c>
      <c r="AD825" s="789">
        <f t="shared" si="148"/>
        <v>0</v>
      </c>
      <c r="AE825" s="789">
        <f t="shared" si="149"/>
        <v>0</v>
      </c>
      <c r="AF825" s="790">
        <f t="shared" si="150"/>
        <v>0</v>
      </c>
      <c r="AG825" s="273"/>
      <c r="AH825" s="791"/>
      <c r="AI825" s="265"/>
      <c r="AJ825" s="792"/>
      <c r="AK825" s="793"/>
      <c r="AL825" s="787"/>
      <c r="AM825" s="788" t="str">
        <f t="shared" si="151"/>
        <v/>
      </c>
      <c r="AN825" s="789" t="str">
        <f t="shared" si="145"/>
        <v/>
      </c>
      <c r="AO825" s="789">
        <f t="shared" si="152"/>
        <v>0</v>
      </c>
      <c r="AP825" s="789">
        <f t="shared" si="153"/>
        <v>0</v>
      </c>
      <c r="AQ825" s="789">
        <f t="shared" si="154"/>
        <v>0</v>
      </c>
      <c r="AR825" s="790">
        <f t="shared" si="155"/>
        <v>0</v>
      </c>
    </row>
    <row r="826" spans="22:44" x14ac:dyDescent="0.25">
      <c r="V826" s="791"/>
      <c r="W826" s="265"/>
      <c r="X826" s="792"/>
      <c r="Y826" s="793"/>
      <c r="Z826" s="787"/>
      <c r="AA826" s="788" t="str">
        <f t="shared" si="146"/>
        <v/>
      </c>
      <c r="AB826" s="789" t="str">
        <f t="shared" si="144"/>
        <v/>
      </c>
      <c r="AC826" s="789">
        <f t="shared" si="147"/>
        <v>0</v>
      </c>
      <c r="AD826" s="789">
        <f t="shared" si="148"/>
        <v>0</v>
      </c>
      <c r="AE826" s="789">
        <f t="shared" si="149"/>
        <v>0</v>
      </c>
      <c r="AF826" s="790">
        <f t="shared" si="150"/>
        <v>0</v>
      </c>
      <c r="AG826" s="273"/>
      <c r="AH826" s="791"/>
      <c r="AI826" s="265"/>
      <c r="AJ826" s="792"/>
      <c r="AK826" s="793"/>
      <c r="AL826" s="787"/>
      <c r="AM826" s="788" t="str">
        <f t="shared" si="151"/>
        <v/>
      </c>
      <c r="AN826" s="789" t="str">
        <f t="shared" si="145"/>
        <v/>
      </c>
      <c r="AO826" s="789">
        <f t="shared" si="152"/>
        <v>0</v>
      </c>
      <c r="AP826" s="789">
        <f t="shared" si="153"/>
        <v>0</v>
      </c>
      <c r="AQ826" s="789">
        <f t="shared" si="154"/>
        <v>0</v>
      </c>
      <c r="AR826" s="790">
        <f t="shared" si="155"/>
        <v>0</v>
      </c>
    </row>
    <row r="827" spans="22:44" x14ac:dyDescent="0.25">
      <c r="V827" s="791"/>
      <c r="W827" s="265"/>
      <c r="X827" s="792"/>
      <c r="Y827" s="793"/>
      <c r="Z827" s="787"/>
      <c r="AA827" s="788" t="str">
        <f t="shared" si="146"/>
        <v/>
      </c>
      <c r="AB827" s="789" t="str">
        <f t="shared" si="144"/>
        <v/>
      </c>
      <c r="AC827" s="789">
        <f t="shared" si="147"/>
        <v>0</v>
      </c>
      <c r="AD827" s="789">
        <f t="shared" si="148"/>
        <v>0</v>
      </c>
      <c r="AE827" s="789">
        <f t="shared" si="149"/>
        <v>0</v>
      </c>
      <c r="AF827" s="790">
        <f t="shared" si="150"/>
        <v>0</v>
      </c>
      <c r="AG827" s="273"/>
      <c r="AH827" s="791"/>
      <c r="AI827" s="265"/>
      <c r="AJ827" s="792"/>
      <c r="AK827" s="793"/>
      <c r="AL827" s="787"/>
      <c r="AM827" s="788" t="str">
        <f t="shared" si="151"/>
        <v/>
      </c>
      <c r="AN827" s="789" t="str">
        <f t="shared" si="145"/>
        <v/>
      </c>
      <c r="AO827" s="789">
        <f t="shared" si="152"/>
        <v>0</v>
      </c>
      <c r="AP827" s="789">
        <f t="shared" si="153"/>
        <v>0</v>
      </c>
      <c r="AQ827" s="789">
        <f t="shared" si="154"/>
        <v>0</v>
      </c>
      <c r="AR827" s="790">
        <f t="shared" si="155"/>
        <v>0</v>
      </c>
    </row>
    <row r="828" spans="22:44" x14ac:dyDescent="0.25">
      <c r="V828" s="791"/>
      <c r="W828" s="265"/>
      <c r="X828" s="792"/>
      <c r="Y828" s="793"/>
      <c r="Z828" s="787"/>
      <c r="AA828" s="788" t="str">
        <f t="shared" si="146"/>
        <v/>
      </c>
      <c r="AB828" s="789" t="str">
        <f t="shared" si="144"/>
        <v/>
      </c>
      <c r="AC828" s="789">
        <f t="shared" si="147"/>
        <v>0</v>
      </c>
      <c r="AD828" s="789">
        <f t="shared" si="148"/>
        <v>0</v>
      </c>
      <c r="AE828" s="789">
        <f t="shared" si="149"/>
        <v>0</v>
      </c>
      <c r="AF828" s="790">
        <f t="shared" si="150"/>
        <v>0</v>
      </c>
      <c r="AG828" s="273"/>
      <c r="AH828" s="791"/>
      <c r="AI828" s="265"/>
      <c r="AJ828" s="792"/>
      <c r="AK828" s="793"/>
      <c r="AL828" s="787"/>
      <c r="AM828" s="788" t="str">
        <f t="shared" si="151"/>
        <v/>
      </c>
      <c r="AN828" s="789" t="str">
        <f t="shared" si="145"/>
        <v/>
      </c>
      <c r="AO828" s="789">
        <f t="shared" si="152"/>
        <v>0</v>
      </c>
      <c r="AP828" s="789">
        <f t="shared" si="153"/>
        <v>0</v>
      </c>
      <c r="AQ828" s="789">
        <f t="shared" si="154"/>
        <v>0</v>
      </c>
      <c r="AR828" s="790">
        <f t="shared" si="155"/>
        <v>0</v>
      </c>
    </row>
    <row r="829" spans="22:44" x14ac:dyDescent="0.25">
      <c r="V829" s="791"/>
      <c r="W829" s="265"/>
      <c r="X829" s="792"/>
      <c r="Y829" s="793"/>
      <c r="Z829" s="787"/>
      <c r="AA829" s="788" t="str">
        <f t="shared" si="146"/>
        <v/>
      </c>
      <c r="AB829" s="789" t="str">
        <f t="shared" si="144"/>
        <v/>
      </c>
      <c r="AC829" s="789">
        <f t="shared" si="147"/>
        <v>0</v>
      </c>
      <c r="AD829" s="789">
        <f t="shared" si="148"/>
        <v>0</v>
      </c>
      <c r="AE829" s="789">
        <f t="shared" si="149"/>
        <v>0</v>
      </c>
      <c r="AF829" s="790">
        <f t="shared" si="150"/>
        <v>0</v>
      </c>
      <c r="AG829" s="273"/>
      <c r="AH829" s="791"/>
      <c r="AI829" s="265"/>
      <c r="AJ829" s="792"/>
      <c r="AK829" s="793"/>
      <c r="AL829" s="787"/>
      <c r="AM829" s="788" t="str">
        <f t="shared" si="151"/>
        <v/>
      </c>
      <c r="AN829" s="789" t="str">
        <f t="shared" si="145"/>
        <v/>
      </c>
      <c r="AO829" s="789">
        <f t="shared" si="152"/>
        <v>0</v>
      </c>
      <c r="AP829" s="789">
        <f t="shared" si="153"/>
        <v>0</v>
      </c>
      <c r="AQ829" s="789">
        <f t="shared" si="154"/>
        <v>0</v>
      </c>
      <c r="AR829" s="790">
        <f t="shared" si="155"/>
        <v>0</v>
      </c>
    </row>
    <row r="830" spans="22:44" x14ac:dyDescent="0.25">
      <c r="V830" s="791"/>
      <c r="W830" s="265"/>
      <c r="X830" s="792"/>
      <c r="Y830" s="793"/>
      <c r="Z830" s="787"/>
      <c r="AA830" s="788" t="str">
        <f t="shared" si="146"/>
        <v/>
      </c>
      <c r="AB830" s="789" t="str">
        <f t="shared" si="144"/>
        <v/>
      </c>
      <c r="AC830" s="789">
        <f t="shared" si="147"/>
        <v>0</v>
      </c>
      <c r="AD830" s="789">
        <f t="shared" si="148"/>
        <v>0</v>
      </c>
      <c r="AE830" s="789">
        <f t="shared" si="149"/>
        <v>0</v>
      </c>
      <c r="AF830" s="790">
        <f t="shared" si="150"/>
        <v>0</v>
      </c>
      <c r="AG830" s="273"/>
      <c r="AH830" s="791"/>
      <c r="AI830" s="265"/>
      <c r="AJ830" s="792"/>
      <c r="AK830" s="793"/>
      <c r="AL830" s="787"/>
      <c r="AM830" s="788" t="str">
        <f t="shared" si="151"/>
        <v/>
      </c>
      <c r="AN830" s="789" t="str">
        <f t="shared" si="145"/>
        <v/>
      </c>
      <c r="AO830" s="789">
        <f t="shared" si="152"/>
        <v>0</v>
      </c>
      <c r="AP830" s="789">
        <f t="shared" si="153"/>
        <v>0</v>
      </c>
      <c r="AQ830" s="789">
        <f t="shared" si="154"/>
        <v>0</v>
      </c>
      <c r="AR830" s="790">
        <f t="shared" si="155"/>
        <v>0</v>
      </c>
    </row>
    <row r="831" spans="22:44" x14ac:dyDescent="0.25">
      <c r="V831" s="791"/>
      <c r="W831" s="265"/>
      <c r="X831" s="792"/>
      <c r="Y831" s="793"/>
      <c r="Z831" s="787"/>
      <c r="AA831" s="788" t="str">
        <f t="shared" si="146"/>
        <v/>
      </c>
      <c r="AB831" s="789" t="str">
        <f t="shared" si="144"/>
        <v/>
      </c>
      <c r="AC831" s="789">
        <f t="shared" si="147"/>
        <v>0</v>
      </c>
      <c r="AD831" s="789">
        <f t="shared" si="148"/>
        <v>0</v>
      </c>
      <c r="AE831" s="789">
        <f t="shared" si="149"/>
        <v>0</v>
      </c>
      <c r="AF831" s="790">
        <f t="shared" si="150"/>
        <v>0</v>
      </c>
      <c r="AG831" s="273"/>
      <c r="AH831" s="791"/>
      <c r="AI831" s="265"/>
      <c r="AJ831" s="792"/>
      <c r="AK831" s="793"/>
      <c r="AL831" s="787"/>
      <c r="AM831" s="788" t="str">
        <f t="shared" si="151"/>
        <v/>
      </c>
      <c r="AN831" s="789" t="str">
        <f t="shared" si="145"/>
        <v/>
      </c>
      <c r="AO831" s="789">
        <f t="shared" si="152"/>
        <v>0</v>
      </c>
      <c r="AP831" s="789">
        <f t="shared" si="153"/>
        <v>0</v>
      </c>
      <c r="AQ831" s="789">
        <f t="shared" si="154"/>
        <v>0</v>
      </c>
      <c r="AR831" s="790">
        <f t="shared" si="155"/>
        <v>0</v>
      </c>
    </row>
    <row r="832" spans="22:44" x14ac:dyDescent="0.25">
      <c r="V832" s="791"/>
      <c r="W832" s="265"/>
      <c r="X832" s="792"/>
      <c r="Y832" s="793"/>
      <c r="Z832" s="787"/>
      <c r="AA832" s="788" t="str">
        <f t="shared" si="146"/>
        <v/>
      </c>
      <c r="AB832" s="789" t="str">
        <f t="shared" si="144"/>
        <v/>
      </c>
      <c r="AC832" s="789">
        <f t="shared" si="147"/>
        <v>0</v>
      </c>
      <c r="AD832" s="789">
        <f t="shared" si="148"/>
        <v>0</v>
      </c>
      <c r="AE832" s="789">
        <f t="shared" si="149"/>
        <v>0</v>
      </c>
      <c r="AF832" s="790">
        <f t="shared" si="150"/>
        <v>0</v>
      </c>
      <c r="AG832" s="273"/>
      <c r="AH832" s="791"/>
      <c r="AI832" s="265"/>
      <c r="AJ832" s="792"/>
      <c r="AK832" s="793"/>
      <c r="AL832" s="787"/>
      <c r="AM832" s="788" t="str">
        <f t="shared" si="151"/>
        <v/>
      </c>
      <c r="AN832" s="789" t="str">
        <f t="shared" si="145"/>
        <v/>
      </c>
      <c r="AO832" s="789">
        <f t="shared" si="152"/>
        <v>0</v>
      </c>
      <c r="AP832" s="789">
        <f t="shared" si="153"/>
        <v>0</v>
      </c>
      <c r="AQ832" s="789">
        <f t="shared" si="154"/>
        <v>0</v>
      </c>
      <c r="AR832" s="790">
        <f t="shared" si="155"/>
        <v>0</v>
      </c>
    </row>
    <row r="833" spans="22:44" x14ac:dyDescent="0.25">
      <c r="V833" s="791"/>
      <c r="W833" s="265"/>
      <c r="X833" s="792"/>
      <c r="Y833" s="793"/>
      <c r="Z833" s="787"/>
      <c r="AA833" s="788" t="str">
        <f t="shared" si="146"/>
        <v/>
      </c>
      <c r="AB833" s="789" t="str">
        <f t="shared" si="144"/>
        <v/>
      </c>
      <c r="AC833" s="789">
        <f t="shared" si="147"/>
        <v>0</v>
      </c>
      <c r="AD833" s="789">
        <f t="shared" si="148"/>
        <v>0</v>
      </c>
      <c r="AE833" s="789">
        <f t="shared" si="149"/>
        <v>0</v>
      </c>
      <c r="AF833" s="790">
        <f t="shared" si="150"/>
        <v>0</v>
      </c>
      <c r="AG833" s="273"/>
      <c r="AH833" s="791"/>
      <c r="AI833" s="265"/>
      <c r="AJ833" s="792"/>
      <c r="AK833" s="793"/>
      <c r="AL833" s="787"/>
      <c r="AM833" s="788" t="str">
        <f t="shared" si="151"/>
        <v/>
      </c>
      <c r="AN833" s="789" t="str">
        <f t="shared" si="145"/>
        <v/>
      </c>
      <c r="AO833" s="789">
        <f t="shared" si="152"/>
        <v>0</v>
      </c>
      <c r="AP833" s="789">
        <f t="shared" si="153"/>
        <v>0</v>
      </c>
      <c r="AQ833" s="789">
        <f t="shared" si="154"/>
        <v>0</v>
      </c>
      <c r="AR833" s="790">
        <f t="shared" si="155"/>
        <v>0</v>
      </c>
    </row>
    <row r="834" spans="22:44" x14ac:dyDescent="0.25">
      <c r="V834" s="791"/>
      <c r="W834" s="265"/>
      <c r="X834" s="792"/>
      <c r="Y834" s="793"/>
      <c r="Z834" s="787"/>
      <c r="AA834" s="788" t="str">
        <f t="shared" si="146"/>
        <v/>
      </c>
      <c r="AB834" s="789" t="str">
        <f t="shared" si="144"/>
        <v/>
      </c>
      <c r="AC834" s="789">
        <f t="shared" si="147"/>
        <v>0</v>
      </c>
      <c r="AD834" s="789">
        <f t="shared" si="148"/>
        <v>0</v>
      </c>
      <c r="AE834" s="789">
        <f t="shared" si="149"/>
        <v>0</v>
      </c>
      <c r="AF834" s="790">
        <f t="shared" si="150"/>
        <v>0</v>
      </c>
      <c r="AG834" s="273"/>
      <c r="AH834" s="791"/>
      <c r="AI834" s="265"/>
      <c r="AJ834" s="792"/>
      <c r="AK834" s="793"/>
      <c r="AL834" s="787"/>
      <c r="AM834" s="788" t="str">
        <f t="shared" si="151"/>
        <v/>
      </c>
      <c r="AN834" s="789" t="str">
        <f t="shared" si="145"/>
        <v/>
      </c>
      <c r="AO834" s="789">
        <f t="shared" si="152"/>
        <v>0</v>
      </c>
      <c r="AP834" s="789">
        <f t="shared" si="153"/>
        <v>0</v>
      </c>
      <c r="AQ834" s="789">
        <f t="shared" si="154"/>
        <v>0</v>
      </c>
      <c r="AR834" s="790">
        <f t="shared" si="155"/>
        <v>0</v>
      </c>
    </row>
    <row r="835" spans="22:44" x14ac:dyDescent="0.25">
      <c r="V835" s="791"/>
      <c r="W835" s="265"/>
      <c r="X835" s="792"/>
      <c r="Y835" s="793"/>
      <c r="Z835" s="787"/>
      <c r="AA835" s="788" t="str">
        <f t="shared" si="146"/>
        <v/>
      </c>
      <c r="AB835" s="789" t="str">
        <f t="shared" si="144"/>
        <v/>
      </c>
      <c r="AC835" s="789">
        <f t="shared" si="147"/>
        <v>0</v>
      </c>
      <c r="AD835" s="789">
        <f t="shared" si="148"/>
        <v>0</v>
      </c>
      <c r="AE835" s="789">
        <f t="shared" si="149"/>
        <v>0</v>
      </c>
      <c r="AF835" s="790">
        <f t="shared" si="150"/>
        <v>0</v>
      </c>
      <c r="AG835" s="273"/>
      <c r="AH835" s="791"/>
      <c r="AI835" s="265"/>
      <c r="AJ835" s="792"/>
      <c r="AK835" s="793"/>
      <c r="AL835" s="787"/>
      <c r="AM835" s="788" t="str">
        <f t="shared" si="151"/>
        <v/>
      </c>
      <c r="AN835" s="789" t="str">
        <f t="shared" si="145"/>
        <v/>
      </c>
      <c r="AO835" s="789">
        <f t="shared" si="152"/>
        <v>0</v>
      </c>
      <c r="AP835" s="789">
        <f t="shared" si="153"/>
        <v>0</v>
      </c>
      <c r="AQ835" s="789">
        <f t="shared" si="154"/>
        <v>0</v>
      </c>
      <c r="AR835" s="790">
        <f t="shared" si="155"/>
        <v>0</v>
      </c>
    </row>
    <row r="836" spans="22:44" x14ac:dyDescent="0.25">
      <c r="V836" s="791"/>
      <c r="W836" s="265"/>
      <c r="X836" s="792"/>
      <c r="Y836" s="793"/>
      <c r="Z836" s="787"/>
      <c r="AA836" s="788" t="str">
        <f t="shared" si="146"/>
        <v/>
      </c>
      <c r="AB836" s="789" t="str">
        <f t="shared" si="144"/>
        <v/>
      </c>
      <c r="AC836" s="789">
        <f t="shared" si="147"/>
        <v>0</v>
      </c>
      <c r="AD836" s="789">
        <f t="shared" si="148"/>
        <v>0</v>
      </c>
      <c r="AE836" s="789">
        <f t="shared" si="149"/>
        <v>0</v>
      </c>
      <c r="AF836" s="790">
        <f t="shared" si="150"/>
        <v>0</v>
      </c>
      <c r="AG836" s="273"/>
      <c r="AH836" s="791"/>
      <c r="AI836" s="265"/>
      <c r="AJ836" s="792"/>
      <c r="AK836" s="793"/>
      <c r="AL836" s="787"/>
      <c r="AM836" s="788" t="str">
        <f t="shared" si="151"/>
        <v/>
      </c>
      <c r="AN836" s="789" t="str">
        <f t="shared" si="145"/>
        <v/>
      </c>
      <c r="AO836" s="789">
        <f t="shared" si="152"/>
        <v>0</v>
      </c>
      <c r="AP836" s="789">
        <f t="shared" si="153"/>
        <v>0</v>
      </c>
      <c r="AQ836" s="789">
        <f t="shared" si="154"/>
        <v>0</v>
      </c>
      <c r="AR836" s="790">
        <f t="shared" si="155"/>
        <v>0</v>
      </c>
    </row>
    <row r="837" spans="22:44" x14ac:dyDescent="0.25">
      <c r="V837" s="791"/>
      <c r="W837" s="265"/>
      <c r="X837" s="792"/>
      <c r="Y837" s="793"/>
      <c r="Z837" s="787"/>
      <c r="AA837" s="788" t="str">
        <f t="shared" si="146"/>
        <v/>
      </c>
      <c r="AB837" s="789" t="str">
        <f t="shared" si="144"/>
        <v/>
      </c>
      <c r="AC837" s="789">
        <f t="shared" si="147"/>
        <v>0</v>
      </c>
      <c r="AD837" s="789">
        <f t="shared" si="148"/>
        <v>0</v>
      </c>
      <c r="AE837" s="789">
        <f t="shared" si="149"/>
        <v>0</v>
      </c>
      <c r="AF837" s="790">
        <f t="shared" si="150"/>
        <v>0</v>
      </c>
      <c r="AG837" s="273"/>
      <c r="AH837" s="791"/>
      <c r="AI837" s="265"/>
      <c r="AJ837" s="792"/>
      <c r="AK837" s="793"/>
      <c r="AL837" s="787"/>
      <c r="AM837" s="788" t="str">
        <f t="shared" si="151"/>
        <v/>
      </c>
      <c r="AN837" s="789" t="str">
        <f t="shared" si="145"/>
        <v/>
      </c>
      <c r="AO837" s="789">
        <f t="shared" si="152"/>
        <v>0</v>
      </c>
      <c r="AP837" s="789">
        <f t="shared" si="153"/>
        <v>0</v>
      </c>
      <c r="AQ837" s="789">
        <f t="shared" si="154"/>
        <v>0</v>
      </c>
      <c r="AR837" s="790">
        <f t="shared" si="155"/>
        <v>0</v>
      </c>
    </row>
    <row r="838" spans="22:44" x14ac:dyDescent="0.25">
      <c r="V838" s="791"/>
      <c r="W838" s="265"/>
      <c r="X838" s="792"/>
      <c r="Y838" s="793"/>
      <c r="Z838" s="787"/>
      <c r="AA838" s="788" t="str">
        <f t="shared" si="146"/>
        <v/>
      </c>
      <c r="AB838" s="789" t="str">
        <f t="shared" si="144"/>
        <v/>
      </c>
      <c r="AC838" s="789">
        <f t="shared" si="147"/>
        <v>0</v>
      </c>
      <c r="AD838" s="789">
        <f t="shared" si="148"/>
        <v>0</v>
      </c>
      <c r="AE838" s="789">
        <f t="shared" si="149"/>
        <v>0</v>
      </c>
      <c r="AF838" s="790">
        <f t="shared" si="150"/>
        <v>0</v>
      </c>
      <c r="AG838" s="273"/>
      <c r="AH838" s="791"/>
      <c r="AI838" s="265"/>
      <c r="AJ838" s="792"/>
      <c r="AK838" s="793"/>
      <c r="AL838" s="787"/>
      <c r="AM838" s="788" t="str">
        <f t="shared" si="151"/>
        <v/>
      </c>
      <c r="AN838" s="789" t="str">
        <f t="shared" si="145"/>
        <v/>
      </c>
      <c r="AO838" s="789">
        <f t="shared" si="152"/>
        <v>0</v>
      </c>
      <c r="AP838" s="789">
        <f t="shared" si="153"/>
        <v>0</v>
      </c>
      <c r="AQ838" s="789">
        <f t="shared" si="154"/>
        <v>0</v>
      </c>
      <c r="AR838" s="790">
        <f t="shared" si="155"/>
        <v>0</v>
      </c>
    </row>
    <row r="839" spans="22:44" x14ac:dyDescent="0.25">
      <c r="V839" s="791"/>
      <c r="W839" s="265"/>
      <c r="X839" s="792"/>
      <c r="Y839" s="793"/>
      <c r="Z839" s="787"/>
      <c r="AA839" s="788" t="str">
        <f t="shared" si="146"/>
        <v/>
      </c>
      <c r="AB839" s="789" t="str">
        <f t="shared" si="144"/>
        <v/>
      </c>
      <c r="AC839" s="789">
        <f t="shared" si="147"/>
        <v>0</v>
      </c>
      <c r="AD839" s="789">
        <f t="shared" si="148"/>
        <v>0</v>
      </c>
      <c r="AE839" s="789">
        <f t="shared" si="149"/>
        <v>0</v>
      </c>
      <c r="AF839" s="790">
        <f t="shared" si="150"/>
        <v>0</v>
      </c>
      <c r="AG839" s="273"/>
      <c r="AH839" s="791"/>
      <c r="AI839" s="265"/>
      <c r="AJ839" s="792"/>
      <c r="AK839" s="793"/>
      <c r="AL839" s="787"/>
      <c r="AM839" s="788" t="str">
        <f t="shared" si="151"/>
        <v/>
      </c>
      <c r="AN839" s="789" t="str">
        <f t="shared" si="145"/>
        <v/>
      </c>
      <c r="AO839" s="789">
        <f t="shared" si="152"/>
        <v>0</v>
      </c>
      <c r="AP839" s="789">
        <f t="shared" si="153"/>
        <v>0</v>
      </c>
      <c r="AQ839" s="789">
        <f t="shared" si="154"/>
        <v>0</v>
      </c>
      <c r="AR839" s="790">
        <f t="shared" si="155"/>
        <v>0</v>
      </c>
    </row>
    <row r="840" spans="22:44" x14ac:dyDescent="0.25">
      <c r="V840" s="791"/>
      <c r="W840" s="265"/>
      <c r="X840" s="792"/>
      <c r="Y840" s="793"/>
      <c r="Z840" s="787"/>
      <c r="AA840" s="788" t="str">
        <f t="shared" si="146"/>
        <v/>
      </c>
      <c r="AB840" s="789" t="str">
        <f t="shared" ref="AB840:AB903" si="156">IF(Y840&gt;1,IF((TestEOY-X840)/365&gt;AA840,AA840,ROUNDUP(((TestEOY-X840)/365),0)),"")</f>
        <v/>
      </c>
      <c r="AC840" s="789">
        <f t="shared" si="147"/>
        <v>0</v>
      </c>
      <c r="AD840" s="789">
        <f t="shared" si="148"/>
        <v>0</v>
      </c>
      <c r="AE840" s="789">
        <f t="shared" si="149"/>
        <v>0</v>
      </c>
      <c r="AF840" s="790">
        <f t="shared" si="150"/>
        <v>0</v>
      </c>
      <c r="AG840" s="273"/>
      <c r="AH840" s="791"/>
      <c r="AI840" s="265"/>
      <c r="AJ840" s="792"/>
      <c r="AK840" s="793"/>
      <c r="AL840" s="787"/>
      <c r="AM840" s="788" t="str">
        <f t="shared" si="151"/>
        <v/>
      </c>
      <c r="AN840" s="789" t="str">
        <f t="shared" ref="AN840:AN903" si="157">IF(AK840&lt;&gt;"",IF((TestEOY-AJ840)/365&gt;AM840,AM840,ROUNDUP(((TestEOY-AJ840)/365),0)),"")</f>
        <v/>
      </c>
      <c r="AO840" s="789">
        <f t="shared" si="152"/>
        <v>0</v>
      </c>
      <c r="AP840" s="789">
        <f t="shared" si="153"/>
        <v>0</v>
      </c>
      <c r="AQ840" s="789">
        <f t="shared" si="154"/>
        <v>0</v>
      </c>
      <c r="AR840" s="790">
        <f t="shared" si="155"/>
        <v>0</v>
      </c>
    </row>
    <row r="841" spans="22:44" x14ac:dyDescent="0.25">
      <c r="V841" s="791"/>
      <c r="W841" s="265"/>
      <c r="X841" s="792"/>
      <c r="Y841" s="793"/>
      <c r="Z841" s="787"/>
      <c r="AA841" s="788" t="str">
        <f t="shared" ref="AA841:AA904" si="158">IFERROR(INDEX($AU$8:$AU$23,MATCH(V841,$AT$8:$AT$23,0)),"")</f>
        <v/>
      </c>
      <c r="AB841" s="789" t="str">
        <f t="shared" si="156"/>
        <v/>
      </c>
      <c r="AC841" s="789">
        <f t="shared" ref="AC841:AC904" si="159">IFERROR(IF(AB841&gt;=AA841,0,IF(AA841&gt;AB841,SLN(Y841,Z841,AA841),0)),"")</f>
        <v>0</v>
      </c>
      <c r="AD841" s="789">
        <f t="shared" ref="AD841:AD904" si="160">AE841-AC841</f>
        <v>0</v>
      </c>
      <c r="AE841" s="789">
        <f t="shared" ref="AE841:AE904" si="161">IFERROR(IF(OR(AA841=0,AA841=""),
     0,
     IF(AB841&gt;=AA841,
          +Y841,
          (+AC841*AB841))),
"")</f>
        <v>0</v>
      </c>
      <c r="AF841" s="790">
        <f t="shared" ref="AF841:AF904" si="162">IFERROR(IF(AE841&gt;Y841,0,(+Y841-AE841))-Z841,"")</f>
        <v>0</v>
      </c>
      <c r="AG841" s="273"/>
      <c r="AH841" s="791"/>
      <c r="AI841" s="265"/>
      <c r="AJ841" s="792"/>
      <c r="AK841" s="793"/>
      <c r="AL841" s="787"/>
      <c r="AM841" s="788" t="str">
        <f t="shared" ref="AM841:AM904" si="163">IFERROR(INDEX($AU$8:$AU$23,MATCH(AH841,$AT$8:$AT$23,0)),"")</f>
        <v/>
      </c>
      <c r="AN841" s="789" t="str">
        <f t="shared" si="157"/>
        <v/>
      </c>
      <c r="AO841" s="789">
        <f t="shared" ref="AO841:AO904" si="164">IFERROR(IF(AN841&gt;=AM841,0,IF(AM841&gt;AN841,SLN(AK841,AL841,AM841),0)),"")</f>
        <v>0</v>
      </c>
      <c r="AP841" s="789">
        <f t="shared" ref="AP841:AP904" si="165">AQ841-AO841</f>
        <v>0</v>
      </c>
      <c r="AQ841" s="789">
        <f t="shared" ref="AQ841:AQ904" si="166">IFERROR(IF(OR(AM841=0,AM841=""),
     0,
     IF(AN841&gt;=AM841,
          +AK841,
          (+AO841*AN841))),
"")</f>
        <v>0</v>
      </c>
      <c r="AR841" s="790">
        <f t="shared" ref="AR841:AR904" si="167">IFERROR(IF(AQ841&gt;AK841,0,(+AK841-AQ841))-AL841,"")</f>
        <v>0</v>
      </c>
    </row>
    <row r="842" spans="22:44" x14ac:dyDescent="0.25">
      <c r="V842" s="791"/>
      <c r="W842" s="265"/>
      <c r="X842" s="792"/>
      <c r="Y842" s="793"/>
      <c r="Z842" s="787"/>
      <c r="AA842" s="788" t="str">
        <f t="shared" si="158"/>
        <v/>
      </c>
      <c r="AB842" s="789" t="str">
        <f t="shared" si="156"/>
        <v/>
      </c>
      <c r="AC842" s="789">
        <f t="shared" si="159"/>
        <v>0</v>
      </c>
      <c r="AD842" s="789">
        <f t="shared" si="160"/>
        <v>0</v>
      </c>
      <c r="AE842" s="789">
        <f t="shared" si="161"/>
        <v>0</v>
      </c>
      <c r="AF842" s="790">
        <f t="shared" si="162"/>
        <v>0</v>
      </c>
      <c r="AG842" s="273"/>
      <c r="AH842" s="791"/>
      <c r="AI842" s="265"/>
      <c r="AJ842" s="792"/>
      <c r="AK842" s="793"/>
      <c r="AL842" s="787"/>
      <c r="AM842" s="788" t="str">
        <f t="shared" si="163"/>
        <v/>
      </c>
      <c r="AN842" s="789" t="str">
        <f t="shared" si="157"/>
        <v/>
      </c>
      <c r="AO842" s="789">
        <f t="shared" si="164"/>
        <v>0</v>
      </c>
      <c r="AP842" s="789">
        <f t="shared" si="165"/>
        <v>0</v>
      </c>
      <c r="AQ842" s="789">
        <f t="shared" si="166"/>
        <v>0</v>
      </c>
      <c r="AR842" s="790">
        <f t="shared" si="167"/>
        <v>0</v>
      </c>
    </row>
    <row r="843" spans="22:44" x14ac:dyDescent="0.25">
      <c r="V843" s="791"/>
      <c r="W843" s="265"/>
      <c r="X843" s="792"/>
      <c r="Y843" s="793"/>
      <c r="Z843" s="787"/>
      <c r="AA843" s="788" t="str">
        <f t="shared" si="158"/>
        <v/>
      </c>
      <c r="AB843" s="789" t="str">
        <f t="shared" si="156"/>
        <v/>
      </c>
      <c r="AC843" s="789">
        <f t="shared" si="159"/>
        <v>0</v>
      </c>
      <c r="AD843" s="789">
        <f t="shared" si="160"/>
        <v>0</v>
      </c>
      <c r="AE843" s="789">
        <f t="shared" si="161"/>
        <v>0</v>
      </c>
      <c r="AF843" s="790">
        <f t="shared" si="162"/>
        <v>0</v>
      </c>
      <c r="AG843" s="273"/>
      <c r="AH843" s="791"/>
      <c r="AI843" s="265"/>
      <c r="AJ843" s="792"/>
      <c r="AK843" s="793"/>
      <c r="AL843" s="787"/>
      <c r="AM843" s="788" t="str">
        <f t="shared" si="163"/>
        <v/>
      </c>
      <c r="AN843" s="789" t="str">
        <f t="shared" si="157"/>
        <v/>
      </c>
      <c r="AO843" s="789">
        <f t="shared" si="164"/>
        <v>0</v>
      </c>
      <c r="AP843" s="789">
        <f t="shared" si="165"/>
        <v>0</v>
      </c>
      <c r="AQ843" s="789">
        <f t="shared" si="166"/>
        <v>0</v>
      </c>
      <c r="AR843" s="790">
        <f t="shared" si="167"/>
        <v>0</v>
      </c>
    </row>
    <row r="844" spans="22:44" x14ac:dyDescent="0.25">
      <c r="V844" s="791"/>
      <c r="W844" s="265"/>
      <c r="X844" s="792"/>
      <c r="Y844" s="793"/>
      <c r="Z844" s="787"/>
      <c r="AA844" s="788" t="str">
        <f t="shared" si="158"/>
        <v/>
      </c>
      <c r="AB844" s="789" t="str">
        <f t="shared" si="156"/>
        <v/>
      </c>
      <c r="AC844" s="789">
        <f t="shared" si="159"/>
        <v>0</v>
      </c>
      <c r="AD844" s="789">
        <f t="shared" si="160"/>
        <v>0</v>
      </c>
      <c r="AE844" s="789">
        <f t="shared" si="161"/>
        <v>0</v>
      </c>
      <c r="AF844" s="790">
        <f t="shared" si="162"/>
        <v>0</v>
      </c>
      <c r="AG844" s="273"/>
      <c r="AH844" s="791"/>
      <c r="AI844" s="265"/>
      <c r="AJ844" s="792"/>
      <c r="AK844" s="793"/>
      <c r="AL844" s="787"/>
      <c r="AM844" s="788" t="str">
        <f t="shared" si="163"/>
        <v/>
      </c>
      <c r="AN844" s="789" t="str">
        <f t="shared" si="157"/>
        <v/>
      </c>
      <c r="AO844" s="789">
        <f t="shared" si="164"/>
        <v>0</v>
      </c>
      <c r="AP844" s="789">
        <f t="shared" si="165"/>
        <v>0</v>
      </c>
      <c r="AQ844" s="789">
        <f t="shared" si="166"/>
        <v>0</v>
      </c>
      <c r="AR844" s="790">
        <f t="shared" si="167"/>
        <v>0</v>
      </c>
    </row>
    <row r="845" spans="22:44" x14ac:dyDescent="0.25">
      <c r="V845" s="791"/>
      <c r="W845" s="265"/>
      <c r="X845" s="792"/>
      <c r="Y845" s="793"/>
      <c r="Z845" s="787"/>
      <c r="AA845" s="788" t="str">
        <f t="shared" si="158"/>
        <v/>
      </c>
      <c r="AB845" s="789" t="str">
        <f t="shared" si="156"/>
        <v/>
      </c>
      <c r="AC845" s="789">
        <f t="shared" si="159"/>
        <v>0</v>
      </c>
      <c r="AD845" s="789">
        <f t="shared" si="160"/>
        <v>0</v>
      </c>
      <c r="AE845" s="789">
        <f t="shared" si="161"/>
        <v>0</v>
      </c>
      <c r="AF845" s="790">
        <f t="shared" si="162"/>
        <v>0</v>
      </c>
      <c r="AG845" s="273"/>
      <c r="AH845" s="791"/>
      <c r="AI845" s="265"/>
      <c r="AJ845" s="792"/>
      <c r="AK845" s="793"/>
      <c r="AL845" s="787"/>
      <c r="AM845" s="788" t="str">
        <f t="shared" si="163"/>
        <v/>
      </c>
      <c r="AN845" s="789" t="str">
        <f t="shared" si="157"/>
        <v/>
      </c>
      <c r="AO845" s="789">
        <f t="shared" si="164"/>
        <v>0</v>
      </c>
      <c r="AP845" s="789">
        <f t="shared" si="165"/>
        <v>0</v>
      </c>
      <c r="AQ845" s="789">
        <f t="shared" si="166"/>
        <v>0</v>
      </c>
      <c r="AR845" s="790">
        <f t="shared" si="167"/>
        <v>0</v>
      </c>
    </row>
    <row r="846" spans="22:44" x14ac:dyDescent="0.25">
      <c r="V846" s="791"/>
      <c r="W846" s="265"/>
      <c r="X846" s="792"/>
      <c r="Y846" s="793"/>
      <c r="Z846" s="787"/>
      <c r="AA846" s="788" t="str">
        <f t="shared" si="158"/>
        <v/>
      </c>
      <c r="AB846" s="789" t="str">
        <f t="shared" si="156"/>
        <v/>
      </c>
      <c r="AC846" s="789">
        <f t="shared" si="159"/>
        <v>0</v>
      </c>
      <c r="AD846" s="789">
        <f t="shared" si="160"/>
        <v>0</v>
      </c>
      <c r="AE846" s="789">
        <f t="shared" si="161"/>
        <v>0</v>
      </c>
      <c r="AF846" s="790">
        <f t="shared" si="162"/>
        <v>0</v>
      </c>
      <c r="AG846" s="273"/>
      <c r="AH846" s="791"/>
      <c r="AI846" s="265"/>
      <c r="AJ846" s="792"/>
      <c r="AK846" s="793"/>
      <c r="AL846" s="787"/>
      <c r="AM846" s="788" t="str">
        <f t="shared" si="163"/>
        <v/>
      </c>
      <c r="AN846" s="789" t="str">
        <f t="shared" si="157"/>
        <v/>
      </c>
      <c r="AO846" s="789">
        <f t="shared" si="164"/>
        <v>0</v>
      </c>
      <c r="AP846" s="789">
        <f t="shared" si="165"/>
        <v>0</v>
      </c>
      <c r="AQ846" s="789">
        <f t="shared" si="166"/>
        <v>0</v>
      </c>
      <c r="AR846" s="790">
        <f t="shared" si="167"/>
        <v>0</v>
      </c>
    </row>
    <row r="847" spans="22:44" x14ac:dyDescent="0.25">
      <c r="V847" s="791"/>
      <c r="W847" s="265"/>
      <c r="X847" s="792"/>
      <c r="Y847" s="793"/>
      <c r="Z847" s="787"/>
      <c r="AA847" s="788" t="str">
        <f t="shared" si="158"/>
        <v/>
      </c>
      <c r="AB847" s="789" t="str">
        <f t="shared" si="156"/>
        <v/>
      </c>
      <c r="AC847" s="789">
        <f t="shared" si="159"/>
        <v>0</v>
      </c>
      <c r="AD847" s="789">
        <f t="shared" si="160"/>
        <v>0</v>
      </c>
      <c r="AE847" s="789">
        <f t="shared" si="161"/>
        <v>0</v>
      </c>
      <c r="AF847" s="790">
        <f t="shared" si="162"/>
        <v>0</v>
      </c>
      <c r="AG847" s="273"/>
      <c r="AH847" s="791"/>
      <c r="AI847" s="265"/>
      <c r="AJ847" s="792"/>
      <c r="AK847" s="793"/>
      <c r="AL847" s="787"/>
      <c r="AM847" s="788" t="str">
        <f t="shared" si="163"/>
        <v/>
      </c>
      <c r="AN847" s="789" t="str">
        <f t="shared" si="157"/>
        <v/>
      </c>
      <c r="AO847" s="789">
        <f t="shared" si="164"/>
        <v>0</v>
      </c>
      <c r="AP847" s="789">
        <f t="shared" si="165"/>
        <v>0</v>
      </c>
      <c r="AQ847" s="789">
        <f t="shared" si="166"/>
        <v>0</v>
      </c>
      <c r="AR847" s="790">
        <f t="shared" si="167"/>
        <v>0</v>
      </c>
    </row>
    <row r="848" spans="22:44" x14ac:dyDescent="0.25">
      <c r="V848" s="791"/>
      <c r="W848" s="265"/>
      <c r="X848" s="792"/>
      <c r="Y848" s="793"/>
      <c r="Z848" s="787"/>
      <c r="AA848" s="788" t="str">
        <f t="shared" si="158"/>
        <v/>
      </c>
      <c r="AB848" s="789" t="str">
        <f t="shared" si="156"/>
        <v/>
      </c>
      <c r="AC848" s="789">
        <f t="shared" si="159"/>
        <v>0</v>
      </c>
      <c r="AD848" s="789">
        <f t="shared" si="160"/>
        <v>0</v>
      </c>
      <c r="AE848" s="789">
        <f t="shared" si="161"/>
        <v>0</v>
      </c>
      <c r="AF848" s="790">
        <f t="shared" si="162"/>
        <v>0</v>
      </c>
      <c r="AG848" s="273"/>
      <c r="AH848" s="791"/>
      <c r="AI848" s="265"/>
      <c r="AJ848" s="792"/>
      <c r="AK848" s="793"/>
      <c r="AL848" s="787"/>
      <c r="AM848" s="788" t="str">
        <f t="shared" si="163"/>
        <v/>
      </c>
      <c r="AN848" s="789" t="str">
        <f t="shared" si="157"/>
        <v/>
      </c>
      <c r="AO848" s="789">
        <f t="shared" si="164"/>
        <v>0</v>
      </c>
      <c r="AP848" s="789">
        <f t="shared" si="165"/>
        <v>0</v>
      </c>
      <c r="AQ848" s="789">
        <f t="shared" si="166"/>
        <v>0</v>
      </c>
      <c r="AR848" s="790">
        <f t="shared" si="167"/>
        <v>0</v>
      </c>
    </row>
    <row r="849" spans="22:44" x14ac:dyDescent="0.25">
      <c r="V849" s="791"/>
      <c r="W849" s="265"/>
      <c r="X849" s="792"/>
      <c r="Y849" s="793"/>
      <c r="Z849" s="787"/>
      <c r="AA849" s="788" t="str">
        <f t="shared" si="158"/>
        <v/>
      </c>
      <c r="AB849" s="789" t="str">
        <f t="shared" si="156"/>
        <v/>
      </c>
      <c r="AC849" s="789">
        <f t="shared" si="159"/>
        <v>0</v>
      </c>
      <c r="AD849" s="789">
        <f t="shared" si="160"/>
        <v>0</v>
      </c>
      <c r="AE849" s="789">
        <f t="shared" si="161"/>
        <v>0</v>
      </c>
      <c r="AF849" s="790">
        <f t="shared" si="162"/>
        <v>0</v>
      </c>
      <c r="AG849" s="273"/>
      <c r="AH849" s="791"/>
      <c r="AI849" s="265"/>
      <c r="AJ849" s="792"/>
      <c r="AK849" s="793"/>
      <c r="AL849" s="787"/>
      <c r="AM849" s="788" t="str">
        <f t="shared" si="163"/>
        <v/>
      </c>
      <c r="AN849" s="789" t="str">
        <f t="shared" si="157"/>
        <v/>
      </c>
      <c r="AO849" s="789">
        <f t="shared" si="164"/>
        <v>0</v>
      </c>
      <c r="AP849" s="789">
        <f t="shared" si="165"/>
        <v>0</v>
      </c>
      <c r="AQ849" s="789">
        <f t="shared" si="166"/>
        <v>0</v>
      </c>
      <c r="AR849" s="790">
        <f t="shared" si="167"/>
        <v>0</v>
      </c>
    </row>
    <row r="850" spans="22:44" x14ac:dyDescent="0.25">
      <c r="V850" s="791"/>
      <c r="W850" s="265"/>
      <c r="X850" s="792"/>
      <c r="Y850" s="793"/>
      <c r="Z850" s="787"/>
      <c r="AA850" s="788" t="str">
        <f t="shared" si="158"/>
        <v/>
      </c>
      <c r="AB850" s="789" t="str">
        <f t="shared" si="156"/>
        <v/>
      </c>
      <c r="AC850" s="789">
        <f t="shared" si="159"/>
        <v>0</v>
      </c>
      <c r="AD850" s="789">
        <f t="shared" si="160"/>
        <v>0</v>
      </c>
      <c r="AE850" s="789">
        <f t="shared" si="161"/>
        <v>0</v>
      </c>
      <c r="AF850" s="790">
        <f t="shared" si="162"/>
        <v>0</v>
      </c>
      <c r="AG850" s="273"/>
      <c r="AH850" s="791"/>
      <c r="AI850" s="265"/>
      <c r="AJ850" s="792"/>
      <c r="AK850" s="793"/>
      <c r="AL850" s="787"/>
      <c r="AM850" s="788" t="str">
        <f t="shared" si="163"/>
        <v/>
      </c>
      <c r="AN850" s="789" t="str">
        <f t="shared" si="157"/>
        <v/>
      </c>
      <c r="AO850" s="789">
        <f t="shared" si="164"/>
        <v>0</v>
      </c>
      <c r="AP850" s="789">
        <f t="shared" si="165"/>
        <v>0</v>
      </c>
      <c r="AQ850" s="789">
        <f t="shared" si="166"/>
        <v>0</v>
      </c>
      <c r="AR850" s="790">
        <f t="shared" si="167"/>
        <v>0</v>
      </c>
    </row>
    <row r="851" spans="22:44" x14ac:dyDescent="0.25">
      <c r="V851" s="791"/>
      <c r="W851" s="265"/>
      <c r="X851" s="792"/>
      <c r="Y851" s="793"/>
      <c r="Z851" s="787"/>
      <c r="AA851" s="788" t="str">
        <f t="shared" si="158"/>
        <v/>
      </c>
      <c r="AB851" s="789" t="str">
        <f t="shared" si="156"/>
        <v/>
      </c>
      <c r="AC851" s="789">
        <f t="shared" si="159"/>
        <v>0</v>
      </c>
      <c r="AD851" s="789">
        <f t="shared" si="160"/>
        <v>0</v>
      </c>
      <c r="AE851" s="789">
        <f t="shared" si="161"/>
        <v>0</v>
      </c>
      <c r="AF851" s="790">
        <f t="shared" si="162"/>
        <v>0</v>
      </c>
      <c r="AG851" s="273"/>
      <c r="AH851" s="791"/>
      <c r="AI851" s="265"/>
      <c r="AJ851" s="792"/>
      <c r="AK851" s="793"/>
      <c r="AL851" s="787"/>
      <c r="AM851" s="788" t="str">
        <f t="shared" si="163"/>
        <v/>
      </c>
      <c r="AN851" s="789" t="str">
        <f t="shared" si="157"/>
        <v/>
      </c>
      <c r="AO851" s="789">
        <f t="shared" si="164"/>
        <v>0</v>
      </c>
      <c r="AP851" s="789">
        <f t="shared" si="165"/>
        <v>0</v>
      </c>
      <c r="AQ851" s="789">
        <f t="shared" si="166"/>
        <v>0</v>
      </c>
      <c r="AR851" s="790">
        <f t="shared" si="167"/>
        <v>0</v>
      </c>
    </row>
    <row r="852" spans="22:44" x14ac:dyDescent="0.25">
      <c r="V852" s="791"/>
      <c r="W852" s="265"/>
      <c r="X852" s="792"/>
      <c r="Y852" s="793"/>
      <c r="Z852" s="787"/>
      <c r="AA852" s="788" t="str">
        <f t="shared" si="158"/>
        <v/>
      </c>
      <c r="AB852" s="789" t="str">
        <f t="shared" si="156"/>
        <v/>
      </c>
      <c r="AC852" s="789">
        <f t="shared" si="159"/>
        <v>0</v>
      </c>
      <c r="AD852" s="789">
        <f t="shared" si="160"/>
        <v>0</v>
      </c>
      <c r="AE852" s="789">
        <f t="shared" si="161"/>
        <v>0</v>
      </c>
      <c r="AF852" s="790">
        <f t="shared" si="162"/>
        <v>0</v>
      </c>
      <c r="AG852" s="273"/>
      <c r="AH852" s="791"/>
      <c r="AI852" s="265"/>
      <c r="AJ852" s="792"/>
      <c r="AK852" s="793"/>
      <c r="AL852" s="787"/>
      <c r="AM852" s="788" t="str">
        <f t="shared" si="163"/>
        <v/>
      </c>
      <c r="AN852" s="789" t="str">
        <f t="shared" si="157"/>
        <v/>
      </c>
      <c r="AO852" s="789">
        <f t="shared" si="164"/>
        <v>0</v>
      </c>
      <c r="AP852" s="789">
        <f t="shared" si="165"/>
        <v>0</v>
      </c>
      <c r="AQ852" s="789">
        <f t="shared" si="166"/>
        <v>0</v>
      </c>
      <c r="AR852" s="790">
        <f t="shared" si="167"/>
        <v>0</v>
      </c>
    </row>
    <row r="853" spans="22:44" x14ac:dyDescent="0.25">
      <c r="V853" s="791"/>
      <c r="W853" s="265"/>
      <c r="X853" s="792"/>
      <c r="Y853" s="793"/>
      <c r="Z853" s="787"/>
      <c r="AA853" s="788" t="str">
        <f t="shared" si="158"/>
        <v/>
      </c>
      <c r="AB853" s="789" t="str">
        <f t="shared" si="156"/>
        <v/>
      </c>
      <c r="AC853" s="789">
        <f t="shared" si="159"/>
        <v>0</v>
      </c>
      <c r="AD853" s="789">
        <f t="shared" si="160"/>
        <v>0</v>
      </c>
      <c r="AE853" s="789">
        <f t="shared" si="161"/>
        <v>0</v>
      </c>
      <c r="AF853" s="790">
        <f t="shared" si="162"/>
        <v>0</v>
      </c>
      <c r="AG853" s="273"/>
      <c r="AH853" s="791"/>
      <c r="AI853" s="265"/>
      <c r="AJ853" s="792"/>
      <c r="AK853" s="793"/>
      <c r="AL853" s="787"/>
      <c r="AM853" s="788" t="str">
        <f t="shared" si="163"/>
        <v/>
      </c>
      <c r="AN853" s="789" t="str">
        <f t="shared" si="157"/>
        <v/>
      </c>
      <c r="AO853" s="789">
        <f t="shared" si="164"/>
        <v>0</v>
      </c>
      <c r="AP853" s="789">
        <f t="shared" si="165"/>
        <v>0</v>
      </c>
      <c r="AQ853" s="789">
        <f t="shared" si="166"/>
        <v>0</v>
      </c>
      <c r="AR853" s="790">
        <f t="shared" si="167"/>
        <v>0</v>
      </c>
    </row>
    <row r="854" spans="22:44" x14ac:dyDescent="0.25">
      <c r="V854" s="791"/>
      <c r="W854" s="265"/>
      <c r="X854" s="792"/>
      <c r="Y854" s="793"/>
      <c r="Z854" s="787"/>
      <c r="AA854" s="788" t="str">
        <f t="shared" si="158"/>
        <v/>
      </c>
      <c r="AB854" s="789" t="str">
        <f t="shared" si="156"/>
        <v/>
      </c>
      <c r="AC854" s="789">
        <f t="shared" si="159"/>
        <v>0</v>
      </c>
      <c r="AD854" s="789">
        <f t="shared" si="160"/>
        <v>0</v>
      </c>
      <c r="AE854" s="789">
        <f t="shared" si="161"/>
        <v>0</v>
      </c>
      <c r="AF854" s="790">
        <f t="shared" si="162"/>
        <v>0</v>
      </c>
      <c r="AG854" s="273"/>
      <c r="AH854" s="791"/>
      <c r="AI854" s="265"/>
      <c r="AJ854" s="792"/>
      <c r="AK854" s="793"/>
      <c r="AL854" s="787"/>
      <c r="AM854" s="788" t="str">
        <f t="shared" si="163"/>
        <v/>
      </c>
      <c r="AN854" s="789" t="str">
        <f t="shared" si="157"/>
        <v/>
      </c>
      <c r="AO854" s="789">
        <f t="shared" si="164"/>
        <v>0</v>
      </c>
      <c r="AP854" s="789">
        <f t="shared" si="165"/>
        <v>0</v>
      </c>
      <c r="AQ854" s="789">
        <f t="shared" si="166"/>
        <v>0</v>
      </c>
      <c r="AR854" s="790">
        <f t="shared" si="167"/>
        <v>0</v>
      </c>
    </row>
    <row r="855" spans="22:44" x14ac:dyDescent="0.25">
      <c r="V855" s="791"/>
      <c r="W855" s="265"/>
      <c r="X855" s="792"/>
      <c r="Y855" s="793"/>
      <c r="Z855" s="787"/>
      <c r="AA855" s="788" t="str">
        <f t="shared" si="158"/>
        <v/>
      </c>
      <c r="AB855" s="789" t="str">
        <f t="shared" si="156"/>
        <v/>
      </c>
      <c r="AC855" s="789">
        <f t="shared" si="159"/>
        <v>0</v>
      </c>
      <c r="AD855" s="789">
        <f t="shared" si="160"/>
        <v>0</v>
      </c>
      <c r="AE855" s="789">
        <f t="shared" si="161"/>
        <v>0</v>
      </c>
      <c r="AF855" s="790">
        <f t="shared" si="162"/>
        <v>0</v>
      </c>
      <c r="AG855" s="273"/>
      <c r="AH855" s="791"/>
      <c r="AI855" s="265"/>
      <c r="AJ855" s="792"/>
      <c r="AK855" s="793"/>
      <c r="AL855" s="787"/>
      <c r="AM855" s="788" t="str">
        <f t="shared" si="163"/>
        <v/>
      </c>
      <c r="AN855" s="789" t="str">
        <f t="shared" si="157"/>
        <v/>
      </c>
      <c r="AO855" s="789">
        <f t="shared" si="164"/>
        <v>0</v>
      </c>
      <c r="AP855" s="789">
        <f t="shared" si="165"/>
        <v>0</v>
      </c>
      <c r="AQ855" s="789">
        <f t="shared" si="166"/>
        <v>0</v>
      </c>
      <c r="AR855" s="790">
        <f t="shared" si="167"/>
        <v>0</v>
      </c>
    </row>
    <row r="856" spans="22:44" x14ac:dyDescent="0.25">
      <c r="V856" s="791"/>
      <c r="W856" s="265"/>
      <c r="X856" s="792"/>
      <c r="Y856" s="793"/>
      <c r="Z856" s="787"/>
      <c r="AA856" s="788" t="str">
        <f t="shared" si="158"/>
        <v/>
      </c>
      <c r="AB856" s="789" t="str">
        <f t="shared" si="156"/>
        <v/>
      </c>
      <c r="AC856" s="789">
        <f t="shared" si="159"/>
        <v>0</v>
      </c>
      <c r="AD856" s="789">
        <f t="shared" si="160"/>
        <v>0</v>
      </c>
      <c r="AE856" s="789">
        <f t="shared" si="161"/>
        <v>0</v>
      </c>
      <c r="AF856" s="790">
        <f t="shared" si="162"/>
        <v>0</v>
      </c>
      <c r="AG856" s="273"/>
      <c r="AH856" s="791"/>
      <c r="AI856" s="265"/>
      <c r="AJ856" s="792"/>
      <c r="AK856" s="793"/>
      <c r="AL856" s="787"/>
      <c r="AM856" s="788" t="str">
        <f t="shared" si="163"/>
        <v/>
      </c>
      <c r="AN856" s="789" t="str">
        <f t="shared" si="157"/>
        <v/>
      </c>
      <c r="AO856" s="789">
        <f t="shared" si="164"/>
        <v>0</v>
      </c>
      <c r="AP856" s="789">
        <f t="shared" si="165"/>
        <v>0</v>
      </c>
      <c r="AQ856" s="789">
        <f t="shared" si="166"/>
        <v>0</v>
      </c>
      <c r="AR856" s="790">
        <f t="shared" si="167"/>
        <v>0</v>
      </c>
    </row>
    <row r="857" spans="22:44" x14ac:dyDescent="0.25">
      <c r="V857" s="791"/>
      <c r="W857" s="265"/>
      <c r="X857" s="792"/>
      <c r="Y857" s="793"/>
      <c r="Z857" s="787"/>
      <c r="AA857" s="788" t="str">
        <f t="shared" si="158"/>
        <v/>
      </c>
      <c r="AB857" s="789" t="str">
        <f t="shared" si="156"/>
        <v/>
      </c>
      <c r="AC857" s="789">
        <f t="shared" si="159"/>
        <v>0</v>
      </c>
      <c r="AD857" s="789">
        <f t="shared" si="160"/>
        <v>0</v>
      </c>
      <c r="AE857" s="789">
        <f t="shared" si="161"/>
        <v>0</v>
      </c>
      <c r="AF857" s="790">
        <f t="shared" si="162"/>
        <v>0</v>
      </c>
      <c r="AG857" s="273"/>
      <c r="AH857" s="791"/>
      <c r="AI857" s="265"/>
      <c r="AJ857" s="792"/>
      <c r="AK857" s="793"/>
      <c r="AL857" s="787"/>
      <c r="AM857" s="788" t="str">
        <f t="shared" si="163"/>
        <v/>
      </c>
      <c r="AN857" s="789" t="str">
        <f t="shared" si="157"/>
        <v/>
      </c>
      <c r="AO857" s="789">
        <f t="shared" si="164"/>
        <v>0</v>
      </c>
      <c r="AP857" s="789">
        <f t="shared" si="165"/>
        <v>0</v>
      </c>
      <c r="AQ857" s="789">
        <f t="shared" si="166"/>
        <v>0</v>
      </c>
      <c r="AR857" s="790">
        <f t="shared" si="167"/>
        <v>0</v>
      </c>
    </row>
    <row r="858" spans="22:44" x14ac:dyDescent="0.25">
      <c r="V858" s="791"/>
      <c r="W858" s="265"/>
      <c r="X858" s="792"/>
      <c r="Y858" s="793"/>
      <c r="Z858" s="787"/>
      <c r="AA858" s="788" t="str">
        <f t="shared" si="158"/>
        <v/>
      </c>
      <c r="AB858" s="789" t="str">
        <f t="shared" si="156"/>
        <v/>
      </c>
      <c r="AC858" s="789">
        <f t="shared" si="159"/>
        <v>0</v>
      </c>
      <c r="AD858" s="789">
        <f t="shared" si="160"/>
        <v>0</v>
      </c>
      <c r="AE858" s="789">
        <f t="shared" si="161"/>
        <v>0</v>
      </c>
      <c r="AF858" s="790">
        <f t="shared" si="162"/>
        <v>0</v>
      </c>
      <c r="AG858" s="273"/>
      <c r="AH858" s="791"/>
      <c r="AI858" s="265"/>
      <c r="AJ858" s="792"/>
      <c r="AK858" s="793"/>
      <c r="AL858" s="787"/>
      <c r="AM858" s="788" t="str">
        <f t="shared" si="163"/>
        <v/>
      </c>
      <c r="AN858" s="789" t="str">
        <f t="shared" si="157"/>
        <v/>
      </c>
      <c r="AO858" s="789">
        <f t="shared" si="164"/>
        <v>0</v>
      </c>
      <c r="AP858" s="789">
        <f t="shared" si="165"/>
        <v>0</v>
      </c>
      <c r="AQ858" s="789">
        <f t="shared" si="166"/>
        <v>0</v>
      </c>
      <c r="AR858" s="790">
        <f t="shared" si="167"/>
        <v>0</v>
      </c>
    </row>
    <row r="859" spans="22:44" x14ac:dyDescent="0.25">
      <c r="V859" s="791"/>
      <c r="W859" s="265"/>
      <c r="X859" s="792"/>
      <c r="Y859" s="793"/>
      <c r="Z859" s="787"/>
      <c r="AA859" s="788" t="str">
        <f t="shared" si="158"/>
        <v/>
      </c>
      <c r="AB859" s="789" t="str">
        <f t="shared" si="156"/>
        <v/>
      </c>
      <c r="AC859" s="789">
        <f t="shared" si="159"/>
        <v>0</v>
      </c>
      <c r="AD859" s="789">
        <f t="shared" si="160"/>
        <v>0</v>
      </c>
      <c r="AE859" s="789">
        <f t="shared" si="161"/>
        <v>0</v>
      </c>
      <c r="AF859" s="790">
        <f t="shared" si="162"/>
        <v>0</v>
      </c>
      <c r="AG859" s="273"/>
      <c r="AH859" s="791"/>
      <c r="AI859" s="265"/>
      <c r="AJ859" s="792"/>
      <c r="AK859" s="793"/>
      <c r="AL859" s="787"/>
      <c r="AM859" s="788" t="str">
        <f t="shared" si="163"/>
        <v/>
      </c>
      <c r="AN859" s="789" t="str">
        <f t="shared" si="157"/>
        <v/>
      </c>
      <c r="AO859" s="789">
        <f t="shared" si="164"/>
        <v>0</v>
      </c>
      <c r="AP859" s="789">
        <f t="shared" si="165"/>
        <v>0</v>
      </c>
      <c r="AQ859" s="789">
        <f t="shared" si="166"/>
        <v>0</v>
      </c>
      <c r="AR859" s="790">
        <f t="shared" si="167"/>
        <v>0</v>
      </c>
    </row>
    <row r="860" spans="22:44" x14ac:dyDescent="0.25">
      <c r="V860" s="791"/>
      <c r="W860" s="265"/>
      <c r="X860" s="792"/>
      <c r="Y860" s="793"/>
      <c r="Z860" s="787"/>
      <c r="AA860" s="788" t="str">
        <f t="shared" si="158"/>
        <v/>
      </c>
      <c r="AB860" s="789" t="str">
        <f t="shared" si="156"/>
        <v/>
      </c>
      <c r="AC860" s="789">
        <f t="shared" si="159"/>
        <v>0</v>
      </c>
      <c r="AD860" s="789">
        <f t="shared" si="160"/>
        <v>0</v>
      </c>
      <c r="AE860" s="789">
        <f t="shared" si="161"/>
        <v>0</v>
      </c>
      <c r="AF860" s="790">
        <f t="shared" si="162"/>
        <v>0</v>
      </c>
      <c r="AG860" s="273"/>
      <c r="AH860" s="791"/>
      <c r="AI860" s="265"/>
      <c r="AJ860" s="792"/>
      <c r="AK860" s="793"/>
      <c r="AL860" s="787"/>
      <c r="AM860" s="788" t="str">
        <f t="shared" si="163"/>
        <v/>
      </c>
      <c r="AN860" s="789" t="str">
        <f t="shared" si="157"/>
        <v/>
      </c>
      <c r="AO860" s="789">
        <f t="shared" si="164"/>
        <v>0</v>
      </c>
      <c r="AP860" s="789">
        <f t="shared" si="165"/>
        <v>0</v>
      </c>
      <c r="AQ860" s="789">
        <f t="shared" si="166"/>
        <v>0</v>
      </c>
      <c r="AR860" s="790">
        <f t="shared" si="167"/>
        <v>0</v>
      </c>
    </row>
    <row r="861" spans="22:44" x14ac:dyDescent="0.25">
      <c r="V861" s="791"/>
      <c r="W861" s="265"/>
      <c r="X861" s="792"/>
      <c r="Y861" s="793"/>
      <c r="Z861" s="787"/>
      <c r="AA861" s="788" t="str">
        <f t="shared" si="158"/>
        <v/>
      </c>
      <c r="AB861" s="789" t="str">
        <f t="shared" si="156"/>
        <v/>
      </c>
      <c r="AC861" s="789">
        <f t="shared" si="159"/>
        <v>0</v>
      </c>
      <c r="AD861" s="789">
        <f t="shared" si="160"/>
        <v>0</v>
      </c>
      <c r="AE861" s="789">
        <f t="shared" si="161"/>
        <v>0</v>
      </c>
      <c r="AF861" s="790">
        <f t="shared" si="162"/>
        <v>0</v>
      </c>
      <c r="AG861" s="273"/>
      <c r="AH861" s="791"/>
      <c r="AI861" s="265"/>
      <c r="AJ861" s="792"/>
      <c r="AK861" s="793"/>
      <c r="AL861" s="787"/>
      <c r="AM861" s="788" t="str">
        <f t="shared" si="163"/>
        <v/>
      </c>
      <c r="AN861" s="789" t="str">
        <f t="shared" si="157"/>
        <v/>
      </c>
      <c r="AO861" s="789">
        <f t="shared" si="164"/>
        <v>0</v>
      </c>
      <c r="AP861" s="789">
        <f t="shared" si="165"/>
        <v>0</v>
      </c>
      <c r="AQ861" s="789">
        <f t="shared" si="166"/>
        <v>0</v>
      </c>
      <c r="AR861" s="790">
        <f t="shared" si="167"/>
        <v>0</v>
      </c>
    </row>
    <row r="862" spans="22:44" x14ac:dyDescent="0.25">
      <c r="V862" s="791"/>
      <c r="W862" s="265"/>
      <c r="X862" s="792"/>
      <c r="Y862" s="793"/>
      <c r="Z862" s="787"/>
      <c r="AA862" s="788" t="str">
        <f t="shared" si="158"/>
        <v/>
      </c>
      <c r="AB862" s="789" t="str">
        <f t="shared" si="156"/>
        <v/>
      </c>
      <c r="AC862" s="789">
        <f t="shared" si="159"/>
        <v>0</v>
      </c>
      <c r="AD862" s="789">
        <f t="shared" si="160"/>
        <v>0</v>
      </c>
      <c r="AE862" s="789">
        <f t="shared" si="161"/>
        <v>0</v>
      </c>
      <c r="AF862" s="790">
        <f t="shared" si="162"/>
        <v>0</v>
      </c>
      <c r="AG862" s="273"/>
      <c r="AH862" s="791"/>
      <c r="AI862" s="265"/>
      <c r="AJ862" s="792"/>
      <c r="AK862" s="793"/>
      <c r="AL862" s="787"/>
      <c r="AM862" s="788" t="str">
        <f t="shared" si="163"/>
        <v/>
      </c>
      <c r="AN862" s="789" t="str">
        <f t="shared" si="157"/>
        <v/>
      </c>
      <c r="AO862" s="789">
        <f t="shared" si="164"/>
        <v>0</v>
      </c>
      <c r="AP862" s="789">
        <f t="shared" si="165"/>
        <v>0</v>
      </c>
      <c r="AQ862" s="789">
        <f t="shared" si="166"/>
        <v>0</v>
      </c>
      <c r="AR862" s="790">
        <f t="shared" si="167"/>
        <v>0</v>
      </c>
    </row>
    <row r="863" spans="22:44" x14ac:dyDescent="0.25">
      <c r="V863" s="791"/>
      <c r="W863" s="265"/>
      <c r="X863" s="792"/>
      <c r="Y863" s="793"/>
      <c r="Z863" s="787"/>
      <c r="AA863" s="788" t="str">
        <f t="shared" si="158"/>
        <v/>
      </c>
      <c r="AB863" s="789" t="str">
        <f t="shared" si="156"/>
        <v/>
      </c>
      <c r="AC863" s="789">
        <f t="shared" si="159"/>
        <v>0</v>
      </c>
      <c r="AD863" s="789">
        <f t="shared" si="160"/>
        <v>0</v>
      </c>
      <c r="AE863" s="789">
        <f t="shared" si="161"/>
        <v>0</v>
      </c>
      <c r="AF863" s="790">
        <f t="shared" si="162"/>
        <v>0</v>
      </c>
      <c r="AG863" s="273"/>
      <c r="AH863" s="791"/>
      <c r="AI863" s="265"/>
      <c r="AJ863" s="792"/>
      <c r="AK863" s="793"/>
      <c r="AL863" s="787"/>
      <c r="AM863" s="788" t="str">
        <f t="shared" si="163"/>
        <v/>
      </c>
      <c r="AN863" s="789" t="str">
        <f t="shared" si="157"/>
        <v/>
      </c>
      <c r="AO863" s="789">
        <f t="shared" si="164"/>
        <v>0</v>
      </c>
      <c r="AP863" s="789">
        <f t="shared" si="165"/>
        <v>0</v>
      </c>
      <c r="AQ863" s="789">
        <f t="shared" si="166"/>
        <v>0</v>
      </c>
      <c r="AR863" s="790">
        <f t="shared" si="167"/>
        <v>0</v>
      </c>
    </row>
    <row r="864" spans="22:44" x14ac:dyDescent="0.25">
      <c r="V864" s="791"/>
      <c r="W864" s="265"/>
      <c r="X864" s="792"/>
      <c r="Y864" s="793"/>
      <c r="Z864" s="787"/>
      <c r="AA864" s="788" t="str">
        <f t="shared" si="158"/>
        <v/>
      </c>
      <c r="AB864" s="789" t="str">
        <f t="shared" si="156"/>
        <v/>
      </c>
      <c r="AC864" s="789">
        <f t="shared" si="159"/>
        <v>0</v>
      </c>
      <c r="AD864" s="789">
        <f t="shared" si="160"/>
        <v>0</v>
      </c>
      <c r="AE864" s="789">
        <f t="shared" si="161"/>
        <v>0</v>
      </c>
      <c r="AF864" s="790">
        <f t="shared" si="162"/>
        <v>0</v>
      </c>
      <c r="AG864" s="273"/>
      <c r="AH864" s="791"/>
      <c r="AI864" s="265"/>
      <c r="AJ864" s="792"/>
      <c r="AK864" s="793"/>
      <c r="AL864" s="787"/>
      <c r="AM864" s="788" t="str">
        <f t="shared" si="163"/>
        <v/>
      </c>
      <c r="AN864" s="789" t="str">
        <f t="shared" si="157"/>
        <v/>
      </c>
      <c r="AO864" s="789">
        <f t="shared" si="164"/>
        <v>0</v>
      </c>
      <c r="AP864" s="789">
        <f t="shared" si="165"/>
        <v>0</v>
      </c>
      <c r="AQ864" s="789">
        <f t="shared" si="166"/>
        <v>0</v>
      </c>
      <c r="AR864" s="790">
        <f t="shared" si="167"/>
        <v>0</v>
      </c>
    </row>
    <row r="865" spans="22:44" x14ac:dyDescent="0.25">
      <c r="V865" s="791"/>
      <c r="W865" s="265"/>
      <c r="X865" s="792"/>
      <c r="Y865" s="793"/>
      <c r="Z865" s="787"/>
      <c r="AA865" s="788" t="str">
        <f t="shared" si="158"/>
        <v/>
      </c>
      <c r="AB865" s="789" t="str">
        <f t="shared" si="156"/>
        <v/>
      </c>
      <c r="AC865" s="789">
        <f t="shared" si="159"/>
        <v>0</v>
      </c>
      <c r="AD865" s="789">
        <f t="shared" si="160"/>
        <v>0</v>
      </c>
      <c r="AE865" s="789">
        <f t="shared" si="161"/>
        <v>0</v>
      </c>
      <c r="AF865" s="790">
        <f t="shared" si="162"/>
        <v>0</v>
      </c>
      <c r="AG865" s="273"/>
      <c r="AH865" s="791"/>
      <c r="AI865" s="265"/>
      <c r="AJ865" s="792"/>
      <c r="AK865" s="793"/>
      <c r="AL865" s="787"/>
      <c r="AM865" s="788" t="str">
        <f t="shared" si="163"/>
        <v/>
      </c>
      <c r="AN865" s="789" t="str">
        <f t="shared" si="157"/>
        <v/>
      </c>
      <c r="AO865" s="789">
        <f t="shared" si="164"/>
        <v>0</v>
      </c>
      <c r="AP865" s="789">
        <f t="shared" si="165"/>
        <v>0</v>
      </c>
      <c r="AQ865" s="789">
        <f t="shared" si="166"/>
        <v>0</v>
      </c>
      <c r="AR865" s="790">
        <f t="shared" si="167"/>
        <v>0</v>
      </c>
    </row>
    <row r="866" spans="22:44" x14ac:dyDescent="0.25">
      <c r="V866" s="791"/>
      <c r="W866" s="265"/>
      <c r="X866" s="792"/>
      <c r="Y866" s="793"/>
      <c r="Z866" s="787"/>
      <c r="AA866" s="788" t="str">
        <f t="shared" si="158"/>
        <v/>
      </c>
      <c r="AB866" s="789" t="str">
        <f t="shared" si="156"/>
        <v/>
      </c>
      <c r="AC866" s="789">
        <f t="shared" si="159"/>
        <v>0</v>
      </c>
      <c r="AD866" s="789">
        <f t="shared" si="160"/>
        <v>0</v>
      </c>
      <c r="AE866" s="789">
        <f t="shared" si="161"/>
        <v>0</v>
      </c>
      <c r="AF866" s="790">
        <f t="shared" si="162"/>
        <v>0</v>
      </c>
      <c r="AG866" s="273"/>
      <c r="AH866" s="791"/>
      <c r="AI866" s="265"/>
      <c r="AJ866" s="792"/>
      <c r="AK866" s="793"/>
      <c r="AL866" s="787"/>
      <c r="AM866" s="788" t="str">
        <f t="shared" si="163"/>
        <v/>
      </c>
      <c r="AN866" s="789" t="str">
        <f t="shared" si="157"/>
        <v/>
      </c>
      <c r="AO866" s="789">
        <f t="shared" si="164"/>
        <v>0</v>
      </c>
      <c r="AP866" s="789">
        <f t="shared" si="165"/>
        <v>0</v>
      </c>
      <c r="AQ866" s="789">
        <f t="shared" si="166"/>
        <v>0</v>
      </c>
      <c r="AR866" s="790">
        <f t="shared" si="167"/>
        <v>0</v>
      </c>
    </row>
    <row r="867" spans="22:44" x14ac:dyDescent="0.25">
      <c r="V867" s="791"/>
      <c r="W867" s="265"/>
      <c r="X867" s="792"/>
      <c r="Y867" s="793"/>
      <c r="Z867" s="787"/>
      <c r="AA867" s="788" t="str">
        <f t="shared" si="158"/>
        <v/>
      </c>
      <c r="AB867" s="789" t="str">
        <f t="shared" si="156"/>
        <v/>
      </c>
      <c r="AC867" s="789">
        <f t="shared" si="159"/>
        <v>0</v>
      </c>
      <c r="AD867" s="789">
        <f t="shared" si="160"/>
        <v>0</v>
      </c>
      <c r="AE867" s="789">
        <f t="shared" si="161"/>
        <v>0</v>
      </c>
      <c r="AF867" s="790">
        <f t="shared" si="162"/>
        <v>0</v>
      </c>
      <c r="AG867" s="273"/>
      <c r="AH867" s="791"/>
      <c r="AI867" s="265"/>
      <c r="AJ867" s="792"/>
      <c r="AK867" s="793"/>
      <c r="AL867" s="787"/>
      <c r="AM867" s="788" t="str">
        <f t="shared" si="163"/>
        <v/>
      </c>
      <c r="AN867" s="789" t="str">
        <f t="shared" si="157"/>
        <v/>
      </c>
      <c r="AO867" s="789">
        <f t="shared" si="164"/>
        <v>0</v>
      </c>
      <c r="AP867" s="789">
        <f t="shared" si="165"/>
        <v>0</v>
      </c>
      <c r="AQ867" s="789">
        <f t="shared" si="166"/>
        <v>0</v>
      </c>
      <c r="AR867" s="790">
        <f t="shared" si="167"/>
        <v>0</v>
      </c>
    </row>
    <row r="868" spans="22:44" x14ac:dyDescent="0.25">
      <c r="V868" s="791"/>
      <c r="W868" s="265"/>
      <c r="X868" s="792"/>
      <c r="Y868" s="793"/>
      <c r="Z868" s="787"/>
      <c r="AA868" s="788" t="str">
        <f t="shared" si="158"/>
        <v/>
      </c>
      <c r="AB868" s="789" t="str">
        <f t="shared" si="156"/>
        <v/>
      </c>
      <c r="AC868" s="789">
        <f t="shared" si="159"/>
        <v>0</v>
      </c>
      <c r="AD868" s="789">
        <f t="shared" si="160"/>
        <v>0</v>
      </c>
      <c r="AE868" s="789">
        <f t="shared" si="161"/>
        <v>0</v>
      </c>
      <c r="AF868" s="790">
        <f t="shared" si="162"/>
        <v>0</v>
      </c>
      <c r="AG868" s="273"/>
      <c r="AH868" s="791"/>
      <c r="AI868" s="265"/>
      <c r="AJ868" s="792"/>
      <c r="AK868" s="793"/>
      <c r="AL868" s="787"/>
      <c r="AM868" s="788" t="str">
        <f t="shared" si="163"/>
        <v/>
      </c>
      <c r="AN868" s="789" t="str">
        <f t="shared" si="157"/>
        <v/>
      </c>
      <c r="AO868" s="789">
        <f t="shared" si="164"/>
        <v>0</v>
      </c>
      <c r="AP868" s="789">
        <f t="shared" si="165"/>
        <v>0</v>
      </c>
      <c r="AQ868" s="789">
        <f t="shared" si="166"/>
        <v>0</v>
      </c>
      <c r="AR868" s="790">
        <f t="shared" si="167"/>
        <v>0</v>
      </c>
    </row>
    <row r="869" spans="22:44" x14ac:dyDescent="0.25">
      <c r="V869" s="791"/>
      <c r="W869" s="265"/>
      <c r="X869" s="792"/>
      <c r="Y869" s="793"/>
      <c r="Z869" s="787"/>
      <c r="AA869" s="788" t="str">
        <f t="shared" si="158"/>
        <v/>
      </c>
      <c r="AB869" s="789" t="str">
        <f t="shared" si="156"/>
        <v/>
      </c>
      <c r="AC869" s="789">
        <f t="shared" si="159"/>
        <v>0</v>
      </c>
      <c r="AD869" s="789">
        <f t="shared" si="160"/>
        <v>0</v>
      </c>
      <c r="AE869" s="789">
        <f t="shared" si="161"/>
        <v>0</v>
      </c>
      <c r="AF869" s="790">
        <f t="shared" si="162"/>
        <v>0</v>
      </c>
      <c r="AG869" s="273"/>
      <c r="AH869" s="791"/>
      <c r="AI869" s="265"/>
      <c r="AJ869" s="792"/>
      <c r="AK869" s="793"/>
      <c r="AL869" s="787"/>
      <c r="AM869" s="788" t="str">
        <f t="shared" si="163"/>
        <v/>
      </c>
      <c r="AN869" s="789" t="str">
        <f t="shared" si="157"/>
        <v/>
      </c>
      <c r="AO869" s="789">
        <f t="shared" si="164"/>
        <v>0</v>
      </c>
      <c r="AP869" s="789">
        <f t="shared" si="165"/>
        <v>0</v>
      </c>
      <c r="AQ869" s="789">
        <f t="shared" si="166"/>
        <v>0</v>
      </c>
      <c r="AR869" s="790">
        <f t="shared" si="167"/>
        <v>0</v>
      </c>
    </row>
    <row r="870" spans="22:44" x14ac:dyDescent="0.25">
      <c r="V870" s="791"/>
      <c r="W870" s="265"/>
      <c r="X870" s="792"/>
      <c r="Y870" s="793"/>
      <c r="Z870" s="787"/>
      <c r="AA870" s="788" t="str">
        <f t="shared" si="158"/>
        <v/>
      </c>
      <c r="AB870" s="789" t="str">
        <f t="shared" si="156"/>
        <v/>
      </c>
      <c r="AC870" s="789">
        <f t="shared" si="159"/>
        <v>0</v>
      </c>
      <c r="AD870" s="789">
        <f t="shared" si="160"/>
        <v>0</v>
      </c>
      <c r="AE870" s="789">
        <f t="shared" si="161"/>
        <v>0</v>
      </c>
      <c r="AF870" s="790">
        <f t="shared" si="162"/>
        <v>0</v>
      </c>
      <c r="AG870" s="273"/>
      <c r="AH870" s="791"/>
      <c r="AI870" s="265"/>
      <c r="AJ870" s="792"/>
      <c r="AK870" s="793"/>
      <c r="AL870" s="787"/>
      <c r="AM870" s="788" t="str">
        <f t="shared" si="163"/>
        <v/>
      </c>
      <c r="AN870" s="789" t="str">
        <f t="shared" si="157"/>
        <v/>
      </c>
      <c r="AO870" s="789">
        <f t="shared" si="164"/>
        <v>0</v>
      </c>
      <c r="AP870" s="789">
        <f t="shared" si="165"/>
        <v>0</v>
      </c>
      <c r="AQ870" s="789">
        <f t="shared" si="166"/>
        <v>0</v>
      </c>
      <c r="AR870" s="790">
        <f t="shared" si="167"/>
        <v>0</v>
      </c>
    </row>
    <row r="871" spans="22:44" x14ac:dyDescent="0.25">
      <c r="V871" s="791"/>
      <c r="W871" s="265"/>
      <c r="X871" s="792"/>
      <c r="Y871" s="793"/>
      <c r="Z871" s="787"/>
      <c r="AA871" s="788" t="str">
        <f t="shared" si="158"/>
        <v/>
      </c>
      <c r="AB871" s="789" t="str">
        <f t="shared" si="156"/>
        <v/>
      </c>
      <c r="AC871" s="789">
        <f t="shared" si="159"/>
        <v>0</v>
      </c>
      <c r="AD871" s="789">
        <f t="shared" si="160"/>
        <v>0</v>
      </c>
      <c r="AE871" s="789">
        <f t="shared" si="161"/>
        <v>0</v>
      </c>
      <c r="AF871" s="790">
        <f t="shared" si="162"/>
        <v>0</v>
      </c>
      <c r="AG871" s="273"/>
      <c r="AH871" s="791"/>
      <c r="AI871" s="265"/>
      <c r="AJ871" s="792"/>
      <c r="AK871" s="793"/>
      <c r="AL871" s="787"/>
      <c r="AM871" s="788" t="str">
        <f t="shared" si="163"/>
        <v/>
      </c>
      <c r="AN871" s="789" t="str">
        <f t="shared" si="157"/>
        <v/>
      </c>
      <c r="AO871" s="789">
        <f t="shared" si="164"/>
        <v>0</v>
      </c>
      <c r="AP871" s="789">
        <f t="shared" si="165"/>
        <v>0</v>
      </c>
      <c r="AQ871" s="789">
        <f t="shared" si="166"/>
        <v>0</v>
      </c>
      <c r="AR871" s="790">
        <f t="shared" si="167"/>
        <v>0</v>
      </c>
    </row>
    <row r="872" spans="22:44" x14ac:dyDescent="0.25">
      <c r="V872" s="791"/>
      <c r="W872" s="265"/>
      <c r="X872" s="792"/>
      <c r="Y872" s="793"/>
      <c r="Z872" s="787"/>
      <c r="AA872" s="788" t="str">
        <f t="shared" si="158"/>
        <v/>
      </c>
      <c r="AB872" s="789" t="str">
        <f t="shared" si="156"/>
        <v/>
      </c>
      <c r="AC872" s="789">
        <f t="shared" si="159"/>
        <v>0</v>
      </c>
      <c r="AD872" s="789">
        <f t="shared" si="160"/>
        <v>0</v>
      </c>
      <c r="AE872" s="789">
        <f t="shared" si="161"/>
        <v>0</v>
      </c>
      <c r="AF872" s="790">
        <f t="shared" si="162"/>
        <v>0</v>
      </c>
      <c r="AG872" s="273"/>
      <c r="AH872" s="791"/>
      <c r="AI872" s="265"/>
      <c r="AJ872" s="792"/>
      <c r="AK872" s="793"/>
      <c r="AL872" s="787"/>
      <c r="AM872" s="788" t="str">
        <f t="shared" si="163"/>
        <v/>
      </c>
      <c r="AN872" s="789" t="str">
        <f t="shared" si="157"/>
        <v/>
      </c>
      <c r="AO872" s="789">
        <f t="shared" si="164"/>
        <v>0</v>
      </c>
      <c r="AP872" s="789">
        <f t="shared" si="165"/>
        <v>0</v>
      </c>
      <c r="AQ872" s="789">
        <f t="shared" si="166"/>
        <v>0</v>
      </c>
      <c r="AR872" s="790">
        <f t="shared" si="167"/>
        <v>0</v>
      </c>
    </row>
    <row r="873" spans="22:44" x14ac:dyDescent="0.25">
      <c r="V873" s="791"/>
      <c r="W873" s="265"/>
      <c r="X873" s="792"/>
      <c r="Y873" s="793"/>
      <c r="Z873" s="787"/>
      <c r="AA873" s="788" t="str">
        <f t="shared" si="158"/>
        <v/>
      </c>
      <c r="AB873" s="789" t="str">
        <f t="shared" si="156"/>
        <v/>
      </c>
      <c r="AC873" s="789">
        <f t="shared" si="159"/>
        <v>0</v>
      </c>
      <c r="AD873" s="789">
        <f t="shared" si="160"/>
        <v>0</v>
      </c>
      <c r="AE873" s="789">
        <f t="shared" si="161"/>
        <v>0</v>
      </c>
      <c r="AF873" s="790">
        <f t="shared" si="162"/>
        <v>0</v>
      </c>
      <c r="AG873" s="273"/>
      <c r="AH873" s="791"/>
      <c r="AI873" s="265"/>
      <c r="AJ873" s="792"/>
      <c r="AK873" s="793"/>
      <c r="AL873" s="787"/>
      <c r="AM873" s="788" t="str">
        <f t="shared" si="163"/>
        <v/>
      </c>
      <c r="AN873" s="789" t="str">
        <f t="shared" si="157"/>
        <v/>
      </c>
      <c r="AO873" s="789">
        <f t="shared" si="164"/>
        <v>0</v>
      </c>
      <c r="AP873" s="789">
        <f t="shared" si="165"/>
        <v>0</v>
      </c>
      <c r="AQ873" s="789">
        <f t="shared" si="166"/>
        <v>0</v>
      </c>
      <c r="AR873" s="790">
        <f t="shared" si="167"/>
        <v>0</v>
      </c>
    </row>
    <row r="874" spans="22:44" x14ac:dyDescent="0.25">
      <c r="V874" s="791"/>
      <c r="W874" s="265"/>
      <c r="X874" s="792"/>
      <c r="Y874" s="793"/>
      <c r="Z874" s="787"/>
      <c r="AA874" s="788" t="str">
        <f t="shared" si="158"/>
        <v/>
      </c>
      <c r="AB874" s="789" t="str">
        <f t="shared" si="156"/>
        <v/>
      </c>
      <c r="AC874" s="789">
        <f t="shared" si="159"/>
        <v>0</v>
      </c>
      <c r="AD874" s="789">
        <f t="shared" si="160"/>
        <v>0</v>
      </c>
      <c r="AE874" s="789">
        <f t="shared" si="161"/>
        <v>0</v>
      </c>
      <c r="AF874" s="790">
        <f t="shared" si="162"/>
        <v>0</v>
      </c>
      <c r="AG874" s="273"/>
      <c r="AH874" s="791"/>
      <c r="AI874" s="265"/>
      <c r="AJ874" s="792"/>
      <c r="AK874" s="793"/>
      <c r="AL874" s="787"/>
      <c r="AM874" s="788" t="str">
        <f t="shared" si="163"/>
        <v/>
      </c>
      <c r="AN874" s="789" t="str">
        <f t="shared" si="157"/>
        <v/>
      </c>
      <c r="AO874" s="789">
        <f t="shared" si="164"/>
        <v>0</v>
      </c>
      <c r="AP874" s="789">
        <f t="shared" si="165"/>
        <v>0</v>
      </c>
      <c r="AQ874" s="789">
        <f t="shared" si="166"/>
        <v>0</v>
      </c>
      <c r="AR874" s="790">
        <f t="shared" si="167"/>
        <v>0</v>
      </c>
    </row>
    <row r="875" spans="22:44" x14ac:dyDescent="0.25">
      <c r="V875" s="791"/>
      <c r="W875" s="265"/>
      <c r="X875" s="792"/>
      <c r="Y875" s="793"/>
      <c r="Z875" s="787"/>
      <c r="AA875" s="788" t="str">
        <f t="shared" si="158"/>
        <v/>
      </c>
      <c r="AB875" s="789" t="str">
        <f t="shared" si="156"/>
        <v/>
      </c>
      <c r="AC875" s="789">
        <f t="shared" si="159"/>
        <v>0</v>
      </c>
      <c r="AD875" s="789">
        <f t="shared" si="160"/>
        <v>0</v>
      </c>
      <c r="AE875" s="789">
        <f t="shared" si="161"/>
        <v>0</v>
      </c>
      <c r="AF875" s="790">
        <f t="shared" si="162"/>
        <v>0</v>
      </c>
      <c r="AG875" s="273"/>
      <c r="AH875" s="791"/>
      <c r="AI875" s="265"/>
      <c r="AJ875" s="792"/>
      <c r="AK875" s="793"/>
      <c r="AL875" s="787"/>
      <c r="AM875" s="788" t="str">
        <f t="shared" si="163"/>
        <v/>
      </c>
      <c r="AN875" s="789" t="str">
        <f t="shared" si="157"/>
        <v/>
      </c>
      <c r="AO875" s="789">
        <f t="shared" si="164"/>
        <v>0</v>
      </c>
      <c r="AP875" s="789">
        <f t="shared" si="165"/>
        <v>0</v>
      </c>
      <c r="AQ875" s="789">
        <f t="shared" si="166"/>
        <v>0</v>
      </c>
      <c r="AR875" s="790">
        <f t="shared" si="167"/>
        <v>0</v>
      </c>
    </row>
    <row r="876" spans="22:44" x14ac:dyDescent="0.25">
      <c r="V876" s="791"/>
      <c r="W876" s="265"/>
      <c r="X876" s="792"/>
      <c r="Y876" s="793"/>
      <c r="Z876" s="787"/>
      <c r="AA876" s="788" t="str">
        <f t="shared" si="158"/>
        <v/>
      </c>
      <c r="AB876" s="789" t="str">
        <f t="shared" si="156"/>
        <v/>
      </c>
      <c r="AC876" s="789">
        <f t="shared" si="159"/>
        <v>0</v>
      </c>
      <c r="AD876" s="789">
        <f t="shared" si="160"/>
        <v>0</v>
      </c>
      <c r="AE876" s="789">
        <f t="shared" si="161"/>
        <v>0</v>
      </c>
      <c r="AF876" s="790">
        <f t="shared" si="162"/>
        <v>0</v>
      </c>
      <c r="AG876" s="273"/>
      <c r="AH876" s="791"/>
      <c r="AI876" s="265"/>
      <c r="AJ876" s="792"/>
      <c r="AK876" s="793"/>
      <c r="AL876" s="787"/>
      <c r="AM876" s="788" t="str">
        <f t="shared" si="163"/>
        <v/>
      </c>
      <c r="AN876" s="789" t="str">
        <f t="shared" si="157"/>
        <v/>
      </c>
      <c r="AO876" s="789">
        <f t="shared" si="164"/>
        <v>0</v>
      </c>
      <c r="AP876" s="789">
        <f t="shared" si="165"/>
        <v>0</v>
      </c>
      <c r="AQ876" s="789">
        <f t="shared" si="166"/>
        <v>0</v>
      </c>
      <c r="AR876" s="790">
        <f t="shared" si="167"/>
        <v>0</v>
      </c>
    </row>
    <row r="877" spans="22:44" x14ac:dyDescent="0.25">
      <c r="V877" s="791"/>
      <c r="W877" s="265"/>
      <c r="X877" s="792"/>
      <c r="Y877" s="793"/>
      <c r="Z877" s="787"/>
      <c r="AA877" s="788" t="str">
        <f t="shared" si="158"/>
        <v/>
      </c>
      <c r="AB877" s="789" t="str">
        <f t="shared" si="156"/>
        <v/>
      </c>
      <c r="AC877" s="789">
        <f t="shared" si="159"/>
        <v>0</v>
      </c>
      <c r="AD877" s="789">
        <f t="shared" si="160"/>
        <v>0</v>
      </c>
      <c r="AE877" s="789">
        <f t="shared" si="161"/>
        <v>0</v>
      </c>
      <c r="AF877" s="790">
        <f t="shared" si="162"/>
        <v>0</v>
      </c>
      <c r="AG877" s="273"/>
      <c r="AH877" s="791"/>
      <c r="AI877" s="265"/>
      <c r="AJ877" s="792"/>
      <c r="AK877" s="793"/>
      <c r="AL877" s="787"/>
      <c r="AM877" s="788" t="str">
        <f t="shared" si="163"/>
        <v/>
      </c>
      <c r="AN877" s="789" t="str">
        <f t="shared" si="157"/>
        <v/>
      </c>
      <c r="AO877" s="789">
        <f t="shared" si="164"/>
        <v>0</v>
      </c>
      <c r="AP877" s="789">
        <f t="shared" si="165"/>
        <v>0</v>
      </c>
      <c r="AQ877" s="789">
        <f t="shared" si="166"/>
        <v>0</v>
      </c>
      <c r="AR877" s="790">
        <f t="shared" si="167"/>
        <v>0</v>
      </c>
    </row>
    <row r="878" spans="22:44" x14ac:dyDescent="0.25">
      <c r="V878" s="791"/>
      <c r="W878" s="265"/>
      <c r="X878" s="792"/>
      <c r="Y878" s="793"/>
      <c r="Z878" s="787"/>
      <c r="AA878" s="788" t="str">
        <f t="shared" si="158"/>
        <v/>
      </c>
      <c r="AB878" s="789" t="str">
        <f t="shared" si="156"/>
        <v/>
      </c>
      <c r="AC878" s="789">
        <f t="shared" si="159"/>
        <v>0</v>
      </c>
      <c r="AD878" s="789">
        <f t="shared" si="160"/>
        <v>0</v>
      </c>
      <c r="AE878" s="789">
        <f t="shared" si="161"/>
        <v>0</v>
      </c>
      <c r="AF878" s="790">
        <f t="shared" si="162"/>
        <v>0</v>
      </c>
      <c r="AG878" s="273"/>
      <c r="AH878" s="791"/>
      <c r="AI878" s="265"/>
      <c r="AJ878" s="792"/>
      <c r="AK878" s="793"/>
      <c r="AL878" s="787"/>
      <c r="AM878" s="788" t="str">
        <f t="shared" si="163"/>
        <v/>
      </c>
      <c r="AN878" s="789" t="str">
        <f t="shared" si="157"/>
        <v/>
      </c>
      <c r="AO878" s="789">
        <f t="shared" si="164"/>
        <v>0</v>
      </c>
      <c r="AP878" s="789">
        <f t="shared" si="165"/>
        <v>0</v>
      </c>
      <c r="AQ878" s="789">
        <f t="shared" si="166"/>
        <v>0</v>
      </c>
      <c r="AR878" s="790">
        <f t="shared" si="167"/>
        <v>0</v>
      </c>
    </row>
    <row r="879" spans="22:44" x14ac:dyDescent="0.25">
      <c r="V879" s="791"/>
      <c r="W879" s="265"/>
      <c r="X879" s="792"/>
      <c r="Y879" s="793"/>
      <c r="Z879" s="787"/>
      <c r="AA879" s="788" t="str">
        <f t="shared" si="158"/>
        <v/>
      </c>
      <c r="AB879" s="789" t="str">
        <f t="shared" si="156"/>
        <v/>
      </c>
      <c r="AC879" s="789">
        <f t="shared" si="159"/>
        <v>0</v>
      </c>
      <c r="AD879" s="789">
        <f t="shared" si="160"/>
        <v>0</v>
      </c>
      <c r="AE879" s="789">
        <f t="shared" si="161"/>
        <v>0</v>
      </c>
      <c r="AF879" s="790">
        <f t="shared" si="162"/>
        <v>0</v>
      </c>
      <c r="AG879" s="273"/>
      <c r="AH879" s="791"/>
      <c r="AI879" s="265"/>
      <c r="AJ879" s="792"/>
      <c r="AK879" s="793"/>
      <c r="AL879" s="787"/>
      <c r="AM879" s="788" t="str">
        <f t="shared" si="163"/>
        <v/>
      </c>
      <c r="AN879" s="789" t="str">
        <f t="shared" si="157"/>
        <v/>
      </c>
      <c r="AO879" s="789">
        <f t="shared" si="164"/>
        <v>0</v>
      </c>
      <c r="AP879" s="789">
        <f t="shared" si="165"/>
        <v>0</v>
      </c>
      <c r="AQ879" s="789">
        <f t="shared" si="166"/>
        <v>0</v>
      </c>
      <c r="AR879" s="790">
        <f t="shared" si="167"/>
        <v>0</v>
      </c>
    </row>
    <row r="880" spans="22:44" x14ac:dyDescent="0.25">
      <c r="V880" s="791"/>
      <c r="W880" s="265"/>
      <c r="X880" s="792"/>
      <c r="Y880" s="793"/>
      <c r="Z880" s="787"/>
      <c r="AA880" s="788" t="str">
        <f t="shared" si="158"/>
        <v/>
      </c>
      <c r="AB880" s="789" t="str">
        <f t="shared" si="156"/>
        <v/>
      </c>
      <c r="AC880" s="789">
        <f t="shared" si="159"/>
        <v>0</v>
      </c>
      <c r="AD880" s="789">
        <f t="shared" si="160"/>
        <v>0</v>
      </c>
      <c r="AE880" s="789">
        <f t="shared" si="161"/>
        <v>0</v>
      </c>
      <c r="AF880" s="790">
        <f t="shared" si="162"/>
        <v>0</v>
      </c>
      <c r="AG880" s="273"/>
      <c r="AH880" s="791"/>
      <c r="AI880" s="265"/>
      <c r="AJ880" s="792"/>
      <c r="AK880" s="793"/>
      <c r="AL880" s="787"/>
      <c r="AM880" s="788" t="str">
        <f t="shared" si="163"/>
        <v/>
      </c>
      <c r="AN880" s="789" t="str">
        <f t="shared" si="157"/>
        <v/>
      </c>
      <c r="AO880" s="789">
        <f t="shared" si="164"/>
        <v>0</v>
      </c>
      <c r="AP880" s="789">
        <f t="shared" si="165"/>
        <v>0</v>
      </c>
      <c r="AQ880" s="789">
        <f t="shared" si="166"/>
        <v>0</v>
      </c>
      <c r="AR880" s="790">
        <f t="shared" si="167"/>
        <v>0</v>
      </c>
    </row>
    <row r="881" spans="22:44" x14ac:dyDescent="0.25">
      <c r="V881" s="791"/>
      <c r="W881" s="265"/>
      <c r="X881" s="792"/>
      <c r="Y881" s="793"/>
      <c r="Z881" s="787"/>
      <c r="AA881" s="788" t="str">
        <f t="shared" si="158"/>
        <v/>
      </c>
      <c r="AB881" s="789" t="str">
        <f t="shared" si="156"/>
        <v/>
      </c>
      <c r="AC881" s="789">
        <f t="shared" si="159"/>
        <v>0</v>
      </c>
      <c r="AD881" s="789">
        <f t="shared" si="160"/>
        <v>0</v>
      </c>
      <c r="AE881" s="789">
        <f t="shared" si="161"/>
        <v>0</v>
      </c>
      <c r="AF881" s="790">
        <f t="shared" si="162"/>
        <v>0</v>
      </c>
      <c r="AG881" s="273"/>
      <c r="AH881" s="791"/>
      <c r="AI881" s="265"/>
      <c r="AJ881" s="792"/>
      <c r="AK881" s="793"/>
      <c r="AL881" s="787"/>
      <c r="AM881" s="788" t="str">
        <f t="shared" si="163"/>
        <v/>
      </c>
      <c r="AN881" s="789" t="str">
        <f t="shared" si="157"/>
        <v/>
      </c>
      <c r="AO881" s="789">
        <f t="shared" si="164"/>
        <v>0</v>
      </c>
      <c r="AP881" s="789">
        <f t="shared" si="165"/>
        <v>0</v>
      </c>
      <c r="AQ881" s="789">
        <f t="shared" si="166"/>
        <v>0</v>
      </c>
      <c r="AR881" s="790">
        <f t="shared" si="167"/>
        <v>0</v>
      </c>
    </row>
    <row r="882" spans="22:44" x14ac:dyDescent="0.25">
      <c r="V882" s="791"/>
      <c r="W882" s="265"/>
      <c r="X882" s="792"/>
      <c r="Y882" s="793"/>
      <c r="Z882" s="787"/>
      <c r="AA882" s="788" t="str">
        <f t="shared" si="158"/>
        <v/>
      </c>
      <c r="AB882" s="789" t="str">
        <f t="shared" si="156"/>
        <v/>
      </c>
      <c r="AC882" s="789">
        <f t="shared" si="159"/>
        <v>0</v>
      </c>
      <c r="AD882" s="789">
        <f t="shared" si="160"/>
        <v>0</v>
      </c>
      <c r="AE882" s="789">
        <f t="shared" si="161"/>
        <v>0</v>
      </c>
      <c r="AF882" s="790">
        <f t="shared" si="162"/>
        <v>0</v>
      </c>
      <c r="AG882" s="273"/>
      <c r="AH882" s="791"/>
      <c r="AI882" s="265"/>
      <c r="AJ882" s="792"/>
      <c r="AK882" s="793"/>
      <c r="AL882" s="787"/>
      <c r="AM882" s="788" t="str">
        <f t="shared" si="163"/>
        <v/>
      </c>
      <c r="AN882" s="789" t="str">
        <f t="shared" si="157"/>
        <v/>
      </c>
      <c r="AO882" s="789">
        <f t="shared" si="164"/>
        <v>0</v>
      </c>
      <c r="AP882" s="789">
        <f t="shared" si="165"/>
        <v>0</v>
      </c>
      <c r="AQ882" s="789">
        <f t="shared" si="166"/>
        <v>0</v>
      </c>
      <c r="AR882" s="790">
        <f t="shared" si="167"/>
        <v>0</v>
      </c>
    </row>
    <row r="883" spans="22:44" x14ac:dyDescent="0.25">
      <c r="V883" s="791"/>
      <c r="W883" s="265"/>
      <c r="X883" s="792"/>
      <c r="Y883" s="793"/>
      <c r="Z883" s="787"/>
      <c r="AA883" s="788" t="str">
        <f t="shared" si="158"/>
        <v/>
      </c>
      <c r="AB883" s="789" t="str">
        <f t="shared" si="156"/>
        <v/>
      </c>
      <c r="AC883" s="789">
        <f t="shared" si="159"/>
        <v>0</v>
      </c>
      <c r="AD883" s="789">
        <f t="shared" si="160"/>
        <v>0</v>
      </c>
      <c r="AE883" s="789">
        <f t="shared" si="161"/>
        <v>0</v>
      </c>
      <c r="AF883" s="790">
        <f t="shared" si="162"/>
        <v>0</v>
      </c>
      <c r="AG883" s="273"/>
      <c r="AH883" s="791"/>
      <c r="AI883" s="265"/>
      <c r="AJ883" s="792"/>
      <c r="AK883" s="793"/>
      <c r="AL883" s="787"/>
      <c r="AM883" s="788" t="str">
        <f t="shared" si="163"/>
        <v/>
      </c>
      <c r="AN883" s="789" t="str">
        <f t="shared" si="157"/>
        <v/>
      </c>
      <c r="AO883" s="789">
        <f t="shared" si="164"/>
        <v>0</v>
      </c>
      <c r="AP883" s="789">
        <f t="shared" si="165"/>
        <v>0</v>
      </c>
      <c r="AQ883" s="789">
        <f t="shared" si="166"/>
        <v>0</v>
      </c>
      <c r="AR883" s="790">
        <f t="shared" si="167"/>
        <v>0</v>
      </c>
    </row>
    <row r="884" spans="22:44" x14ac:dyDescent="0.25">
      <c r="V884" s="791"/>
      <c r="W884" s="265"/>
      <c r="X884" s="792"/>
      <c r="Y884" s="793"/>
      <c r="Z884" s="787"/>
      <c r="AA884" s="788" t="str">
        <f t="shared" si="158"/>
        <v/>
      </c>
      <c r="AB884" s="789" t="str">
        <f t="shared" si="156"/>
        <v/>
      </c>
      <c r="AC884" s="789">
        <f t="shared" si="159"/>
        <v>0</v>
      </c>
      <c r="AD884" s="789">
        <f t="shared" si="160"/>
        <v>0</v>
      </c>
      <c r="AE884" s="789">
        <f t="shared" si="161"/>
        <v>0</v>
      </c>
      <c r="AF884" s="790">
        <f t="shared" si="162"/>
        <v>0</v>
      </c>
      <c r="AG884" s="273"/>
      <c r="AH884" s="791"/>
      <c r="AI884" s="265"/>
      <c r="AJ884" s="792"/>
      <c r="AK884" s="793"/>
      <c r="AL884" s="787"/>
      <c r="AM884" s="788" t="str">
        <f t="shared" si="163"/>
        <v/>
      </c>
      <c r="AN884" s="789" t="str">
        <f t="shared" si="157"/>
        <v/>
      </c>
      <c r="AO884" s="789">
        <f t="shared" si="164"/>
        <v>0</v>
      </c>
      <c r="AP884" s="789">
        <f t="shared" si="165"/>
        <v>0</v>
      </c>
      <c r="AQ884" s="789">
        <f t="shared" si="166"/>
        <v>0</v>
      </c>
      <c r="AR884" s="790">
        <f t="shared" si="167"/>
        <v>0</v>
      </c>
    </row>
    <row r="885" spans="22:44" x14ac:dyDescent="0.25">
      <c r="V885" s="791"/>
      <c r="W885" s="265"/>
      <c r="X885" s="792"/>
      <c r="Y885" s="793"/>
      <c r="Z885" s="787"/>
      <c r="AA885" s="788" t="str">
        <f t="shared" si="158"/>
        <v/>
      </c>
      <c r="AB885" s="789" t="str">
        <f t="shared" si="156"/>
        <v/>
      </c>
      <c r="AC885" s="789">
        <f t="shared" si="159"/>
        <v>0</v>
      </c>
      <c r="AD885" s="789">
        <f t="shared" si="160"/>
        <v>0</v>
      </c>
      <c r="AE885" s="789">
        <f t="shared" si="161"/>
        <v>0</v>
      </c>
      <c r="AF885" s="790">
        <f t="shared" si="162"/>
        <v>0</v>
      </c>
      <c r="AG885" s="273"/>
      <c r="AH885" s="791"/>
      <c r="AI885" s="265"/>
      <c r="AJ885" s="792"/>
      <c r="AK885" s="793"/>
      <c r="AL885" s="787"/>
      <c r="AM885" s="788" t="str">
        <f t="shared" si="163"/>
        <v/>
      </c>
      <c r="AN885" s="789" t="str">
        <f t="shared" si="157"/>
        <v/>
      </c>
      <c r="AO885" s="789">
        <f t="shared" si="164"/>
        <v>0</v>
      </c>
      <c r="AP885" s="789">
        <f t="shared" si="165"/>
        <v>0</v>
      </c>
      <c r="AQ885" s="789">
        <f t="shared" si="166"/>
        <v>0</v>
      </c>
      <c r="AR885" s="790">
        <f t="shared" si="167"/>
        <v>0</v>
      </c>
    </row>
    <row r="886" spans="22:44" x14ac:dyDescent="0.25">
      <c r="V886" s="791"/>
      <c r="W886" s="265"/>
      <c r="X886" s="792"/>
      <c r="Y886" s="793"/>
      <c r="Z886" s="787"/>
      <c r="AA886" s="788" t="str">
        <f t="shared" si="158"/>
        <v/>
      </c>
      <c r="AB886" s="789" t="str">
        <f t="shared" si="156"/>
        <v/>
      </c>
      <c r="AC886" s="789">
        <f t="shared" si="159"/>
        <v>0</v>
      </c>
      <c r="AD886" s="789">
        <f t="shared" si="160"/>
        <v>0</v>
      </c>
      <c r="AE886" s="789">
        <f t="shared" si="161"/>
        <v>0</v>
      </c>
      <c r="AF886" s="790">
        <f t="shared" si="162"/>
        <v>0</v>
      </c>
      <c r="AG886" s="273"/>
      <c r="AH886" s="791"/>
      <c r="AI886" s="265"/>
      <c r="AJ886" s="792"/>
      <c r="AK886" s="793"/>
      <c r="AL886" s="787"/>
      <c r="AM886" s="788" t="str">
        <f t="shared" si="163"/>
        <v/>
      </c>
      <c r="AN886" s="789" t="str">
        <f t="shared" si="157"/>
        <v/>
      </c>
      <c r="AO886" s="789">
        <f t="shared" si="164"/>
        <v>0</v>
      </c>
      <c r="AP886" s="789">
        <f t="shared" si="165"/>
        <v>0</v>
      </c>
      <c r="AQ886" s="789">
        <f t="shared" si="166"/>
        <v>0</v>
      </c>
      <c r="AR886" s="790">
        <f t="shared" si="167"/>
        <v>0</v>
      </c>
    </row>
    <row r="887" spans="22:44" x14ac:dyDescent="0.25">
      <c r="V887" s="791"/>
      <c r="W887" s="265"/>
      <c r="X887" s="792"/>
      <c r="Y887" s="793"/>
      <c r="Z887" s="787"/>
      <c r="AA887" s="788" t="str">
        <f t="shared" si="158"/>
        <v/>
      </c>
      <c r="AB887" s="789" t="str">
        <f t="shared" si="156"/>
        <v/>
      </c>
      <c r="AC887" s="789">
        <f t="shared" si="159"/>
        <v>0</v>
      </c>
      <c r="AD887" s="789">
        <f t="shared" si="160"/>
        <v>0</v>
      </c>
      <c r="AE887" s="789">
        <f t="shared" si="161"/>
        <v>0</v>
      </c>
      <c r="AF887" s="790">
        <f t="shared" si="162"/>
        <v>0</v>
      </c>
      <c r="AG887" s="273"/>
      <c r="AH887" s="791"/>
      <c r="AI887" s="265"/>
      <c r="AJ887" s="792"/>
      <c r="AK887" s="793"/>
      <c r="AL887" s="787"/>
      <c r="AM887" s="788" t="str">
        <f t="shared" si="163"/>
        <v/>
      </c>
      <c r="AN887" s="789" t="str">
        <f t="shared" si="157"/>
        <v/>
      </c>
      <c r="AO887" s="789">
        <f t="shared" si="164"/>
        <v>0</v>
      </c>
      <c r="AP887" s="789">
        <f t="shared" si="165"/>
        <v>0</v>
      </c>
      <c r="AQ887" s="789">
        <f t="shared" si="166"/>
        <v>0</v>
      </c>
      <c r="AR887" s="790">
        <f t="shared" si="167"/>
        <v>0</v>
      </c>
    </row>
    <row r="888" spans="22:44" x14ac:dyDescent="0.25">
      <c r="V888" s="791"/>
      <c r="W888" s="265"/>
      <c r="X888" s="792"/>
      <c r="Y888" s="793"/>
      <c r="Z888" s="787"/>
      <c r="AA888" s="788" t="str">
        <f t="shared" si="158"/>
        <v/>
      </c>
      <c r="AB888" s="789" t="str">
        <f t="shared" si="156"/>
        <v/>
      </c>
      <c r="AC888" s="789">
        <f t="shared" si="159"/>
        <v>0</v>
      </c>
      <c r="AD888" s="789">
        <f t="shared" si="160"/>
        <v>0</v>
      </c>
      <c r="AE888" s="789">
        <f t="shared" si="161"/>
        <v>0</v>
      </c>
      <c r="AF888" s="790">
        <f t="shared" si="162"/>
        <v>0</v>
      </c>
      <c r="AG888" s="273"/>
      <c r="AH888" s="791"/>
      <c r="AI888" s="265"/>
      <c r="AJ888" s="792"/>
      <c r="AK888" s="793"/>
      <c r="AL888" s="787"/>
      <c r="AM888" s="788" t="str">
        <f t="shared" si="163"/>
        <v/>
      </c>
      <c r="AN888" s="789" t="str">
        <f t="shared" si="157"/>
        <v/>
      </c>
      <c r="AO888" s="789">
        <f t="shared" si="164"/>
        <v>0</v>
      </c>
      <c r="AP888" s="789">
        <f t="shared" si="165"/>
        <v>0</v>
      </c>
      <c r="AQ888" s="789">
        <f t="shared" si="166"/>
        <v>0</v>
      </c>
      <c r="AR888" s="790">
        <f t="shared" si="167"/>
        <v>0</v>
      </c>
    </row>
    <row r="889" spans="22:44" x14ac:dyDescent="0.25">
      <c r="V889" s="791"/>
      <c r="W889" s="265"/>
      <c r="X889" s="792"/>
      <c r="Y889" s="793"/>
      <c r="Z889" s="787"/>
      <c r="AA889" s="788" t="str">
        <f t="shared" si="158"/>
        <v/>
      </c>
      <c r="AB889" s="789" t="str">
        <f t="shared" si="156"/>
        <v/>
      </c>
      <c r="AC889" s="789">
        <f t="shared" si="159"/>
        <v>0</v>
      </c>
      <c r="AD889" s="789">
        <f t="shared" si="160"/>
        <v>0</v>
      </c>
      <c r="AE889" s="789">
        <f t="shared" si="161"/>
        <v>0</v>
      </c>
      <c r="AF889" s="790">
        <f t="shared" si="162"/>
        <v>0</v>
      </c>
      <c r="AG889" s="273"/>
      <c r="AH889" s="791"/>
      <c r="AI889" s="265"/>
      <c r="AJ889" s="792"/>
      <c r="AK889" s="793"/>
      <c r="AL889" s="787"/>
      <c r="AM889" s="788" t="str">
        <f t="shared" si="163"/>
        <v/>
      </c>
      <c r="AN889" s="789" t="str">
        <f t="shared" si="157"/>
        <v/>
      </c>
      <c r="AO889" s="789">
        <f t="shared" si="164"/>
        <v>0</v>
      </c>
      <c r="AP889" s="789">
        <f t="shared" si="165"/>
        <v>0</v>
      </c>
      <c r="AQ889" s="789">
        <f t="shared" si="166"/>
        <v>0</v>
      </c>
      <c r="AR889" s="790">
        <f t="shared" si="167"/>
        <v>0</v>
      </c>
    </row>
    <row r="890" spans="22:44" x14ac:dyDescent="0.25">
      <c r="V890" s="791"/>
      <c r="W890" s="265"/>
      <c r="X890" s="792"/>
      <c r="Y890" s="793"/>
      <c r="Z890" s="787"/>
      <c r="AA890" s="788" t="str">
        <f t="shared" si="158"/>
        <v/>
      </c>
      <c r="AB890" s="789" t="str">
        <f t="shared" si="156"/>
        <v/>
      </c>
      <c r="AC890" s="789">
        <f t="shared" si="159"/>
        <v>0</v>
      </c>
      <c r="AD890" s="789">
        <f t="shared" si="160"/>
        <v>0</v>
      </c>
      <c r="AE890" s="789">
        <f t="shared" si="161"/>
        <v>0</v>
      </c>
      <c r="AF890" s="790">
        <f t="shared" si="162"/>
        <v>0</v>
      </c>
      <c r="AG890" s="273"/>
      <c r="AH890" s="791"/>
      <c r="AI890" s="265"/>
      <c r="AJ890" s="792"/>
      <c r="AK890" s="793"/>
      <c r="AL890" s="787"/>
      <c r="AM890" s="788" t="str">
        <f t="shared" si="163"/>
        <v/>
      </c>
      <c r="AN890" s="789" t="str">
        <f t="shared" si="157"/>
        <v/>
      </c>
      <c r="AO890" s="789">
        <f t="shared" si="164"/>
        <v>0</v>
      </c>
      <c r="AP890" s="789">
        <f t="shared" si="165"/>
        <v>0</v>
      </c>
      <c r="AQ890" s="789">
        <f t="shared" si="166"/>
        <v>0</v>
      </c>
      <c r="AR890" s="790">
        <f t="shared" si="167"/>
        <v>0</v>
      </c>
    </row>
    <row r="891" spans="22:44" x14ac:dyDescent="0.25">
      <c r="V891" s="791"/>
      <c r="W891" s="265"/>
      <c r="X891" s="792"/>
      <c r="Y891" s="793"/>
      <c r="Z891" s="787"/>
      <c r="AA891" s="788" t="str">
        <f t="shared" si="158"/>
        <v/>
      </c>
      <c r="AB891" s="789" t="str">
        <f t="shared" si="156"/>
        <v/>
      </c>
      <c r="AC891" s="789">
        <f t="shared" si="159"/>
        <v>0</v>
      </c>
      <c r="AD891" s="789">
        <f t="shared" si="160"/>
        <v>0</v>
      </c>
      <c r="AE891" s="789">
        <f t="shared" si="161"/>
        <v>0</v>
      </c>
      <c r="AF891" s="790">
        <f t="shared" si="162"/>
        <v>0</v>
      </c>
      <c r="AG891" s="273"/>
      <c r="AH891" s="791"/>
      <c r="AI891" s="265"/>
      <c r="AJ891" s="792"/>
      <c r="AK891" s="793"/>
      <c r="AL891" s="787"/>
      <c r="AM891" s="788" t="str">
        <f t="shared" si="163"/>
        <v/>
      </c>
      <c r="AN891" s="789" t="str">
        <f t="shared" si="157"/>
        <v/>
      </c>
      <c r="AO891" s="789">
        <f t="shared" si="164"/>
        <v>0</v>
      </c>
      <c r="AP891" s="789">
        <f t="shared" si="165"/>
        <v>0</v>
      </c>
      <c r="AQ891" s="789">
        <f t="shared" si="166"/>
        <v>0</v>
      </c>
      <c r="AR891" s="790">
        <f t="shared" si="167"/>
        <v>0</v>
      </c>
    </row>
    <row r="892" spans="22:44" x14ac:dyDescent="0.25">
      <c r="V892" s="791"/>
      <c r="W892" s="265"/>
      <c r="X892" s="792"/>
      <c r="Y892" s="793"/>
      <c r="Z892" s="787"/>
      <c r="AA892" s="788" t="str">
        <f t="shared" si="158"/>
        <v/>
      </c>
      <c r="AB892" s="789" t="str">
        <f t="shared" si="156"/>
        <v/>
      </c>
      <c r="AC892" s="789">
        <f t="shared" si="159"/>
        <v>0</v>
      </c>
      <c r="AD892" s="789">
        <f t="shared" si="160"/>
        <v>0</v>
      </c>
      <c r="AE892" s="789">
        <f t="shared" si="161"/>
        <v>0</v>
      </c>
      <c r="AF892" s="790">
        <f t="shared" si="162"/>
        <v>0</v>
      </c>
      <c r="AG892" s="273"/>
      <c r="AH892" s="791"/>
      <c r="AI892" s="265"/>
      <c r="AJ892" s="792"/>
      <c r="AK892" s="793"/>
      <c r="AL892" s="787"/>
      <c r="AM892" s="788" t="str">
        <f t="shared" si="163"/>
        <v/>
      </c>
      <c r="AN892" s="789" t="str">
        <f t="shared" si="157"/>
        <v/>
      </c>
      <c r="AO892" s="789">
        <f t="shared" si="164"/>
        <v>0</v>
      </c>
      <c r="AP892" s="789">
        <f t="shared" si="165"/>
        <v>0</v>
      </c>
      <c r="AQ892" s="789">
        <f t="shared" si="166"/>
        <v>0</v>
      </c>
      <c r="AR892" s="790">
        <f t="shared" si="167"/>
        <v>0</v>
      </c>
    </row>
    <row r="893" spans="22:44" x14ac:dyDescent="0.25">
      <c r="V893" s="791"/>
      <c r="W893" s="265"/>
      <c r="X893" s="792"/>
      <c r="Y893" s="793"/>
      <c r="Z893" s="787"/>
      <c r="AA893" s="788" t="str">
        <f t="shared" si="158"/>
        <v/>
      </c>
      <c r="AB893" s="789" t="str">
        <f t="shared" si="156"/>
        <v/>
      </c>
      <c r="AC893" s="789">
        <f t="shared" si="159"/>
        <v>0</v>
      </c>
      <c r="AD893" s="789">
        <f t="shared" si="160"/>
        <v>0</v>
      </c>
      <c r="AE893" s="789">
        <f t="shared" si="161"/>
        <v>0</v>
      </c>
      <c r="AF893" s="790">
        <f t="shared" si="162"/>
        <v>0</v>
      </c>
      <c r="AG893" s="273"/>
      <c r="AH893" s="791"/>
      <c r="AI893" s="265"/>
      <c r="AJ893" s="792"/>
      <c r="AK893" s="793"/>
      <c r="AL893" s="787"/>
      <c r="AM893" s="788" t="str">
        <f t="shared" si="163"/>
        <v/>
      </c>
      <c r="AN893" s="789" t="str">
        <f t="shared" si="157"/>
        <v/>
      </c>
      <c r="AO893" s="789">
        <f t="shared" si="164"/>
        <v>0</v>
      </c>
      <c r="AP893" s="789">
        <f t="shared" si="165"/>
        <v>0</v>
      </c>
      <c r="AQ893" s="789">
        <f t="shared" si="166"/>
        <v>0</v>
      </c>
      <c r="AR893" s="790">
        <f t="shared" si="167"/>
        <v>0</v>
      </c>
    </row>
    <row r="894" spans="22:44" x14ac:dyDescent="0.25">
      <c r="V894" s="791"/>
      <c r="W894" s="265"/>
      <c r="X894" s="792"/>
      <c r="Y894" s="793"/>
      <c r="Z894" s="787"/>
      <c r="AA894" s="788" t="str">
        <f t="shared" si="158"/>
        <v/>
      </c>
      <c r="AB894" s="789" t="str">
        <f t="shared" si="156"/>
        <v/>
      </c>
      <c r="AC894" s="789">
        <f t="shared" si="159"/>
        <v>0</v>
      </c>
      <c r="AD894" s="789">
        <f t="shared" si="160"/>
        <v>0</v>
      </c>
      <c r="AE894" s="789">
        <f t="shared" si="161"/>
        <v>0</v>
      </c>
      <c r="AF894" s="790">
        <f t="shared" si="162"/>
        <v>0</v>
      </c>
      <c r="AG894" s="273"/>
      <c r="AH894" s="791"/>
      <c r="AI894" s="265"/>
      <c r="AJ894" s="792"/>
      <c r="AK894" s="793"/>
      <c r="AL894" s="787"/>
      <c r="AM894" s="788" t="str">
        <f t="shared" si="163"/>
        <v/>
      </c>
      <c r="AN894" s="789" t="str">
        <f t="shared" si="157"/>
        <v/>
      </c>
      <c r="AO894" s="789">
        <f t="shared" si="164"/>
        <v>0</v>
      </c>
      <c r="AP894" s="789">
        <f t="shared" si="165"/>
        <v>0</v>
      </c>
      <c r="AQ894" s="789">
        <f t="shared" si="166"/>
        <v>0</v>
      </c>
      <c r="AR894" s="790">
        <f t="shared" si="167"/>
        <v>0</v>
      </c>
    </row>
    <row r="895" spans="22:44" x14ac:dyDescent="0.25">
      <c r="V895" s="791"/>
      <c r="W895" s="265"/>
      <c r="X895" s="792"/>
      <c r="Y895" s="793"/>
      <c r="Z895" s="787"/>
      <c r="AA895" s="788" t="str">
        <f t="shared" si="158"/>
        <v/>
      </c>
      <c r="AB895" s="789" t="str">
        <f t="shared" si="156"/>
        <v/>
      </c>
      <c r="AC895" s="789">
        <f t="shared" si="159"/>
        <v>0</v>
      </c>
      <c r="AD895" s="789">
        <f t="shared" si="160"/>
        <v>0</v>
      </c>
      <c r="AE895" s="789">
        <f t="shared" si="161"/>
        <v>0</v>
      </c>
      <c r="AF895" s="790">
        <f t="shared" si="162"/>
        <v>0</v>
      </c>
      <c r="AG895" s="273"/>
      <c r="AH895" s="791"/>
      <c r="AI895" s="265"/>
      <c r="AJ895" s="792"/>
      <c r="AK895" s="793"/>
      <c r="AL895" s="787"/>
      <c r="AM895" s="788" t="str">
        <f t="shared" si="163"/>
        <v/>
      </c>
      <c r="AN895" s="789" t="str">
        <f t="shared" si="157"/>
        <v/>
      </c>
      <c r="AO895" s="789">
        <f t="shared" si="164"/>
        <v>0</v>
      </c>
      <c r="AP895" s="789">
        <f t="shared" si="165"/>
        <v>0</v>
      </c>
      <c r="AQ895" s="789">
        <f t="shared" si="166"/>
        <v>0</v>
      </c>
      <c r="AR895" s="790">
        <f t="shared" si="167"/>
        <v>0</v>
      </c>
    </row>
    <row r="896" spans="22:44" x14ac:dyDescent="0.25">
      <c r="V896" s="791"/>
      <c r="W896" s="265"/>
      <c r="X896" s="792"/>
      <c r="Y896" s="793"/>
      <c r="Z896" s="787"/>
      <c r="AA896" s="788" t="str">
        <f t="shared" si="158"/>
        <v/>
      </c>
      <c r="AB896" s="789" t="str">
        <f t="shared" si="156"/>
        <v/>
      </c>
      <c r="AC896" s="789">
        <f t="shared" si="159"/>
        <v>0</v>
      </c>
      <c r="AD896" s="789">
        <f t="shared" si="160"/>
        <v>0</v>
      </c>
      <c r="AE896" s="789">
        <f t="shared" si="161"/>
        <v>0</v>
      </c>
      <c r="AF896" s="790">
        <f t="shared" si="162"/>
        <v>0</v>
      </c>
      <c r="AG896" s="273"/>
      <c r="AH896" s="791"/>
      <c r="AI896" s="265"/>
      <c r="AJ896" s="792"/>
      <c r="AK896" s="793"/>
      <c r="AL896" s="787"/>
      <c r="AM896" s="788" t="str">
        <f t="shared" si="163"/>
        <v/>
      </c>
      <c r="AN896" s="789" t="str">
        <f t="shared" si="157"/>
        <v/>
      </c>
      <c r="AO896" s="789">
        <f t="shared" si="164"/>
        <v>0</v>
      </c>
      <c r="AP896" s="789">
        <f t="shared" si="165"/>
        <v>0</v>
      </c>
      <c r="AQ896" s="789">
        <f t="shared" si="166"/>
        <v>0</v>
      </c>
      <c r="AR896" s="790">
        <f t="shared" si="167"/>
        <v>0</v>
      </c>
    </row>
    <row r="897" spans="22:44" x14ac:dyDescent="0.25">
      <c r="V897" s="791"/>
      <c r="W897" s="265"/>
      <c r="X897" s="792"/>
      <c r="Y897" s="793"/>
      <c r="Z897" s="787"/>
      <c r="AA897" s="788" t="str">
        <f t="shared" si="158"/>
        <v/>
      </c>
      <c r="AB897" s="789" t="str">
        <f t="shared" si="156"/>
        <v/>
      </c>
      <c r="AC897" s="789">
        <f t="shared" si="159"/>
        <v>0</v>
      </c>
      <c r="AD897" s="789">
        <f t="shared" si="160"/>
        <v>0</v>
      </c>
      <c r="AE897" s="789">
        <f t="shared" si="161"/>
        <v>0</v>
      </c>
      <c r="AF897" s="790">
        <f t="shared" si="162"/>
        <v>0</v>
      </c>
      <c r="AG897" s="273"/>
      <c r="AH897" s="791"/>
      <c r="AI897" s="265"/>
      <c r="AJ897" s="792"/>
      <c r="AK897" s="793"/>
      <c r="AL897" s="787"/>
      <c r="AM897" s="788" t="str">
        <f t="shared" si="163"/>
        <v/>
      </c>
      <c r="AN897" s="789" t="str">
        <f t="shared" si="157"/>
        <v/>
      </c>
      <c r="AO897" s="789">
        <f t="shared" si="164"/>
        <v>0</v>
      </c>
      <c r="AP897" s="789">
        <f t="shared" si="165"/>
        <v>0</v>
      </c>
      <c r="AQ897" s="789">
        <f t="shared" si="166"/>
        <v>0</v>
      </c>
      <c r="AR897" s="790">
        <f t="shared" si="167"/>
        <v>0</v>
      </c>
    </row>
    <row r="898" spans="22:44" x14ac:dyDescent="0.25">
      <c r="V898" s="791"/>
      <c r="W898" s="265"/>
      <c r="X898" s="792"/>
      <c r="Y898" s="793"/>
      <c r="Z898" s="787"/>
      <c r="AA898" s="788" t="str">
        <f t="shared" si="158"/>
        <v/>
      </c>
      <c r="AB898" s="789" t="str">
        <f t="shared" si="156"/>
        <v/>
      </c>
      <c r="AC898" s="789">
        <f t="shared" si="159"/>
        <v>0</v>
      </c>
      <c r="AD898" s="789">
        <f t="shared" si="160"/>
        <v>0</v>
      </c>
      <c r="AE898" s="789">
        <f t="shared" si="161"/>
        <v>0</v>
      </c>
      <c r="AF898" s="790">
        <f t="shared" si="162"/>
        <v>0</v>
      </c>
      <c r="AG898" s="273"/>
      <c r="AH898" s="791"/>
      <c r="AI898" s="265"/>
      <c r="AJ898" s="792"/>
      <c r="AK898" s="793"/>
      <c r="AL898" s="787"/>
      <c r="AM898" s="788" t="str">
        <f t="shared" si="163"/>
        <v/>
      </c>
      <c r="AN898" s="789" t="str">
        <f t="shared" si="157"/>
        <v/>
      </c>
      <c r="AO898" s="789">
        <f t="shared" si="164"/>
        <v>0</v>
      </c>
      <c r="AP898" s="789">
        <f t="shared" si="165"/>
        <v>0</v>
      </c>
      <c r="AQ898" s="789">
        <f t="shared" si="166"/>
        <v>0</v>
      </c>
      <c r="AR898" s="790">
        <f t="shared" si="167"/>
        <v>0</v>
      </c>
    </row>
    <row r="899" spans="22:44" x14ac:dyDescent="0.25">
      <c r="V899" s="791"/>
      <c r="W899" s="265"/>
      <c r="X899" s="792"/>
      <c r="Y899" s="793"/>
      <c r="Z899" s="787"/>
      <c r="AA899" s="788" t="str">
        <f t="shared" si="158"/>
        <v/>
      </c>
      <c r="AB899" s="789" t="str">
        <f t="shared" si="156"/>
        <v/>
      </c>
      <c r="AC899" s="789">
        <f t="shared" si="159"/>
        <v>0</v>
      </c>
      <c r="AD899" s="789">
        <f t="shared" si="160"/>
        <v>0</v>
      </c>
      <c r="AE899" s="789">
        <f t="shared" si="161"/>
        <v>0</v>
      </c>
      <c r="AF899" s="790">
        <f t="shared" si="162"/>
        <v>0</v>
      </c>
      <c r="AG899" s="273"/>
      <c r="AH899" s="791"/>
      <c r="AI899" s="265"/>
      <c r="AJ899" s="792"/>
      <c r="AK899" s="793"/>
      <c r="AL899" s="787"/>
      <c r="AM899" s="788" t="str">
        <f t="shared" si="163"/>
        <v/>
      </c>
      <c r="AN899" s="789" t="str">
        <f t="shared" si="157"/>
        <v/>
      </c>
      <c r="AO899" s="789">
        <f t="shared" si="164"/>
        <v>0</v>
      </c>
      <c r="AP899" s="789">
        <f t="shared" si="165"/>
        <v>0</v>
      </c>
      <c r="AQ899" s="789">
        <f t="shared" si="166"/>
        <v>0</v>
      </c>
      <c r="AR899" s="790">
        <f t="shared" si="167"/>
        <v>0</v>
      </c>
    </row>
    <row r="900" spans="22:44" x14ac:dyDescent="0.25">
      <c r="V900" s="791"/>
      <c r="W900" s="265"/>
      <c r="X900" s="792"/>
      <c r="Y900" s="793"/>
      <c r="Z900" s="787"/>
      <c r="AA900" s="788" t="str">
        <f t="shared" si="158"/>
        <v/>
      </c>
      <c r="AB900" s="789" t="str">
        <f t="shared" si="156"/>
        <v/>
      </c>
      <c r="AC900" s="789">
        <f t="shared" si="159"/>
        <v>0</v>
      </c>
      <c r="AD900" s="789">
        <f t="shared" si="160"/>
        <v>0</v>
      </c>
      <c r="AE900" s="789">
        <f t="shared" si="161"/>
        <v>0</v>
      </c>
      <c r="AF900" s="790">
        <f t="shared" si="162"/>
        <v>0</v>
      </c>
      <c r="AG900" s="273"/>
      <c r="AH900" s="791"/>
      <c r="AI900" s="265"/>
      <c r="AJ900" s="792"/>
      <c r="AK900" s="793"/>
      <c r="AL900" s="787"/>
      <c r="AM900" s="788" t="str">
        <f t="shared" si="163"/>
        <v/>
      </c>
      <c r="AN900" s="789" t="str">
        <f t="shared" si="157"/>
        <v/>
      </c>
      <c r="AO900" s="789">
        <f t="shared" si="164"/>
        <v>0</v>
      </c>
      <c r="AP900" s="789">
        <f t="shared" si="165"/>
        <v>0</v>
      </c>
      <c r="AQ900" s="789">
        <f t="shared" si="166"/>
        <v>0</v>
      </c>
      <c r="AR900" s="790">
        <f t="shared" si="167"/>
        <v>0</v>
      </c>
    </row>
    <row r="901" spans="22:44" x14ac:dyDescent="0.25">
      <c r="V901" s="791"/>
      <c r="W901" s="265"/>
      <c r="X901" s="792"/>
      <c r="Y901" s="793"/>
      <c r="Z901" s="787"/>
      <c r="AA901" s="788" t="str">
        <f t="shared" si="158"/>
        <v/>
      </c>
      <c r="AB901" s="789" t="str">
        <f t="shared" si="156"/>
        <v/>
      </c>
      <c r="AC901" s="789">
        <f t="shared" si="159"/>
        <v>0</v>
      </c>
      <c r="AD901" s="789">
        <f t="shared" si="160"/>
        <v>0</v>
      </c>
      <c r="AE901" s="789">
        <f t="shared" si="161"/>
        <v>0</v>
      </c>
      <c r="AF901" s="790">
        <f t="shared" si="162"/>
        <v>0</v>
      </c>
      <c r="AG901" s="273"/>
      <c r="AH901" s="791"/>
      <c r="AI901" s="265"/>
      <c r="AJ901" s="792"/>
      <c r="AK901" s="793"/>
      <c r="AL901" s="787"/>
      <c r="AM901" s="788" t="str">
        <f t="shared" si="163"/>
        <v/>
      </c>
      <c r="AN901" s="789" t="str">
        <f t="shared" si="157"/>
        <v/>
      </c>
      <c r="AO901" s="789">
        <f t="shared" si="164"/>
        <v>0</v>
      </c>
      <c r="AP901" s="789">
        <f t="shared" si="165"/>
        <v>0</v>
      </c>
      <c r="AQ901" s="789">
        <f t="shared" si="166"/>
        <v>0</v>
      </c>
      <c r="AR901" s="790">
        <f t="shared" si="167"/>
        <v>0</v>
      </c>
    </row>
    <row r="902" spans="22:44" x14ac:dyDescent="0.25">
      <c r="V902" s="791"/>
      <c r="W902" s="265"/>
      <c r="X902" s="792"/>
      <c r="Y902" s="793"/>
      <c r="Z902" s="787"/>
      <c r="AA902" s="788" t="str">
        <f t="shared" si="158"/>
        <v/>
      </c>
      <c r="AB902" s="789" t="str">
        <f t="shared" si="156"/>
        <v/>
      </c>
      <c r="AC902" s="789">
        <f t="shared" si="159"/>
        <v>0</v>
      </c>
      <c r="AD902" s="789">
        <f t="shared" si="160"/>
        <v>0</v>
      </c>
      <c r="AE902" s="789">
        <f t="shared" si="161"/>
        <v>0</v>
      </c>
      <c r="AF902" s="790">
        <f t="shared" si="162"/>
        <v>0</v>
      </c>
      <c r="AG902" s="273"/>
      <c r="AH902" s="791"/>
      <c r="AI902" s="265"/>
      <c r="AJ902" s="792"/>
      <c r="AK902" s="793"/>
      <c r="AL902" s="787"/>
      <c r="AM902" s="788" t="str">
        <f t="shared" si="163"/>
        <v/>
      </c>
      <c r="AN902" s="789" t="str">
        <f t="shared" si="157"/>
        <v/>
      </c>
      <c r="AO902" s="789">
        <f t="shared" si="164"/>
        <v>0</v>
      </c>
      <c r="AP902" s="789">
        <f t="shared" si="165"/>
        <v>0</v>
      </c>
      <c r="AQ902" s="789">
        <f t="shared" si="166"/>
        <v>0</v>
      </c>
      <c r="AR902" s="790">
        <f t="shared" si="167"/>
        <v>0</v>
      </c>
    </row>
    <row r="903" spans="22:44" x14ac:dyDescent="0.25">
      <c r="V903" s="791"/>
      <c r="W903" s="265"/>
      <c r="X903" s="792"/>
      <c r="Y903" s="793"/>
      <c r="Z903" s="787"/>
      <c r="AA903" s="788" t="str">
        <f t="shared" si="158"/>
        <v/>
      </c>
      <c r="AB903" s="789" t="str">
        <f t="shared" si="156"/>
        <v/>
      </c>
      <c r="AC903" s="789">
        <f t="shared" si="159"/>
        <v>0</v>
      </c>
      <c r="AD903" s="789">
        <f t="shared" si="160"/>
        <v>0</v>
      </c>
      <c r="AE903" s="789">
        <f t="shared" si="161"/>
        <v>0</v>
      </c>
      <c r="AF903" s="790">
        <f t="shared" si="162"/>
        <v>0</v>
      </c>
      <c r="AG903" s="273"/>
      <c r="AH903" s="791"/>
      <c r="AI903" s="265"/>
      <c r="AJ903" s="792"/>
      <c r="AK903" s="793"/>
      <c r="AL903" s="787"/>
      <c r="AM903" s="788" t="str">
        <f t="shared" si="163"/>
        <v/>
      </c>
      <c r="AN903" s="789" t="str">
        <f t="shared" si="157"/>
        <v/>
      </c>
      <c r="AO903" s="789">
        <f t="shared" si="164"/>
        <v>0</v>
      </c>
      <c r="AP903" s="789">
        <f t="shared" si="165"/>
        <v>0</v>
      </c>
      <c r="AQ903" s="789">
        <f t="shared" si="166"/>
        <v>0</v>
      </c>
      <c r="AR903" s="790">
        <f t="shared" si="167"/>
        <v>0</v>
      </c>
    </row>
    <row r="904" spans="22:44" x14ac:dyDescent="0.25">
      <c r="V904" s="791"/>
      <c r="W904" s="265"/>
      <c r="X904" s="792"/>
      <c r="Y904" s="793"/>
      <c r="Z904" s="787"/>
      <c r="AA904" s="788" t="str">
        <f t="shared" si="158"/>
        <v/>
      </c>
      <c r="AB904" s="789" t="str">
        <f t="shared" ref="AB904:AB967" si="168">IF(Y904&gt;1,IF((TestEOY-X904)/365&gt;AA904,AA904,ROUNDUP(((TestEOY-X904)/365),0)),"")</f>
        <v/>
      </c>
      <c r="AC904" s="789">
        <f t="shared" si="159"/>
        <v>0</v>
      </c>
      <c r="AD904" s="789">
        <f t="shared" si="160"/>
        <v>0</v>
      </c>
      <c r="AE904" s="789">
        <f t="shared" si="161"/>
        <v>0</v>
      </c>
      <c r="AF904" s="790">
        <f t="shared" si="162"/>
        <v>0</v>
      </c>
      <c r="AG904" s="273"/>
      <c r="AH904" s="791"/>
      <c r="AI904" s="265"/>
      <c r="AJ904" s="792"/>
      <c r="AK904" s="793"/>
      <c r="AL904" s="787"/>
      <c r="AM904" s="788" t="str">
        <f t="shared" si="163"/>
        <v/>
      </c>
      <c r="AN904" s="789" t="str">
        <f t="shared" ref="AN904:AN967" si="169">IF(AK904&lt;&gt;"",IF((TestEOY-AJ904)/365&gt;AM904,AM904,ROUNDUP(((TestEOY-AJ904)/365),0)),"")</f>
        <v/>
      </c>
      <c r="AO904" s="789">
        <f t="shared" si="164"/>
        <v>0</v>
      </c>
      <c r="AP904" s="789">
        <f t="shared" si="165"/>
        <v>0</v>
      </c>
      <c r="AQ904" s="789">
        <f t="shared" si="166"/>
        <v>0</v>
      </c>
      <c r="AR904" s="790">
        <f t="shared" si="167"/>
        <v>0</v>
      </c>
    </row>
    <row r="905" spans="22:44" x14ac:dyDescent="0.25">
      <c r="V905" s="791"/>
      <c r="W905" s="265"/>
      <c r="X905" s="792"/>
      <c r="Y905" s="793"/>
      <c r="Z905" s="787"/>
      <c r="AA905" s="788" t="str">
        <f t="shared" ref="AA905:AA968" si="170">IFERROR(INDEX($AU$8:$AU$23,MATCH(V905,$AT$8:$AT$23,0)),"")</f>
        <v/>
      </c>
      <c r="AB905" s="789" t="str">
        <f t="shared" si="168"/>
        <v/>
      </c>
      <c r="AC905" s="789">
        <f t="shared" ref="AC905:AC968" si="171">IFERROR(IF(AB905&gt;=AA905,0,IF(AA905&gt;AB905,SLN(Y905,Z905,AA905),0)),"")</f>
        <v>0</v>
      </c>
      <c r="AD905" s="789">
        <f t="shared" ref="AD905:AD968" si="172">AE905-AC905</f>
        <v>0</v>
      </c>
      <c r="AE905" s="789">
        <f t="shared" ref="AE905:AE968" si="173">IFERROR(IF(OR(AA905=0,AA905=""),
     0,
     IF(AB905&gt;=AA905,
          +Y905,
          (+AC905*AB905))),
"")</f>
        <v>0</v>
      </c>
      <c r="AF905" s="790">
        <f t="shared" ref="AF905:AF968" si="174">IFERROR(IF(AE905&gt;Y905,0,(+Y905-AE905))-Z905,"")</f>
        <v>0</v>
      </c>
      <c r="AG905" s="273"/>
      <c r="AH905" s="791"/>
      <c r="AI905" s="265"/>
      <c r="AJ905" s="792"/>
      <c r="AK905" s="793"/>
      <c r="AL905" s="787"/>
      <c r="AM905" s="788" t="str">
        <f t="shared" ref="AM905:AM968" si="175">IFERROR(INDEX($AU$8:$AU$23,MATCH(AH905,$AT$8:$AT$23,0)),"")</f>
        <v/>
      </c>
      <c r="AN905" s="789" t="str">
        <f t="shared" si="169"/>
        <v/>
      </c>
      <c r="AO905" s="789">
        <f t="shared" ref="AO905:AO968" si="176">IFERROR(IF(AN905&gt;=AM905,0,IF(AM905&gt;AN905,SLN(AK905,AL905,AM905),0)),"")</f>
        <v>0</v>
      </c>
      <c r="AP905" s="789">
        <f t="shared" ref="AP905:AP968" si="177">AQ905-AO905</f>
        <v>0</v>
      </c>
      <c r="AQ905" s="789">
        <f t="shared" ref="AQ905:AQ968" si="178">IFERROR(IF(OR(AM905=0,AM905=""),
     0,
     IF(AN905&gt;=AM905,
          +AK905,
          (+AO905*AN905))),
"")</f>
        <v>0</v>
      </c>
      <c r="AR905" s="790">
        <f t="shared" ref="AR905:AR968" si="179">IFERROR(IF(AQ905&gt;AK905,0,(+AK905-AQ905))-AL905,"")</f>
        <v>0</v>
      </c>
    </row>
    <row r="906" spans="22:44" x14ac:dyDescent="0.25">
      <c r="V906" s="791"/>
      <c r="W906" s="265"/>
      <c r="X906" s="792"/>
      <c r="Y906" s="793"/>
      <c r="Z906" s="787"/>
      <c r="AA906" s="788" t="str">
        <f t="shared" si="170"/>
        <v/>
      </c>
      <c r="AB906" s="789" t="str">
        <f t="shared" si="168"/>
        <v/>
      </c>
      <c r="AC906" s="789">
        <f t="shared" si="171"/>
        <v>0</v>
      </c>
      <c r="AD906" s="789">
        <f t="shared" si="172"/>
        <v>0</v>
      </c>
      <c r="AE906" s="789">
        <f t="shared" si="173"/>
        <v>0</v>
      </c>
      <c r="AF906" s="790">
        <f t="shared" si="174"/>
        <v>0</v>
      </c>
      <c r="AG906" s="273"/>
      <c r="AH906" s="791"/>
      <c r="AI906" s="265"/>
      <c r="AJ906" s="792"/>
      <c r="AK906" s="793"/>
      <c r="AL906" s="787"/>
      <c r="AM906" s="788" t="str">
        <f t="shared" si="175"/>
        <v/>
      </c>
      <c r="AN906" s="789" t="str">
        <f t="shared" si="169"/>
        <v/>
      </c>
      <c r="AO906" s="789">
        <f t="shared" si="176"/>
        <v>0</v>
      </c>
      <c r="AP906" s="789">
        <f t="shared" si="177"/>
        <v>0</v>
      </c>
      <c r="AQ906" s="789">
        <f t="shared" si="178"/>
        <v>0</v>
      </c>
      <c r="AR906" s="790">
        <f t="shared" si="179"/>
        <v>0</v>
      </c>
    </row>
    <row r="907" spans="22:44" x14ac:dyDescent="0.25">
      <c r="V907" s="791"/>
      <c r="W907" s="265"/>
      <c r="X907" s="792"/>
      <c r="Y907" s="793"/>
      <c r="Z907" s="787"/>
      <c r="AA907" s="788" t="str">
        <f t="shared" si="170"/>
        <v/>
      </c>
      <c r="AB907" s="789" t="str">
        <f t="shared" si="168"/>
        <v/>
      </c>
      <c r="AC907" s="789">
        <f t="shared" si="171"/>
        <v>0</v>
      </c>
      <c r="AD907" s="789">
        <f t="shared" si="172"/>
        <v>0</v>
      </c>
      <c r="AE907" s="789">
        <f t="shared" si="173"/>
        <v>0</v>
      </c>
      <c r="AF907" s="790">
        <f t="shared" si="174"/>
        <v>0</v>
      </c>
      <c r="AG907" s="273"/>
      <c r="AH907" s="791"/>
      <c r="AI907" s="265"/>
      <c r="AJ907" s="792"/>
      <c r="AK907" s="793"/>
      <c r="AL907" s="787"/>
      <c r="AM907" s="788" t="str">
        <f t="shared" si="175"/>
        <v/>
      </c>
      <c r="AN907" s="789" t="str">
        <f t="shared" si="169"/>
        <v/>
      </c>
      <c r="AO907" s="789">
        <f t="shared" si="176"/>
        <v>0</v>
      </c>
      <c r="AP907" s="789">
        <f t="shared" si="177"/>
        <v>0</v>
      </c>
      <c r="AQ907" s="789">
        <f t="shared" si="178"/>
        <v>0</v>
      </c>
      <c r="AR907" s="790">
        <f t="shared" si="179"/>
        <v>0</v>
      </c>
    </row>
    <row r="908" spans="22:44" x14ac:dyDescent="0.25">
      <c r="V908" s="791"/>
      <c r="W908" s="265"/>
      <c r="X908" s="792"/>
      <c r="Y908" s="793"/>
      <c r="Z908" s="787"/>
      <c r="AA908" s="788" t="str">
        <f t="shared" si="170"/>
        <v/>
      </c>
      <c r="AB908" s="789" t="str">
        <f t="shared" si="168"/>
        <v/>
      </c>
      <c r="AC908" s="789">
        <f t="shared" si="171"/>
        <v>0</v>
      </c>
      <c r="AD908" s="789">
        <f t="shared" si="172"/>
        <v>0</v>
      </c>
      <c r="AE908" s="789">
        <f t="shared" si="173"/>
        <v>0</v>
      </c>
      <c r="AF908" s="790">
        <f t="shared" si="174"/>
        <v>0</v>
      </c>
      <c r="AG908" s="273"/>
      <c r="AH908" s="791"/>
      <c r="AI908" s="265"/>
      <c r="AJ908" s="792"/>
      <c r="AK908" s="793"/>
      <c r="AL908" s="787"/>
      <c r="AM908" s="788" t="str">
        <f t="shared" si="175"/>
        <v/>
      </c>
      <c r="AN908" s="789" t="str">
        <f t="shared" si="169"/>
        <v/>
      </c>
      <c r="AO908" s="789">
        <f t="shared" si="176"/>
        <v>0</v>
      </c>
      <c r="AP908" s="789">
        <f t="shared" si="177"/>
        <v>0</v>
      </c>
      <c r="AQ908" s="789">
        <f t="shared" si="178"/>
        <v>0</v>
      </c>
      <c r="AR908" s="790">
        <f t="shared" si="179"/>
        <v>0</v>
      </c>
    </row>
    <row r="909" spans="22:44" x14ac:dyDescent="0.25">
      <c r="V909" s="791"/>
      <c r="W909" s="265"/>
      <c r="X909" s="792"/>
      <c r="Y909" s="793"/>
      <c r="Z909" s="787"/>
      <c r="AA909" s="788" t="str">
        <f t="shared" si="170"/>
        <v/>
      </c>
      <c r="AB909" s="789" t="str">
        <f t="shared" si="168"/>
        <v/>
      </c>
      <c r="AC909" s="789">
        <f t="shared" si="171"/>
        <v>0</v>
      </c>
      <c r="AD909" s="789">
        <f t="shared" si="172"/>
        <v>0</v>
      </c>
      <c r="AE909" s="789">
        <f t="shared" si="173"/>
        <v>0</v>
      </c>
      <c r="AF909" s="790">
        <f t="shared" si="174"/>
        <v>0</v>
      </c>
      <c r="AG909" s="273"/>
      <c r="AH909" s="791"/>
      <c r="AI909" s="265"/>
      <c r="AJ909" s="792"/>
      <c r="AK909" s="793"/>
      <c r="AL909" s="787"/>
      <c r="AM909" s="788" t="str">
        <f t="shared" si="175"/>
        <v/>
      </c>
      <c r="AN909" s="789" t="str">
        <f t="shared" si="169"/>
        <v/>
      </c>
      <c r="AO909" s="789">
        <f t="shared" si="176"/>
        <v>0</v>
      </c>
      <c r="AP909" s="789">
        <f t="shared" si="177"/>
        <v>0</v>
      </c>
      <c r="AQ909" s="789">
        <f t="shared" si="178"/>
        <v>0</v>
      </c>
      <c r="AR909" s="790">
        <f t="shared" si="179"/>
        <v>0</v>
      </c>
    </row>
    <row r="910" spans="22:44" x14ac:dyDescent="0.25">
      <c r="V910" s="791"/>
      <c r="W910" s="265"/>
      <c r="X910" s="792"/>
      <c r="Y910" s="793"/>
      <c r="Z910" s="787"/>
      <c r="AA910" s="788" t="str">
        <f t="shared" si="170"/>
        <v/>
      </c>
      <c r="AB910" s="789" t="str">
        <f t="shared" si="168"/>
        <v/>
      </c>
      <c r="AC910" s="789">
        <f t="shared" si="171"/>
        <v>0</v>
      </c>
      <c r="AD910" s="789">
        <f t="shared" si="172"/>
        <v>0</v>
      </c>
      <c r="AE910" s="789">
        <f t="shared" si="173"/>
        <v>0</v>
      </c>
      <c r="AF910" s="790">
        <f t="shared" si="174"/>
        <v>0</v>
      </c>
      <c r="AG910" s="273"/>
      <c r="AH910" s="791"/>
      <c r="AI910" s="265"/>
      <c r="AJ910" s="792"/>
      <c r="AK910" s="793"/>
      <c r="AL910" s="787"/>
      <c r="AM910" s="788" t="str">
        <f t="shared" si="175"/>
        <v/>
      </c>
      <c r="AN910" s="789" t="str">
        <f t="shared" si="169"/>
        <v/>
      </c>
      <c r="AO910" s="789">
        <f t="shared" si="176"/>
        <v>0</v>
      </c>
      <c r="AP910" s="789">
        <f t="shared" si="177"/>
        <v>0</v>
      </c>
      <c r="AQ910" s="789">
        <f t="shared" si="178"/>
        <v>0</v>
      </c>
      <c r="AR910" s="790">
        <f t="shared" si="179"/>
        <v>0</v>
      </c>
    </row>
    <row r="911" spans="22:44" x14ac:dyDescent="0.25">
      <c r="V911" s="791"/>
      <c r="W911" s="265"/>
      <c r="X911" s="792"/>
      <c r="Y911" s="793"/>
      <c r="Z911" s="787"/>
      <c r="AA911" s="788" t="str">
        <f t="shared" si="170"/>
        <v/>
      </c>
      <c r="AB911" s="789" t="str">
        <f t="shared" si="168"/>
        <v/>
      </c>
      <c r="AC911" s="789">
        <f t="shared" si="171"/>
        <v>0</v>
      </c>
      <c r="AD911" s="789">
        <f t="shared" si="172"/>
        <v>0</v>
      </c>
      <c r="AE911" s="789">
        <f t="shared" si="173"/>
        <v>0</v>
      </c>
      <c r="AF911" s="790">
        <f t="shared" si="174"/>
        <v>0</v>
      </c>
      <c r="AG911" s="273"/>
      <c r="AH911" s="791"/>
      <c r="AI911" s="265"/>
      <c r="AJ911" s="792"/>
      <c r="AK911" s="793"/>
      <c r="AL911" s="787"/>
      <c r="AM911" s="788" t="str">
        <f t="shared" si="175"/>
        <v/>
      </c>
      <c r="AN911" s="789" t="str">
        <f t="shared" si="169"/>
        <v/>
      </c>
      <c r="AO911" s="789">
        <f t="shared" si="176"/>
        <v>0</v>
      </c>
      <c r="AP911" s="789">
        <f t="shared" si="177"/>
        <v>0</v>
      </c>
      <c r="AQ911" s="789">
        <f t="shared" si="178"/>
        <v>0</v>
      </c>
      <c r="AR911" s="790">
        <f t="shared" si="179"/>
        <v>0</v>
      </c>
    </row>
    <row r="912" spans="22:44" x14ac:dyDescent="0.25">
      <c r="V912" s="791"/>
      <c r="W912" s="265"/>
      <c r="X912" s="792"/>
      <c r="Y912" s="793"/>
      <c r="Z912" s="787"/>
      <c r="AA912" s="788" t="str">
        <f t="shared" si="170"/>
        <v/>
      </c>
      <c r="AB912" s="789" t="str">
        <f t="shared" si="168"/>
        <v/>
      </c>
      <c r="AC912" s="789">
        <f t="shared" si="171"/>
        <v>0</v>
      </c>
      <c r="AD912" s="789">
        <f t="shared" si="172"/>
        <v>0</v>
      </c>
      <c r="AE912" s="789">
        <f t="shared" si="173"/>
        <v>0</v>
      </c>
      <c r="AF912" s="790">
        <f t="shared" si="174"/>
        <v>0</v>
      </c>
      <c r="AG912" s="273"/>
      <c r="AH912" s="791"/>
      <c r="AI912" s="265"/>
      <c r="AJ912" s="792"/>
      <c r="AK912" s="793"/>
      <c r="AL912" s="787"/>
      <c r="AM912" s="788" t="str">
        <f t="shared" si="175"/>
        <v/>
      </c>
      <c r="AN912" s="789" t="str">
        <f t="shared" si="169"/>
        <v/>
      </c>
      <c r="AO912" s="789">
        <f t="shared" si="176"/>
        <v>0</v>
      </c>
      <c r="AP912" s="789">
        <f t="shared" si="177"/>
        <v>0</v>
      </c>
      <c r="AQ912" s="789">
        <f t="shared" si="178"/>
        <v>0</v>
      </c>
      <c r="AR912" s="790">
        <f t="shared" si="179"/>
        <v>0</v>
      </c>
    </row>
    <row r="913" spans="22:44" x14ac:dyDescent="0.25">
      <c r="V913" s="791"/>
      <c r="W913" s="265"/>
      <c r="X913" s="792"/>
      <c r="Y913" s="793"/>
      <c r="Z913" s="787"/>
      <c r="AA913" s="788" t="str">
        <f t="shared" si="170"/>
        <v/>
      </c>
      <c r="AB913" s="789" t="str">
        <f t="shared" si="168"/>
        <v/>
      </c>
      <c r="AC913" s="789">
        <f t="shared" si="171"/>
        <v>0</v>
      </c>
      <c r="AD913" s="789">
        <f t="shared" si="172"/>
        <v>0</v>
      </c>
      <c r="AE913" s="789">
        <f t="shared" si="173"/>
        <v>0</v>
      </c>
      <c r="AF913" s="790">
        <f t="shared" si="174"/>
        <v>0</v>
      </c>
      <c r="AG913" s="273"/>
      <c r="AH913" s="791"/>
      <c r="AI913" s="265"/>
      <c r="AJ913" s="792"/>
      <c r="AK913" s="793"/>
      <c r="AL913" s="787"/>
      <c r="AM913" s="788" t="str">
        <f t="shared" si="175"/>
        <v/>
      </c>
      <c r="AN913" s="789" t="str">
        <f t="shared" si="169"/>
        <v/>
      </c>
      <c r="AO913" s="789">
        <f t="shared" si="176"/>
        <v>0</v>
      </c>
      <c r="AP913" s="789">
        <f t="shared" si="177"/>
        <v>0</v>
      </c>
      <c r="AQ913" s="789">
        <f t="shared" si="178"/>
        <v>0</v>
      </c>
      <c r="AR913" s="790">
        <f t="shared" si="179"/>
        <v>0</v>
      </c>
    </row>
    <row r="914" spans="22:44" x14ac:dyDescent="0.25">
      <c r="V914" s="791"/>
      <c r="W914" s="265"/>
      <c r="X914" s="792"/>
      <c r="Y914" s="793"/>
      <c r="Z914" s="787"/>
      <c r="AA914" s="788" t="str">
        <f t="shared" si="170"/>
        <v/>
      </c>
      <c r="AB914" s="789" t="str">
        <f t="shared" si="168"/>
        <v/>
      </c>
      <c r="AC914" s="789">
        <f t="shared" si="171"/>
        <v>0</v>
      </c>
      <c r="AD914" s="789">
        <f t="shared" si="172"/>
        <v>0</v>
      </c>
      <c r="AE914" s="789">
        <f t="shared" si="173"/>
        <v>0</v>
      </c>
      <c r="AF914" s="790">
        <f t="shared" si="174"/>
        <v>0</v>
      </c>
      <c r="AG914" s="273"/>
      <c r="AH914" s="791"/>
      <c r="AI914" s="265"/>
      <c r="AJ914" s="792"/>
      <c r="AK914" s="793"/>
      <c r="AL914" s="787"/>
      <c r="AM914" s="788" t="str">
        <f t="shared" si="175"/>
        <v/>
      </c>
      <c r="AN914" s="789" t="str">
        <f t="shared" si="169"/>
        <v/>
      </c>
      <c r="AO914" s="789">
        <f t="shared" si="176"/>
        <v>0</v>
      </c>
      <c r="AP914" s="789">
        <f t="shared" si="177"/>
        <v>0</v>
      </c>
      <c r="AQ914" s="789">
        <f t="shared" si="178"/>
        <v>0</v>
      </c>
      <c r="AR914" s="790">
        <f t="shared" si="179"/>
        <v>0</v>
      </c>
    </row>
    <row r="915" spans="22:44" x14ac:dyDescent="0.25">
      <c r="V915" s="791"/>
      <c r="W915" s="265"/>
      <c r="X915" s="792"/>
      <c r="Y915" s="793"/>
      <c r="Z915" s="787"/>
      <c r="AA915" s="788" t="str">
        <f t="shared" si="170"/>
        <v/>
      </c>
      <c r="AB915" s="789" t="str">
        <f t="shared" si="168"/>
        <v/>
      </c>
      <c r="AC915" s="789">
        <f t="shared" si="171"/>
        <v>0</v>
      </c>
      <c r="AD915" s="789">
        <f t="shared" si="172"/>
        <v>0</v>
      </c>
      <c r="AE915" s="789">
        <f t="shared" si="173"/>
        <v>0</v>
      </c>
      <c r="AF915" s="790">
        <f t="shared" si="174"/>
        <v>0</v>
      </c>
      <c r="AG915" s="273"/>
      <c r="AH915" s="791"/>
      <c r="AI915" s="265"/>
      <c r="AJ915" s="792"/>
      <c r="AK915" s="793"/>
      <c r="AL915" s="787"/>
      <c r="AM915" s="788" t="str">
        <f t="shared" si="175"/>
        <v/>
      </c>
      <c r="AN915" s="789" t="str">
        <f t="shared" si="169"/>
        <v/>
      </c>
      <c r="AO915" s="789">
        <f t="shared" si="176"/>
        <v>0</v>
      </c>
      <c r="AP915" s="789">
        <f t="shared" si="177"/>
        <v>0</v>
      </c>
      <c r="AQ915" s="789">
        <f t="shared" si="178"/>
        <v>0</v>
      </c>
      <c r="AR915" s="790">
        <f t="shared" si="179"/>
        <v>0</v>
      </c>
    </row>
    <row r="916" spans="22:44" x14ac:dyDescent="0.25">
      <c r="V916" s="791"/>
      <c r="W916" s="265"/>
      <c r="X916" s="792"/>
      <c r="Y916" s="793"/>
      <c r="Z916" s="787"/>
      <c r="AA916" s="788" t="str">
        <f t="shared" si="170"/>
        <v/>
      </c>
      <c r="AB916" s="789" t="str">
        <f t="shared" si="168"/>
        <v/>
      </c>
      <c r="AC916" s="789">
        <f t="shared" si="171"/>
        <v>0</v>
      </c>
      <c r="AD916" s="789">
        <f t="shared" si="172"/>
        <v>0</v>
      </c>
      <c r="AE916" s="789">
        <f t="shared" si="173"/>
        <v>0</v>
      </c>
      <c r="AF916" s="790">
        <f t="shared" si="174"/>
        <v>0</v>
      </c>
      <c r="AG916" s="273"/>
      <c r="AH916" s="791"/>
      <c r="AI916" s="265"/>
      <c r="AJ916" s="792"/>
      <c r="AK916" s="793"/>
      <c r="AL916" s="787"/>
      <c r="AM916" s="788" t="str">
        <f t="shared" si="175"/>
        <v/>
      </c>
      <c r="AN916" s="789" t="str">
        <f t="shared" si="169"/>
        <v/>
      </c>
      <c r="AO916" s="789">
        <f t="shared" si="176"/>
        <v>0</v>
      </c>
      <c r="AP916" s="789">
        <f t="shared" si="177"/>
        <v>0</v>
      </c>
      <c r="AQ916" s="789">
        <f t="shared" si="178"/>
        <v>0</v>
      </c>
      <c r="AR916" s="790">
        <f t="shared" si="179"/>
        <v>0</v>
      </c>
    </row>
    <row r="917" spans="22:44" x14ac:dyDescent="0.25">
      <c r="V917" s="791"/>
      <c r="W917" s="265"/>
      <c r="X917" s="792"/>
      <c r="Y917" s="793"/>
      <c r="Z917" s="787"/>
      <c r="AA917" s="788" t="str">
        <f t="shared" si="170"/>
        <v/>
      </c>
      <c r="AB917" s="789" t="str">
        <f t="shared" si="168"/>
        <v/>
      </c>
      <c r="AC917" s="789">
        <f t="shared" si="171"/>
        <v>0</v>
      </c>
      <c r="AD917" s="789">
        <f t="shared" si="172"/>
        <v>0</v>
      </c>
      <c r="AE917" s="789">
        <f t="shared" si="173"/>
        <v>0</v>
      </c>
      <c r="AF917" s="790">
        <f t="shared" si="174"/>
        <v>0</v>
      </c>
      <c r="AG917" s="273"/>
      <c r="AH917" s="791"/>
      <c r="AI917" s="265"/>
      <c r="AJ917" s="792"/>
      <c r="AK917" s="793"/>
      <c r="AL917" s="787"/>
      <c r="AM917" s="788" t="str">
        <f t="shared" si="175"/>
        <v/>
      </c>
      <c r="AN917" s="789" t="str">
        <f t="shared" si="169"/>
        <v/>
      </c>
      <c r="AO917" s="789">
        <f t="shared" si="176"/>
        <v>0</v>
      </c>
      <c r="AP917" s="789">
        <f t="shared" si="177"/>
        <v>0</v>
      </c>
      <c r="AQ917" s="789">
        <f t="shared" si="178"/>
        <v>0</v>
      </c>
      <c r="AR917" s="790">
        <f t="shared" si="179"/>
        <v>0</v>
      </c>
    </row>
    <row r="918" spans="22:44" x14ac:dyDescent="0.25">
      <c r="V918" s="791"/>
      <c r="W918" s="265"/>
      <c r="X918" s="792"/>
      <c r="Y918" s="793"/>
      <c r="Z918" s="787"/>
      <c r="AA918" s="788" t="str">
        <f t="shared" si="170"/>
        <v/>
      </c>
      <c r="AB918" s="789" t="str">
        <f t="shared" si="168"/>
        <v/>
      </c>
      <c r="AC918" s="789">
        <f t="shared" si="171"/>
        <v>0</v>
      </c>
      <c r="AD918" s="789">
        <f t="shared" si="172"/>
        <v>0</v>
      </c>
      <c r="AE918" s="789">
        <f t="shared" si="173"/>
        <v>0</v>
      </c>
      <c r="AF918" s="790">
        <f t="shared" si="174"/>
        <v>0</v>
      </c>
      <c r="AG918" s="273"/>
      <c r="AH918" s="791"/>
      <c r="AI918" s="265"/>
      <c r="AJ918" s="792"/>
      <c r="AK918" s="793"/>
      <c r="AL918" s="787"/>
      <c r="AM918" s="788" t="str">
        <f t="shared" si="175"/>
        <v/>
      </c>
      <c r="AN918" s="789" t="str">
        <f t="shared" si="169"/>
        <v/>
      </c>
      <c r="AO918" s="789">
        <f t="shared" si="176"/>
        <v>0</v>
      </c>
      <c r="AP918" s="789">
        <f t="shared" si="177"/>
        <v>0</v>
      </c>
      <c r="AQ918" s="789">
        <f t="shared" si="178"/>
        <v>0</v>
      </c>
      <c r="AR918" s="790">
        <f t="shared" si="179"/>
        <v>0</v>
      </c>
    </row>
    <row r="919" spans="22:44" x14ac:dyDescent="0.25">
      <c r="V919" s="791"/>
      <c r="W919" s="265"/>
      <c r="X919" s="792"/>
      <c r="Y919" s="793"/>
      <c r="Z919" s="787"/>
      <c r="AA919" s="788" t="str">
        <f t="shared" si="170"/>
        <v/>
      </c>
      <c r="AB919" s="789" t="str">
        <f t="shared" si="168"/>
        <v/>
      </c>
      <c r="AC919" s="789">
        <f t="shared" si="171"/>
        <v>0</v>
      </c>
      <c r="AD919" s="789">
        <f t="shared" si="172"/>
        <v>0</v>
      </c>
      <c r="AE919" s="789">
        <f t="shared" si="173"/>
        <v>0</v>
      </c>
      <c r="AF919" s="790">
        <f t="shared" si="174"/>
        <v>0</v>
      </c>
      <c r="AG919" s="273"/>
      <c r="AH919" s="791"/>
      <c r="AI919" s="265"/>
      <c r="AJ919" s="792"/>
      <c r="AK919" s="793"/>
      <c r="AL919" s="787"/>
      <c r="AM919" s="788" t="str">
        <f t="shared" si="175"/>
        <v/>
      </c>
      <c r="AN919" s="789" t="str">
        <f t="shared" si="169"/>
        <v/>
      </c>
      <c r="AO919" s="789">
        <f t="shared" si="176"/>
        <v>0</v>
      </c>
      <c r="AP919" s="789">
        <f t="shared" si="177"/>
        <v>0</v>
      </c>
      <c r="AQ919" s="789">
        <f t="shared" si="178"/>
        <v>0</v>
      </c>
      <c r="AR919" s="790">
        <f t="shared" si="179"/>
        <v>0</v>
      </c>
    </row>
    <row r="920" spans="22:44" x14ac:dyDescent="0.25">
      <c r="V920" s="791"/>
      <c r="W920" s="265"/>
      <c r="X920" s="792"/>
      <c r="Y920" s="793"/>
      <c r="Z920" s="787"/>
      <c r="AA920" s="788" t="str">
        <f t="shared" si="170"/>
        <v/>
      </c>
      <c r="AB920" s="789" t="str">
        <f t="shared" si="168"/>
        <v/>
      </c>
      <c r="AC920" s="789">
        <f t="shared" si="171"/>
        <v>0</v>
      </c>
      <c r="AD920" s="789">
        <f t="shared" si="172"/>
        <v>0</v>
      </c>
      <c r="AE920" s="789">
        <f t="shared" si="173"/>
        <v>0</v>
      </c>
      <c r="AF920" s="790">
        <f t="shared" si="174"/>
        <v>0</v>
      </c>
      <c r="AG920" s="273"/>
      <c r="AH920" s="791"/>
      <c r="AI920" s="265"/>
      <c r="AJ920" s="792"/>
      <c r="AK920" s="793"/>
      <c r="AL920" s="787"/>
      <c r="AM920" s="788" t="str">
        <f t="shared" si="175"/>
        <v/>
      </c>
      <c r="AN920" s="789" t="str">
        <f t="shared" si="169"/>
        <v/>
      </c>
      <c r="AO920" s="789">
        <f t="shared" si="176"/>
        <v>0</v>
      </c>
      <c r="AP920" s="789">
        <f t="shared" si="177"/>
        <v>0</v>
      </c>
      <c r="AQ920" s="789">
        <f t="shared" si="178"/>
        <v>0</v>
      </c>
      <c r="AR920" s="790">
        <f t="shared" si="179"/>
        <v>0</v>
      </c>
    </row>
    <row r="921" spans="22:44" x14ac:dyDescent="0.25">
      <c r="V921" s="791"/>
      <c r="W921" s="265"/>
      <c r="X921" s="792"/>
      <c r="Y921" s="793"/>
      <c r="Z921" s="787"/>
      <c r="AA921" s="788" t="str">
        <f t="shared" si="170"/>
        <v/>
      </c>
      <c r="AB921" s="789" t="str">
        <f t="shared" si="168"/>
        <v/>
      </c>
      <c r="AC921" s="789">
        <f t="shared" si="171"/>
        <v>0</v>
      </c>
      <c r="AD921" s="789">
        <f t="shared" si="172"/>
        <v>0</v>
      </c>
      <c r="AE921" s="789">
        <f t="shared" si="173"/>
        <v>0</v>
      </c>
      <c r="AF921" s="790">
        <f t="shared" si="174"/>
        <v>0</v>
      </c>
      <c r="AG921" s="273"/>
      <c r="AH921" s="791"/>
      <c r="AI921" s="265"/>
      <c r="AJ921" s="792"/>
      <c r="AK921" s="793"/>
      <c r="AL921" s="787"/>
      <c r="AM921" s="788" t="str">
        <f t="shared" si="175"/>
        <v/>
      </c>
      <c r="AN921" s="789" t="str">
        <f t="shared" si="169"/>
        <v/>
      </c>
      <c r="AO921" s="789">
        <f t="shared" si="176"/>
        <v>0</v>
      </c>
      <c r="AP921" s="789">
        <f t="shared" si="177"/>
        <v>0</v>
      </c>
      <c r="AQ921" s="789">
        <f t="shared" si="178"/>
        <v>0</v>
      </c>
      <c r="AR921" s="790">
        <f t="shared" si="179"/>
        <v>0</v>
      </c>
    </row>
    <row r="922" spans="22:44" x14ac:dyDescent="0.25">
      <c r="V922" s="791"/>
      <c r="W922" s="265"/>
      <c r="X922" s="792"/>
      <c r="Y922" s="793"/>
      <c r="Z922" s="787"/>
      <c r="AA922" s="788" t="str">
        <f t="shared" si="170"/>
        <v/>
      </c>
      <c r="AB922" s="789" t="str">
        <f t="shared" si="168"/>
        <v/>
      </c>
      <c r="AC922" s="789">
        <f t="shared" si="171"/>
        <v>0</v>
      </c>
      <c r="AD922" s="789">
        <f t="shared" si="172"/>
        <v>0</v>
      </c>
      <c r="AE922" s="789">
        <f t="shared" si="173"/>
        <v>0</v>
      </c>
      <c r="AF922" s="790">
        <f t="shared" si="174"/>
        <v>0</v>
      </c>
      <c r="AG922" s="273"/>
      <c r="AH922" s="791"/>
      <c r="AI922" s="265"/>
      <c r="AJ922" s="792"/>
      <c r="AK922" s="793"/>
      <c r="AL922" s="787"/>
      <c r="AM922" s="788" t="str">
        <f t="shared" si="175"/>
        <v/>
      </c>
      <c r="AN922" s="789" t="str">
        <f t="shared" si="169"/>
        <v/>
      </c>
      <c r="AO922" s="789">
        <f t="shared" si="176"/>
        <v>0</v>
      </c>
      <c r="AP922" s="789">
        <f t="shared" si="177"/>
        <v>0</v>
      </c>
      <c r="AQ922" s="789">
        <f t="shared" si="178"/>
        <v>0</v>
      </c>
      <c r="AR922" s="790">
        <f t="shared" si="179"/>
        <v>0</v>
      </c>
    </row>
    <row r="923" spans="22:44" x14ac:dyDescent="0.25">
      <c r="V923" s="791"/>
      <c r="W923" s="265"/>
      <c r="X923" s="792"/>
      <c r="Y923" s="793"/>
      <c r="Z923" s="787"/>
      <c r="AA923" s="788" t="str">
        <f t="shared" si="170"/>
        <v/>
      </c>
      <c r="AB923" s="789" t="str">
        <f t="shared" si="168"/>
        <v/>
      </c>
      <c r="AC923" s="789">
        <f t="shared" si="171"/>
        <v>0</v>
      </c>
      <c r="AD923" s="789">
        <f t="shared" si="172"/>
        <v>0</v>
      </c>
      <c r="AE923" s="789">
        <f t="shared" si="173"/>
        <v>0</v>
      </c>
      <c r="AF923" s="790">
        <f t="shared" si="174"/>
        <v>0</v>
      </c>
      <c r="AG923" s="273"/>
      <c r="AH923" s="791"/>
      <c r="AI923" s="265"/>
      <c r="AJ923" s="792"/>
      <c r="AK923" s="793"/>
      <c r="AL923" s="787"/>
      <c r="AM923" s="788" t="str">
        <f t="shared" si="175"/>
        <v/>
      </c>
      <c r="AN923" s="789" t="str">
        <f t="shared" si="169"/>
        <v/>
      </c>
      <c r="AO923" s="789">
        <f t="shared" si="176"/>
        <v>0</v>
      </c>
      <c r="AP923" s="789">
        <f t="shared" si="177"/>
        <v>0</v>
      </c>
      <c r="AQ923" s="789">
        <f t="shared" si="178"/>
        <v>0</v>
      </c>
      <c r="AR923" s="790">
        <f t="shared" si="179"/>
        <v>0</v>
      </c>
    </row>
    <row r="924" spans="22:44" x14ac:dyDescent="0.25">
      <c r="V924" s="791"/>
      <c r="W924" s="265"/>
      <c r="X924" s="792"/>
      <c r="Y924" s="793"/>
      <c r="Z924" s="787"/>
      <c r="AA924" s="788" t="str">
        <f t="shared" si="170"/>
        <v/>
      </c>
      <c r="AB924" s="789" t="str">
        <f t="shared" si="168"/>
        <v/>
      </c>
      <c r="AC924" s="789">
        <f t="shared" si="171"/>
        <v>0</v>
      </c>
      <c r="AD924" s="789">
        <f t="shared" si="172"/>
        <v>0</v>
      </c>
      <c r="AE924" s="789">
        <f t="shared" si="173"/>
        <v>0</v>
      </c>
      <c r="AF924" s="790">
        <f t="shared" si="174"/>
        <v>0</v>
      </c>
      <c r="AG924" s="273"/>
      <c r="AH924" s="791"/>
      <c r="AI924" s="265"/>
      <c r="AJ924" s="792"/>
      <c r="AK924" s="793"/>
      <c r="AL924" s="787"/>
      <c r="AM924" s="788" t="str">
        <f t="shared" si="175"/>
        <v/>
      </c>
      <c r="AN924" s="789" t="str">
        <f t="shared" si="169"/>
        <v/>
      </c>
      <c r="AO924" s="789">
        <f t="shared" si="176"/>
        <v>0</v>
      </c>
      <c r="AP924" s="789">
        <f t="shared" si="177"/>
        <v>0</v>
      </c>
      <c r="AQ924" s="789">
        <f t="shared" si="178"/>
        <v>0</v>
      </c>
      <c r="AR924" s="790">
        <f t="shared" si="179"/>
        <v>0</v>
      </c>
    </row>
    <row r="925" spans="22:44" x14ac:dyDescent="0.25">
      <c r="V925" s="791"/>
      <c r="W925" s="265"/>
      <c r="X925" s="792"/>
      <c r="Y925" s="793"/>
      <c r="Z925" s="787"/>
      <c r="AA925" s="788" t="str">
        <f t="shared" si="170"/>
        <v/>
      </c>
      <c r="AB925" s="789" t="str">
        <f t="shared" si="168"/>
        <v/>
      </c>
      <c r="AC925" s="789">
        <f t="shared" si="171"/>
        <v>0</v>
      </c>
      <c r="AD925" s="789">
        <f t="shared" si="172"/>
        <v>0</v>
      </c>
      <c r="AE925" s="789">
        <f t="shared" si="173"/>
        <v>0</v>
      </c>
      <c r="AF925" s="790">
        <f t="shared" si="174"/>
        <v>0</v>
      </c>
      <c r="AG925" s="273"/>
      <c r="AH925" s="791"/>
      <c r="AI925" s="265"/>
      <c r="AJ925" s="792"/>
      <c r="AK925" s="793"/>
      <c r="AL925" s="787"/>
      <c r="AM925" s="788" t="str">
        <f t="shared" si="175"/>
        <v/>
      </c>
      <c r="AN925" s="789" t="str">
        <f t="shared" si="169"/>
        <v/>
      </c>
      <c r="AO925" s="789">
        <f t="shared" si="176"/>
        <v>0</v>
      </c>
      <c r="AP925" s="789">
        <f t="shared" si="177"/>
        <v>0</v>
      </c>
      <c r="AQ925" s="789">
        <f t="shared" si="178"/>
        <v>0</v>
      </c>
      <c r="AR925" s="790">
        <f t="shared" si="179"/>
        <v>0</v>
      </c>
    </row>
    <row r="926" spans="22:44" x14ac:dyDescent="0.25">
      <c r="V926" s="791"/>
      <c r="W926" s="265"/>
      <c r="X926" s="792"/>
      <c r="Y926" s="793"/>
      <c r="Z926" s="787"/>
      <c r="AA926" s="788" t="str">
        <f t="shared" si="170"/>
        <v/>
      </c>
      <c r="AB926" s="789" t="str">
        <f t="shared" si="168"/>
        <v/>
      </c>
      <c r="AC926" s="789">
        <f t="shared" si="171"/>
        <v>0</v>
      </c>
      <c r="AD926" s="789">
        <f t="shared" si="172"/>
        <v>0</v>
      </c>
      <c r="AE926" s="789">
        <f t="shared" si="173"/>
        <v>0</v>
      </c>
      <c r="AF926" s="790">
        <f t="shared" si="174"/>
        <v>0</v>
      </c>
      <c r="AG926" s="273"/>
      <c r="AH926" s="791"/>
      <c r="AI926" s="265"/>
      <c r="AJ926" s="792"/>
      <c r="AK926" s="793"/>
      <c r="AL926" s="787"/>
      <c r="AM926" s="788" t="str">
        <f t="shared" si="175"/>
        <v/>
      </c>
      <c r="AN926" s="789" t="str">
        <f t="shared" si="169"/>
        <v/>
      </c>
      <c r="AO926" s="789">
        <f t="shared" si="176"/>
        <v>0</v>
      </c>
      <c r="AP926" s="789">
        <f t="shared" si="177"/>
        <v>0</v>
      </c>
      <c r="AQ926" s="789">
        <f t="shared" si="178"/>
        <v>0</v>
      </c>
      <c r="AR926" s="790">
        <f t="shared" si="179"/>
        <v>0</v>
      </c>
    </row>
    <row r="927" spans="22:44" x14ac:dyDescent="0.25">
      <c r="V927" s="791"/>
      <c r="W927" s="265"/>
      <c r="X927" s="792"/>
      <c r="Y927" s="793"/>
      <c r="Z927" s="787"/>
      <c r="AA927" s="788" t="str">
        <f t="shared" si="170"/>
        <v/>
      </c>
      <c r="AB927" s="789" t="str">
        <f t="shared" si="168"/>
        <v/>
      </c>
      <c r="AC927" s="789">
        <f t="shared" si="171"/>
        <v>0</v>
      </c>
      <c r="AD927" s="789">
        <f t="shared" si="172"/>
        <v>0</v>
      </c>
      <c r="AE927" s="789">
        <f t="shared" si="173"/>
        <v>0</v>
      </c>
      <c r="AF927" s="790">
        <f t="shared" si="174"/>
        <v>0</v>
      </c>
      <c r="AG927" s="273"/>
      <c r="AH927" s="791"/>
      <c r="AI927" s="265"/>
      <c r="AJ927" s="792"/>
      <c r="AK927" s="793"/>
      <c r="AL927" s="787"/>
      <c r="AM927" s="788" t="str">
        <f t="shared" si="175"/>
        <v/>
      </c>
      <c r="AN927" s="789" t="str">
        <f t="shared" si="169"/>
        <v/>
      </c>
      <c r="AO927" s="789">
        <f t="shared" si="176"/>
        <v>0</v>
      </c>
      <c r="AP927" s="789">
        <f t="shared" si="177"/>
        <v>0</v>
      </c>
      <c r="AQ927" s="789">
        <f t="shared" si="178"/>
        <v>0</v>
      </c>
      <c r="AR927" s="790">
        <f t="shared" si="179"/>
        <v>0</v>
      </c>
    </row>
    <row r="928" spans="22:44" x14ac:dyDescent="0.25">
      <c r="V928" s="791"/>
      <c r="W928" s="265"/>
      <c r="X928" s="792"/>
      <c r="Y928" s="793"/>
      <c r="Z928" s="787"/>
      <c r="AA928" s="788" t="str">
        <f t="shared" si="170"/>
        <v/>
      </c>
      <c r="AB928" s="789" t="str">
        <f t="shared" si="168"/>
        <v/>
      </c>
      <c r="AC928" s="789">
        <f t="shared" si="171"/>
        <v>0</v>
      </c>
      <c r="AD928" s="789">
        <f t="shared" si="172"/>
        <v>0</v>
      </c>
      <c r="AE928" s="789">
        <f t="shared" si="173"/>
        <v>0</v>
      </c>
      <c r="AF928" s="790">
        <f t="shared" si="174"/>
        <v>0</v>
      </c>
      <c r="AG928" s="273"/>
      <c r="AH928" s="791"/>
      <c r="AI928" s="265"/>
      <c r="AJ928" s="792"/>
      <c r="AK928" s="793"/>
      <c r="AL928" s="787"/>
      <c r="AM928" s="788" t="str">
        <f t="shared" si="175"/>
        <v/>
      </c>
      <c r="AN928" s="789" t="str">
        <f t="shared" si="169"/>
        <v/>
      </c>
      <c r="AO928" s="789">
        <f t="shared" si="176"/>
        <v>0</v>
      </c>
      <c r="AP928" s="789">
        <f t="shared" si="177"/>
        <v>0</v>
      </c>
      <c r="AQ928" s="789">
        <f t="shared" si="178"/>
        <v>0</v>
      </c>
      <c r="AR928" s="790">
        <f t="shared" si="179"/>
        <v>0</v>
      </c>
    </row>
    <row r="929" spans="22:44" x14ac:dyDescent="0.25">
      <c r="V929" s="791"/>
      <c r="W929" s="265"/>
      <c r="X929" s="792"/>
      <c r="Y929" s="793"/>
      <c r="Z929" s="787"/>
      <c r="AA929" s="788" t="str">
        <f t="shared" si="170"/>
        <v/>
      </c>
      <c r="AB929" s="789" t="str">
        <f t="shared" si="168"/>
        <v/>
      </c>
      <c r="AC929" s="789">
        <f t="shared" si="171"/>
        <v>0</v>
      </c>
      <c r="AD929" s="789">
        <f t="shared" si="172"/>
        <v>0</v>
      </c>
      <c r="AE929" s="789">
        <f t="shared" si="173"/>
        <v>0</v>
      </c>
      <c r="AF929" s="790">
        <f t="shared" si="174"/>
        <v>0</v>
      </c>
      <c r="AG929" s="273"/>
      <c r="AH929" s="791"/>
      <c r="AI929" s="265"/>
      <c r="AJ929" s="792"/>
      <c r="AK929" s="793"/>
      <c r="AL929" s="787"/>
      <c r="AM929" s="788" t="str">
        <f t="shared" si="175"/>
        <v/>
      </c>
      <c r="AN929" s="789" t="str">
        <f t="shared" si="169"/>
        <v/>
      </c>
      <c r="AO929" s="789">
        <f t="shared" si="176"/>
        <v>0</v>
      </c>
      <c r="AP929" s="789">
        <f t="shared" si="177"/>
        <v>0</v>
      </c>
      <c r="AQ929" s="789">
        <f t="shared" si="178"/>
        <v>0</v>
      </c>
      <c r="AR929" s="790">
        <f t="shared" si="179"/>
        <v>0</v>
      </c>
    </row>
    <row r="930" spans="22:44" x14ac:dyDescent="0.25">
      <c r="V930" s="791"/>
      <c r="W930" s="265"/>
      <c r="X930" s="792"/>
      <c r="Y930" s="793"/>
      <c r="Z930" s="787"/>
      <c r="AA930" s="788" t="str">
        <f t="shared" si="170"/>
        <v/>
      </c>
      <c r="AB930" s="789" t="str">
        <f t="shared" si="168"/>
        <v/>
      </c>
      <c r="AC930" s="789">
        <f t="shared" si="171"/>
        <v>0</v>
      </c>
      <c r="AD930" s="789">
        <f t="shared" si="172"/>
        <v>0</v>
      </c>
      <c r="AE930" s="789">
        <f t="shared" si="173"/>
        <v>0</v>
      </c>
      <c r="AF930" s="790">
        <f t="shared" si="174"/>
        <v>0</v>
      </c>
      <c r="AG930" s="273"/>
      <c r="AH930" s="791"/>
      <c r="AI930" s="265"/>
      <c r="AJ930" s="792"/>
      <c r="AK930" s="793"/>
      <c r="AL930" s="787"/>
      <c r="AM930" s="788" t="str">
        <f t="shared" si="175"/>
        <v/>
      </c>
      <c r="AN930" s="789" t="str">
        <f t="shared" si="169"/>
        <v/>
      </c>
      <c r="AO930" s="789">
        <f t="shared" si="176"/>
        <v>0</v>
      </c>
      <c r="AP930" s="789">
        <f t="shared" si="177"/>
        <v>0</v>
      </c>
      <c r="AQ930" s="789">
        <f t="shared" si="178"/>
        <v>0</v>
      </c>
      <c r="AR930" s="790">
        <f t="shared" si="179"/>
        <v>0</v>
      </c>
    </row>
    <row r="931" spans="22:44" x14ac:dyDescent="0.25">
      <c r="V931" s="791"/>
      <c r="W931" s="265"/>
      <c r="X931" s="792"/>
      <c r="Y931" s="793"/>
      <c r="Z931" s="787"/>
      <c r="AA931" s="788" t="str">
        <f t="shared" si="170"/>
        <v/>
      </c>
      <c r="AB931" s="789" t="str">
        <f t="shared" si="168"/>
        <v/>
      </c>
      <c r="AC931" s="789">
        <f t="shared" si="171"/>
        <v>0</v>
      </c>
      <c r="AD931" s="789">
        <f t="shared" si="172"/>
        <v>0</v>
      </c>
      <c r="AE931" s="789">
        <f t="shared" si="173"/>
        <v>0</v>
      </c>
      <c r="AF931" s="790">
        <f t="shared" si="174"/>
        <v>0</v>
      </c>
      <c r="AG931" s="273"/>
      <c r="AH931" s="791"/>
      <c r="AI931" s="265"/>
      <c r="AJ931" s="792"/>
      <c r="AK931" s="793"/>
      <c r="AL931" s="787"/>
      <c r="AM931" s="788" t="str">
        <f t="shared" si="175"/>
        <v/>
      </c>
      <c r="AN931" s="789" t="str">
        <f t="shared" si="169"/>
        <v/>
      </c>
      <c r="AO931" s="789">
        <f t="shared" si="176"/>
        <v>0</v>
      </c>
      <c r="AP931" s="789">
        <f t="shared" si="177"/>
        <v>0</v>
      </c>
      <c r="AQ931" s="789">
        <f t="shared" si="178"/>
        <v>0</v>
      </c>
      <c r="AR931" s="790">
        <f t="shared" si="179"/>
        <v>0</v>
      </c>
    </row>
    <row r="932" spans="22:44" x14ac:dyDescent="0.25">
      <c r="V932" s="791"/>
      <c r="W932" s="265"/>
      <c r="X932" s="792"/>
      <c r="Y932" s="793"/>
      <c r="Z932" s="787"/>
      <c r="AA932" s="788" t="str">
        <f t="shared" si="170"/>
        <v/>
      </c>
      <c r="AB932" s="789" t="str">
        <f t="shared" si="168"/>
        <v/>
      </c>
      <c r="AC932" s="789">
        <f t="shared" si="171"/>
        <v>0</v>
      </c>
      <c r="AD932" s="789">
        <f t="shared" si="172"/>
        <v>0</v>
      </c>
      <c r="AE932" s="789">
        <f t="shared" si="173"/>
        <v>0</v>
      </c>
      <c r="AF932" s="790">
        <f t="shared" si="174"/>
        <v>0</v>
      </c>
      <c r="AG932" s="273"/>
      <c r="AH932" s="791"/>
      <c r="AI932" s="265"/>
      <c r="AJ932" s="792"/>
      <c r="AK932" s="793"/>
      <c r="AL932" s="787"/>
      <c r="AM932" s="788" t="str">
        <f t="shared" si="175"/>
        <v/>
      </c>
      <c r="AN932" s="789" t="str">
        <f t="shared" si="169"/>
        <v/>
      </c>
      <c r="AO932" s="789">
        <f t="shared" si="176"/>
        <v>0</v>
      </c>
      <c r="AP932" s="789">
        <f t="shared" si="177"/>
        <v>0</v>
      </c>
      <c r="AQ932" s="789">
        <f t="shared" si="178"/>
        <v>0</v>
      </c>
      <c r="AR932" s="790">
        <f t="shared" si="179"/>
        <v>0</v>
      </c>
    </row>
    <row r="933" spans="22:44" x14ac:dyDescent="0.25">
      <c r="V933" s="791"/>
      <c r="W933" s="265"/>
      <c r="X933" s="792"/>
      <c r="Y933" s="793"/>
      <c r="Z933" s="787"/>
      <c r="AA933" s="788" t="str">
        <f t="shared" si="170"/>
        <v/>
      </c>
      <c r="AB933" s="789" t="str">
        <f t="shared" si="168"/>
        <v/>
      </c>
      <c r="AC933" s="789">
        <f t="shared" si="171"/>
        <v>0</v>
      </c>
      <c r="AD933" s="789">
        <f t="shared" si="172"/>
        <v>0</v>
      </c>
      <c r="AE933" s="789">
        <f t="shared" si="173"/>
        <v>0</v>
      </c>
      <c r="AF933" s="790">
        <f t="shared" si="174"/>
        <v>0</v>
      </c>
      <c r="AG933" s="273"/>
      <c r="AH933" s="791"/>
      <c r="AI933" s="265"/>
      <c r="AJ933" s="792"/>
      <c r="AK933" s="793"/>
      <c r="AL933" s="787"/>
      <c r="AM933" s="788" t="str">
        <f t="shared" si="175"/>
        <v/>
      </c>
      <c r="AN933" s="789" t="str">
        <f t="shared" si="169"/>
        <v/>
      </c>
      <c r="AO933" s="789">
        <f t="shared" si="176"/>
        <v>0</v>
      </c>
      <c r="AP933" s="789">
        <f t="shared" si="177"/>
        <v>0</v>
      </c>
      <c r="AQ933" s="789">
        <f t="shared" si="178"/>
        <v>0</v>
      </c>
      <c r="AR933" s="790">
        <f t="shared" si="179"/>
        <v>0</v>
      </c>
    </row>
    <row r="934" spans="22:44" x14ac:dyDescent="0.25">
      <c r="V934" s="791"/>
      <c r="W934" s="265"/>
      <c r="X934" s="792"/>
      <c r="Y934" s="793"/>
      <c r="Z934" s="787"/>
      <c r="AA934" s="788" t="str">
        <f t="shared" si="170"/>
        <v/>
      </c>
      <c r="AB934" s="789" t="str">
        <f t="shared" si="168"/>
        <v/>
      </c>
      <c r="AC934" s="789">
        <f t="shared" si="171"/>
        <v>0</v>
      </c>
      <c r="AD934" s="789">
        <f t="shared" si="172"/>
        <v>0</v>
      </c>
      <c r="AE934" s="789">
        <f t="shared" si="173"/>
        <v>0</v>
      </c>
      <c r="AF934" s="790">
        <f t="shared" si="174"/>
        <v>0</v>
      </c>
      <c r="AG934" s="273"/>
      <c r="AH934" s="791"/>
      <c r="AI934" s="265"/>
      <c r="AJ934" s="792"/>
      <c r="AK934" s="793"/>
      <c r="AL934" s="787"/>
      <c r="AM934" s="788" t="str">
        <f t="shared" si="175"/>
        <v/>
      </c>
      <c r="AN934" s="789" t="str">
        <f t="shared" si="169"/>
        <v/>
      </c>
      <c r="AO934" s="789">
        <f t="shared" si="176"/>
        <v>0</v>
      </c>
      <c r="AP934" s="789">
        <f t="shared" si="177"/>
        <v>0</v>
      </c>
      <c r="AQ934" s="789">
        <f t="shared" si="178"/>
        <v>0</v>
      </c>
      <c r="AR934" s="790">
        <f t="shared" si="179"/>
        <v>0</v>
      </c>
    </row>
    <row r="935" spans="22:44" x14ac:dyDescent="0.25">
      <c r="V935" s="791"/>
      <c r="W935" s="265"/>
      <c r="X935" s="792"/>
      <c r="Y935" s="793"/>
      <c r="Z935" s="787"/>
      <c r="AA935" s="788" t="str">
        <f t="shared" si="170"/>
        <v/>
      </c>
      <c r="AB935" s="789" t="str">
        <f t="shared" si="168"/>
        <v/>
      </c>
      <c r="AC935" s="789">
        <f t="shared" si="171"/>
        <v>0</v>
      </c>
      <c r="AD935" s="789">
        <f t="shared" si="172"/>
        <v>0</v>
      </c>
      <c r="AE935" s="789">
        <f t="shared" si="173"/>
        <v>0</v>
      </c>
      <c r="AF935" s="790">
        <f t="shared" si="174"/>
        <v>0</v>
      </c>
      <c r="AG935" s="273"/>
      <c r="AH935" s="791"/>
      <c r="AI935" s="265"/>
      <c r="AJ935" s="792"/>
      <c r="AK935" s="793"/>
      <c r="AL935" s="787"/>
      <c r="AM935" s="788" t="str">
        <f t="shared" si="175"/>
        <v/>
      </c>
      <c r="AN935" s="789" t="str">
        <f t="shared" si="169"/>
        <v/>
      </c>
      <c r="AO935" s="789">
        <f t="shared" si="176"/>
        <v>0</v>
      </c>
      <c r="AP935" s="789">
        <f t="shared" si="177"/>
        <v>0</v>
      </c>
      <c r="AQ935" s="789">
        <f t="shared" si="178"/>
        <v>0</v>
      </c>
      <c r="AR935" s="790">
        <f t="shared" si="179"/>
        <v>0</v>
      </c>
    </row>
    <row r="936" spans="22:44" x14ac:dyDescent="0.25">
      <c r="V936" s="791"/>
      <c r="W936" s="265"/>
      <c r="X936" s="792"/>
      <c r="Y936" s="793"/>
      <c r="Z936" s="787"/>
      <c r="AA936" s="788" t="str">
        <f t="shared" si="170"/>
        <v/>
      </c>
      <c r="AB936" s="789" t="str">
        <f t="shared" si="168"/>
        <v/>
      </c>
      <c r="AC936" s="789">
        <f t="shared" si="171"/>
        <v>0</v>
      </c>
      <c r="AD936" s="789">
        <f t="shared" si="172"/>
        <v>0</v>
      </c>
      <c r="AE936" s="789">
        <f t="shared" si="173"/>
        <v>0</v>
      </c>
      <c r="AF936" s="790">
        <f t="shared" si="174"/>
        <v>0</v>
      </c>
      <c r="AG936" s="273"/>
      <c r="AH936" s="791"/>
      <c r="AI936" s="265"/>
      <c r="AJ936" s="792"/>
      <c r="AK936" s="793"/>
      <c r="AL936" s="787"/>
      <c r="AM936" s="788" t="str">
        <f t="shared" si="175"/>
        <v/>
      </c>
      <c r="AN936" s="789" t="str">
        <f t="shared" si="169"/>
        <v/>
      </c>
      <c r="AO936" s="789">
        <f t="shared" si="176"/>
        <v>0</v>
      </c>
      <c r="AP936" s="789">
        <f t="shared" si="177"/>
        <v>0</v>
      </c>
      <c r="AQ936" s="789">
        <f t="shared" si="178"/>
        <v>0</v>
      </c>
      <c r="AR936" s="790">
        <f t="shared" si="179"/>
        <v>0</v>
      </c>
    </row>
    <row r="937" spans="22:44" x14ac:dyDescent="0.25">
      <c r="V937" s="791"/>
      <c r="W937" s="265"/>
      <c r="X937" s="792"/>
      <c r="Y937" s="793"/>
      <c r="Z937" s="787"/>
      <c r="AA937" s="788" t="str">
        <f t="shared" si="170"/>
        <v/>
      </c>
      <c r="AB937" s="789" t="str">
        <f t="shared" si="168"/>
        <v/>
      </c>
      <c r="AC937" s="789">
        <f t="shared" si="171"/>
        <v>0</v>
      </c>
      <c r="AD937" s="789">
        <f t="shared" si="172"/>
        <v>0</v>
      </c>
      <c r="AE937" s="789">
        <f t="shared" si="173"/>
        <v>0</v>
      </c>
      <c r="AF937" s="790">
        <f t="shared" si="174"/>
        <v>0</v>
      </c>
      <c r="AG937" s="273"/>
      <c r="AH937" s="791"/>
      <c r="AI937" s="265"/>
      <c r="AJ937" s="792"/>
      <c r="AK937" s="793"/>
      <c r="AL937" s="787"/>
      <c r="AM937" s="788" t="str">
        <f t="shared" si="175"/>
        <v/>
      </c>
      <c r="AN937" s="789" t="str">
        <f t="shared" si="169"/>
        <v/>
      </c>
      <c r="AO937" s="789">
        <f t="shared" si="176"/>
        <v>0</v>
      </c>
      <c r="AP937" s="789">
        <f t="shared" si="177"/>
        <v>0</v>
      </c>
      <c r="AQ937" s="789">
        <f t="shared" si="178"/>
        <v>0</v>
      </c>
      <c r="AR937" s="790">
        <f t="shared" si="179"/>
        <v>0</v>
      </c>
    </row>
    <row r="938" spans="22:44" x14ac:dyDescent="0.25">
      <c r="V938" s="791"/>
      <c r="W938" s="265"/>
      <c r="X938" s="792"/>
      <c r="Y938" s="793"/>
      <c r="Z938" s="787"/>
      <c r="AA938" s="788" t="str">
        <f t="shared" si="170"/>
        <v/>
      </c>
      <c r="AB938" s="789" t="str">
        <f t="shared" si="168"/>
        <v/>
      </c>
      <c r="AC938" s="789">
        <f t="shared" si="171"/>
        <v>0</v>
      </c>
      <c r="AD938" s="789">
        <f t="shared" si="172"/>
        <v>0</v>
      </c>
      <c r="AE938" s="789">
        <f t="shared" si="173"/>
        <v>0</v>
      </c>
      <c r="AF938" s="790">
        <f t="shared" si="174"/>
        <v>0</v>
      </c>
      <c r="AG938" s="273"/>
      <c r="AH938" s="791"/>
      <c r="AI938" s="265"/>
      <c r="AJ938" s="792"/>
      <c r="AK938" s="793"/>
      <c r="AL938" s="787"/>
      <c r="AM938" s="788" t="str">
        <f t="shared" si="175"/>
        <v/>
      </c>
      <c r="AN938" s="789" t="str">
        <f t="shared" si="169"/>
        <v/>
      </c>
      <c r="AO938" s="789">
        <f t="shared" si="176"/>
        <v>0</v>
      </c>
      <c r="AP938" s="789">
        <f t="shared" si="177"/>
        <v>0</v>
      </c>
      <c r="AQ938" s="789">
        <f t="shared" si="178"/>
        <v>0</v>
      </c>
      <c r="AR938" s="790">
        <f t="shared" si="179"/>
        <v>0</v>
      </c>
    </row>
    <row r="939" spans="22:44" x14ac:dyDescent="0.25">
      <c r="V939" s="791"/>
      <c r="W939" s="265"/>
      <c r="X939" s="792"/>
      <c r="Y939" s="793"/>
      <c r="Z939" s="787"/>
      <c r="AA939" s="788" t="str">
        <f t="shared" si="170"/>
        <v/>
      </c>
      <c r="AB939" s="789" t="str">
        <f t="shared" si="168"/>
        <v/>
      </c>
      <c r="AC939" s="789">
        <f t="shared" si="171"/>
        <v>0</v>
      </c>
      <c r="AD939" s="789">
        <f t="shared" si="172"/>
        <v>0</v>
      </c>
      <c r="AE939" s="789">
        <f t="shared" si="173"/>
        <v>0</v>
      </c>
      <c r="AF939" s="790">
        <f t="shared" si="174"/>
        <v>0</v>
      </c>
      <c r="AG939" s="273"/>
      <c r="AH939" s="791"/>
      <c r="AI939" s="265"/>
      <c r="AJ939" s="792"/>
      <c r="AK939" s="793"/>
      <c r="AL939" s="787"/>
      <c r="AM939" s="788" t="str">
        <f t="shared" si="175"/>
        <v/>
      </c>
      <c r="AN939" s="789" t="str">
        <f t="shared" si="169"/>
        <v/>
      </c>
      <c r="AO939" s="789">
        <f t="shared" si="176"/>
        <v>0</v>
      </c>
      <c r="AP939" s="789">
        <f t="shared" si="177"/>
        <v>0</v>
      </c>
      <c r="AQ939" s="789">
        <f t="shared" si="178"/>
        <v>0</v>
      </c>
      <c r="AR939" s="790">
        <f t="shared" si="179"/>
        <v>0</v>
      </c>
    </row>
    <row r="940" spans="22:44" x14ac:dyDescent="0.25">
      <c r="V940" s="791"/>
      <c r="W940" s="265"/>
      <c r="X940" s="792"/>
      <c r="Y940" s="793"/>
      <c r="Z940" s="787"/>
      <c r="AA940" s="788" t="str">
        <f t="shared" si="170"/>
        <v/>
      </c>
      <c r="AB940" s="789" t="str">
        <f t="shared" si="168"/>
        <v/>
      </c>
      <c r="AC940" s="789">
        <f t="shared" si="171"/>
        <v>0</v>
      </c>
      <c r="AD940" s="789">
        <f t="shared" si="172"/>
        <v>0</v>
      </c>
      <c r="AE940" s="789">
        <f t="shared" si="173"/>
        <v>0</v>
      </c>
      <c r="AF940" s="790">
        <f t="shared" si="174"/>
        <v>0</v>
      </c>
      <c r="AG940" s="273"/>
      <c r="AH940" s="791"/>
      <c r="AI940" s="265"/>
      <c r="AJ940" s="792"/>
      <c r="AK940" s="793"/>
      <c r="AL940" s="787"/>
      <c r="AM940" s="788" t="str">
        <f t="shared" si="175"/>
        <v/>
      </c>
      <c r="AN940" s="789" t="str">
        <f t="shared" si="169"/>
        <v/>
      </c>
      <c r="AO940" s="789">
        <f t="shared" si="176"/>
        <v>0</v>
      </c>
      <c r="AP940" s="789">
        <f t="shared" si="177"/>
        <v>0</v>
      </c>
      <c r="AQ940" s="789">
        <f t="shared" si="178"/>
        <v>0</v>
      </c>
      <c r="AR940" s="790">
        <f t="shared" si="179"/>
        <v>0</v>
      </c>
    </row>
    <row r="941" spans="22:44" x14ac:dyDescent="0.25">
      <c r="V941" s="791"/>
      <c r="W941" s="265"/>
      <c r="X941" s="792"/>
      <c r="Y941" s="793"/>
      <c r="Z941" s="787"/>
      <c r="AA941" s="788" t="str">
        <f t="shared" si="170"/>
        <v/>
      </c>
      <c r="AB941" s="789" t="str">
        <f t="shared" si="168"/>
        <v/>
      </c>
      <c r="AC941" s="789">
        <f t="shared" si="171"/>
        <v>0</v>
      </c>
      <c r="AD941" s="789">
        <f t="shared" si="172"/>
        <v>0</v>
      </c>
      <c r="AE941" s="789">
        <f t="shared" si="173"/>
        <v>0</v>
      </c>
      <c r="AF941" s="790">
        <f t="shared" si="174"/>
        <v>0</v>
      </c>
      <c r="AG941" s="273"/>
      <c r="AH941" s="791"/>
      <c r="AI941" s="265"/>
      <c r="AJ941" s="792"/>
      <c r="AK941" s="793"/>
      <c r="AL941" s="787"/>
      <c r="AM941" s="788" t="str">
        <f t="shared" si="175"/>
        <v/>
      </c>
      <c r="AN941" s="789" t="str">
        <f t="shared" si="169"/>
        <v/>
      </c>
      <c r="AO941" s="789">
        <f t="shared" si="176"/>
        <v>0</v>
      </c>
      <c r="AP941" s="789">
        <f t="shared" si="177"/>
        <v>0</v>
      </c>
      <c r="AQ941" s="789">
        <f t="shared" si="178"/>
        <v>0</v>
      </c>
      <c r="AR941" s="790">
        <f t="shared" si="179"/>
        <v>0</v>
      </c>
    </row>
    <row r="942" spans="22:44" x14ac:dyDescent="0.25">
      <c r="V942" s="791"/>
      <c r="W942" s="265"/>
      <c r="X942" s="792"/>
      <c r="Y942" s="793"/>
      <c r="Z942" s="787"/>
      <c r="AA942" s="788" t="str">
        <f t="shared" si="170"/>
        <v/>
      </c>
      <c r="AB942" s="789" t="str">
        <f t="shared" si="168"/>
        <v/>
      </c>
      <c r="AC942" s="789">
        <f t="shared" si="171"/>
        <v>0</v>
      </c>
      <c r="AD942" s="789">
        <f t="shared" si="172"/>
        <v>0</v>
      </c>
      <c r="AE942" s="789">
        <f t="shared" si="173"/>
        <v>0</v>
      </c>
      <c r="AF942" s="790">
        <f t="shared" si="174"/>
        <v>0</v>
      </c>
      <c r="AG942" s="273"/>
      <c r="AH942" s="791"/>
      <c r="AI942" s="265"/>
      <c r="AJ942" s="792"/>
      <c r="AK942" s="793"/>
      <c r="AL942" s="787"/>
      <c r="AM942" s="788" t="str">
        <f t="shared" si="175"/>
        <v/>
      </c>
      <c r="AN942" s="789" t="str">
        <f t="shared" si="169"/>
        <v/>
      </c>
      <c r="AO942" s="789">
        <f t="shared" si="176"/>
        <v>0</v>
      </c>
      <c r="AP942" s="789">
        <f t="shared" si="177"/>
        <v>0</v>
      </c>
      <c r="AQ942" s="789">
        <f t="shared" si="178"/>
        <v>0</v>
      </c>
      <c r="AR942" s="790">
        <f t="shared" si="179"/>
        <v>0</v>
      </c>
    </row>
    <row r="943" spans="22:44" x14ac:dyDescent="0.25">
      <c r="V943" s="791"/>
      <c r="W943" s="265"/>
      <c r="X943" s="792"/>
      <c r="Y943" s="793"/>
      <c r="Z943" s="787"/>
      <c r="AA943" s="788" t="str">
        <f t="shared" si="170"/>
        <v/>
      </c>
      <c r="AB943" s="789" t="str">
        <f t="shared" si="168"/>
        <v/>
      </c>
      <c r="AC943" s="789">
        <f t="shared" si="171"/>
        <v>0</v>
      </c>
      <c r="AD943" s="789">
        <f t="shared" si="172"/>
        <v>0</v>
      </c>
      <c r="AE943" s="789">
        <f t="shared" si="173"/>
        <v>0</v>
      </c>
      <c r="AF943" s="790">
        <f t="shared" si="174"/>
        <v>0</v>
      </c>
      <c r="AG943" s="273"/>
      <c r="AH943" s="791"/>
      <c r="AI943" s="265"/>
      <c r="AJ943" s="792"/>
      <c r="AK943" s="793"/>
      <c r="AL943" s="787"/>
      <c r="AM943" s="788" t="str">
        <f t="shared" si="175"/>
        <v/>
      </c>
      <c r="AN943" s="789" t="str">
        <f t="shared" si="169"/>
        <v/>
      </c>
      <c r="AO943" s="789">
        <f t="shared" si="176"/>
        <v>0</v>
      </c>
      <c r="AP943" s="789">
        <f t="shared" si="177"/>
        <v>0</v>
      </c>
      <c r="AQ943" s="789">
        <f t="shared" si="178"/>
        <v>0</v>
      </c>
      <c r="AR943" s="790">
        <f t="shared" si="179"/>
        <v>0</v>
      </c>
    </row>
    <row r="944" spans="22:44" x14ac:dyDescent="0.25">
      <c r="V944" s="791"/>
      <c r="W944" s="265"/>
      <c r="X944" s="792"/>
      <c r="Y944" s="793"/>
      <c r="Z944" s="787"/>
      <c r="AA944" s="788" t="str">
        <f t="shared" si="170"/>
        <v/>
      </c>
      <c r="AB944" s="789" t="str">
        <f t="shared" si="168"/>
        <v/>
      </c>
      <c r="AC944" s="789">
        <f t="shared" si="171"/>
        <v>0</v>
      </c>
      <c r="AD944" s="789">
        <f t="shared" si="172"/>
        <v>0</v>
      </c>
      <c r="AE944" s="789">
        <f t="shared" si="173"/>
        <v>0</v>
      </c>
      <c r="AF944" s="790">
        <f t="shared" si="174"/>
        <v>0</v>
      </c>
      <c r="AG944" s="273"/>
      <c r="AH944" s="791"/>
      <c r="AI944" s="265"/>
      <c r="AJ944" s="792"/>
      <c r="AK944" s="793"/>
      <c r="AL944" s="787"/>
      <c r="AM944" s="788" t="str">
        <f t="shared" si="175"/>
        <v/>
      </c>
      <c r="AN944" s="789" t="str">
        <f t="shared" si="169"/>
        <v/>
      </c>
      <c r="AO944" s="789">
        <f t="shared" si="176"/>
        <v>0</v>
      </c>
      <c r="AP944" s="789">
        <f t="shared" si="177"/>
        <v>0</v>
      </c>
      <c r="AQ944" s="789">
        <f t="shared" si="178"/>
        <v>0</v>
      </c>
      <c r="AR944" s="790">
        <f t="shared" si="179"/>
        <v>0</v>
      </c>
    </row>
    <row r="945" spans="22:44" x14ac:dyDescent="0.25">
      <c r="V945" s="791"/>
      <c r="W945" s="265"/>
      <c r="X945" s="792"/>
      <c r="Y945" s="793"/>
      <c r="Z945" s="787"/>
      <c r="AA945" s="788" t="str">
        <f t="shared" si="170"/>
        <v/>
      </c>
      <c r="AB945" s="789" t="str">
        <f t="shared" si="168"/>
        <v/>
      </c>
      <c r="AC945" s="789">
        <f t="shared" si="171"/>
        <v>0</v>
      </c>
      <c r="AD945" s="789">
        <f t="shared" si="172"/>
        <v>0</v>
      </c>
      <c r="AE945" s="789">
        <f t="shared" si="173"/>
        <v>0</v>
      </c>
      <c r="AF945" s="790">
        <f t="shared" si="174"/>
        <v>0</v>
      </c>
      <c r="AG945" s="273"/>
      <c r="AH945" s="791"/>
      <c r="AI945" s="265"/>
      <c r="AJ945" s="792"/>
      <c r="AK945" s="793"/>
      <c r="AL945" s="787"/>
      <c r="AM945" s="788" t="str">
        <f t="shared" si="175"/>
        <v/>
      </c>
      <c r="AN945" s="789" t="str">
        <f t="shared" si="169"/>
        <v/>
      </c>
      <c r="AO945" s="789">
        <f t="shared" si="176"/>
        <v>0</v>
      </c>
      <c r="AP945" s="789">
        <f t="shared" si="177"/>
        <v>0</v>
      </c>
      <c r="AQ945" s="789">
        <f t="shared" si="178"/>
        <v>0</v>
      </c>
      <c r="AR945" s="790">
        <f t="shared" si="179"/>
        <v>0</v>
      </c>
    </row>
    <row r="946" spans="22:44" x14ac:dyDescent="0.25">
      <c r="V946" s="791"/>
      <c r="W946" s="265"/>
      <c r="X946" s="792"/>
      <c r="Y946" s="793"/>
      <c r="Z946" s="787"/>
      <c r="AA946" s="788" t="str">
        <f t="shared" si="170"/>
        <v/>
      </c>
      <c r="AB946" s="789" t="str">
        <f t="shared" si="168"/>
        <v/>
      </c>
      <c r="AC946" s="789">
        <f t="shared" si="171"/>
        <v>0</v>
      </c>
      <c r="AD946" s="789">
        <f t="shared" si="172"/>
        <v>0</v>
      </c>
      <c r="AE946" s="789">
        <f t="shared" si="173"/>
        <v>0</v>
      </c>
      <c r="AF946" s="790">
        <f t="shared" si="174"/>
        <v>0</v>
      </c>
      <c r="AG946" s="273"/>
      <c r="AH946" s="791"/>
      <c r="AI946" s="265"/>
      <c r="AJ946" s="792"/>
      <c r="AK946" s="793"/>
      <c r="AL946" s="787"/>
      <c r="AM946" s="788" t="str">
        <f t="shared" si="175"/>
        <v/>
      </c>
      <c r="AN946" s="789" t="str">
        <f t="shared" si="169"/>
        <v/>
      </c>
      <c r="AO946" s="789">
        <f t="shared" si="176"/>
        <v>0</v>
      </c>
      <c r="AP946" s="789">
        <f t="shared" si="177"/>
        <v>0</v>
      </c>
      <c r="AQ946" s="789">
        <f t="shared" si="178"/>
        <v>0</v>
      </c>
      <c r="AR946" s="790">
        <f t="shared" si="179"/>
        <v>0</v>
      </c>
    </row>
    <row r="947" spans="22:44" x14ac:dyDescent="0.25">
      <c r="V947" s="791"/>
      <c r="W947" s="265"/>
      <c r="X947" s="792"/>
      <c r="Y947" s="793"/>
      <c r="Z947" s="787"/>
      <c r="AA947" s="788" t="str">
        <f t="shared" si="170"/>
        <v/>
      </c>
      <c r="AB947" s="789" t="str">
        <f t="shared" si="168"/>
        <v/>
      </c>
      <c r="AC947" s="789">
        <f t="shared" si="171"/>
        <v>0</v>
      </c>
      <c r="AD947" s="789">
        <f t="shared" si="172"/>
        <v>0</v>
      </c>
      <c r="AE947" s="789">
        <f t="shared" si="173"/>
        <v>0</v>
      </c>
      <c r="AF947" s="790">
        <f t="shared" si="174"/>
        <v>0</v>
      </c>
      <c r="AG947" s="273"/>
      <c r="AH947" s="791"/>
      <c r="AI947" s="265"/>
      <c r="AJ947" s="792"/>
      <c r="AK947" s="793"/>
      <c r="AL947" s="787"/>
      <c r="AM947" s="788" t="str">
        <f t="shared" si="175"/>
        <v/>
      </c>
      <c r="AN947" s="789" t="str">
        <f t="shared" si="169"/>
        <v/>
      </c>
      <c r="AO947" s="789">
        <f t="shared" si="176"/>
        <v>0</v>
      </c>
      <c r="AP947" s="789">
        <f t="shared" si="177"/>
        <v>0</v>
      </c>
      <c r="AQ947" s="789">
        <f t="shared" si="178"/>
        <v>0</v>
      </c>
      <c r="AR947" s="790">
        <f t="shared" si="179"/>
        <v>0</v>
      </c>
    </row>
    <row r="948" spans="22:44" x14ac:dyDescent="0.25">
      <c r="V948" s="791"/>
      <c r="W948" s="265"/>
      <c r="X948" s="792"/>
      <c r="Y948" s="793"/>
      <c r="Z948" s="787"/>
      <c r="AA948" s="788" t="str">
        <f t="shared" si="170"/>
        <v/>
      </c>
      <c r="AB948" s="789" t="str">
        <f t="shared" si="168"/>
        <v/>
      </c>
      <c r="AC948" s="789">
        <f t="shared" si="171"/>
        <v>0</v>
      </c>
      <c r="AD948" s="789">
        <f t="shared" si="172"/>
        <v>0</v>
      </c>
      <c r="AE948" s="789">
        <f t="shared" si="173"/>
        <v>0</v>
      </c>
      <c r="AF948" s="790">
        <f t="shared" si="174"/>
        <v>0</v>
      </c>
      <c r="AG948" s="273"/>
      <c r="AH948" s="791"/>
      <c r="AI948" s="265"/>
      <c r="AJ948" s="792"/>
      <c r="AK948" s="793"/>
      <c r="AL948" s="787"/>
      <c r="AM948" s="788" t="str">
        <f t="shared" si="175"/>
        <v/>
      </c>
      <c r="AN948" s="789" t="str">
        <f t="shared" si="169"/>
        <v/>
      </c>
      <c r="AO948" s="789">
        <f t="shared" si="176"/>
        <v>0</v>
      </c>
      <c r="AP948" s="789">
        <f t="shared" si="177"/>
        <v>0</v>
      </c>
      <c r="AQ948" s="789">
        <f t="shared" si="178"/>
        <v>0</v>
      </c>
      <c r="AR948" s="790">
        <f t="shared" si="179"/>
        <v>0</v>
      </c>
    </row>
    <row r="949" spans="22:44" x14ac:dyDescent="0.25">
      <c r="V949" s="791"/>
      <c r="W949" s="265"/>
      <c r="X949" s="792"/>
      <c r="Y949" s="793"/>
      <c r="Z949" s="787"/>
      <c r="AA949" s="788" t="str">
        <f t="shared" si="170"/>
        <v/>
      </c>
      <c r="AB949" s="789" t="str">
        <f t="shared" si="168"/>
        <v/>
      </c>
      <c r="AC949" s="789">
        <f t="shared" si="171"/>
        <v>0</v>
      </c>
      <c r="AD949" s="789">
        <f t="shared" si="172"/>
        <v>0</v>
      </c>
      <c r="AE949" s="789">
        <f t="shared" si="173"/>
        <v>0</v>
      </c>
      <c r="AF949" s="790">
        <f t="shared" si="174"/>
        <v>0</v>
      </c>
      <c r="AG949" s="273"/>
      <c r="AH949" s="791"/>
      <c r="AI949" s="265"/>
      <c r="AJ949" s="792"/>
      <c r="AK949" s="793"/>
      <c r="AL949" s="787"/>
      <c r="AM949" s="788" t="str">
        <f t="shared" si="175"/>
        <v/>
      </c>
      <c r="AN949" s="789" t="str">
        <f t="shared" si="169"/>
        <v/>
      </c>
      <c r="AO949" s="789">
        <f t="shared" si="176"/>
        <v>0</v>
      </c>
      <c r="AP949" s="789">
        <f t="shared" si="177"/>
        <v>0</v>
      </c>
      <c r="AQ949" s="789">
        <f t="shared" si="178"/>
        <v>0</v>
      </c>
      <c r="AR949" s="790">
        <f t="shared" si="179"/>
        <v>0</v>
      </c>
    </row>
    <row r="950" spans="22:44" x14ac:dyDescent="0.25">
      <c r="V950" s="791"/>
      <c r="W950" s="265"/>
      <c r="X950" s="792"/>
      <c r="Y950" s="793"/>
      <c r="Z950" s="787"/>
      <c r="AA950" s="788" t="str">
        <f t="shared" si="170"/>
        <v/>
      </c>
      <c r="AB950" s="789" t="str">
        <f t="shared" si="168"/>
        <v/>
      </c>
      <c r="AC950" s="789">
        <f t="shared" si="171"/>
        <v>0</v>
      </c>
      <c r="AD950" s="789">
        <f t="shared" si="172"/>
        <v>0</v>
      </c>
      <c r="AE950" s="789">
        <f t="shared" si="173"/>
        <v>0</v>
      </c>
      <c r="AF950" s="790">
        <f t="shared" si="174"/>
        <v>0</v>
      </c>
      <c r="AG950" s="273"/>
      <c r="AH950" s="791"/>
      <c r="AI950" s="265"/>
      <c r="AJ950" s="792"/>
      <c r="AK950" s="793"/>
      <c r="AL950" s="787"/>
      <c r="AM950" s="788" t="str">
        <f t="shared" si="175"/>
        <v/>
      </c>
      <c r="AN950" s="789" t="str">
        <f t="shared" si="169"/>
        <v/>
      </c>
      <c r="AO950" s="789">
        <f t="shared" si="176"/>
        <v>0</v>
      </c>
      <c r="AP950" s="789">
        <f t="shared" si="177"/>
        <v>0</v>
      </c>
      <c r="AQ950" s="789">
        <f t="shared" si="178"/>
        <v>0</v>
      </c>
      <c r="AR950" s="790">
        <f t="shared" si="179"/>
        <v>0</v>
      </c>
    </row>
    <row r="951" spans="22:44" x14ac:dyDescent="0.25">
      <c r="V951" s="791"/>
      <c r="W951" s="265"/>
      <c r="X951" s="792"/>
      <c r="Y951" s="793"/>
      <c r="Z951" s="787"/>
      <c r="AA951" s="788" t="str">
        <f t="shared" si="170"/>
        <v/>
      </c>
      <c r="AB951" s="789" t="str">
        <f t="shared" si="168"/>
        <v/>
      </c>
      <c r="AC951" s="789">
        <f t="shared" si="171"/>
        <v>0</v>
      </c>
      <c r="AD951" s="789">
        <f t="shared" si="172"/>
        <v>0</v>
      </c>
      <c r="AE951" s="789">
        <f t="shared" si="173"/>
        <v>0</v>
      </c>
      <c r="AF951" s="790">
        <f t="shared" si="174"/>
        <v>0</v>
      </c>
      <c r="AG951" s="273"/>
      <c r="AH951" s="791"/>
      <c r="AI951" s="265"/>
      <c r="AJ951" s="792"/>
      <c r="AK951" s="793"/>
      <c r="AL951" s="787"/>
      <c r="AM951" s="788" t="str">
        <f t="shared" si="175"/>
        <v/>
      </c>
      <c r="AN951" s="789" t="str">
        <f t="shared" si="169"/>
        <v/>
      </c>
      <c r="AO951" s="789">
        <f t="shared" si="176"/>
        <v>0</v>
      </c>
      <c r="AP951" s="789">
        <f t="shared" si="177"/>
        <v>0</v>
      </c>
      <c r="AQ951" s="789">
        <f t="shared" si="178"/>
        <v>0</v>
      </c>
      <c r="AR951" s="790">
        <f t="shared" si="179"/>
        <v>0</v>
      </c>
    </row>
    <row r="952" spans="22:44" x14ac:dyDescent="0.25">
      <c r="V952" s="791"/>
      <c r="W952" s="265"/>
      <c r="X952" s="792"/>
      <c r="Y952" s="793"/>
      <c r="Z952" s="787"/>
      <c r="AA952" s="788" t="str">
        <f t="shared" si="170"/>
        <v/>
      </c>
      <c r="AB952" s="789" t="str">
        <f t="shared" si="168"/>
        <v/>
      </c>
      <c r="AC952" s="789">
        <f t="shared" si="171"/>
        <v>0</v>
      </c>
      <c r="AD952" s="789">
        <f t="shared" si="172"/>
        <v>0</v>
      </c>
      <c r="AE952" s="789">
        <f t="shared" si="173"/>
        <v>0</v>
      </c>
      <c r="AF952" s="790">
        <f t="shared" si="174"/>
        <v>0</v>
      </c>
      <c r="AG952" s="273"/>
      <c r="AH952" s="791"/>
      <c r="AI952" s="265"/>
      <c r="AJ952" s="792"/>
      <c r="AK952" s="793"/>
      <c r="AL952" s="787"/>
      <c r="AM952" s="788" t="str">
        <f t="shared" si="175"/>
        <v/>
      </c>
      <c r="AN952" s="789" t="str">
        <f t="shared" si="169"/>
        <v/>
      </c>
      <c r="AO952" s="789">
        <f t="shared" si="176"/>
        <v>0</v>
      </c>
      <c r="AP952" s="789">
        <f t="shared" si="177"/>
        <v>0</v>
      </c>
      <c r="AQ952" s="789">
        <f t="shared" si="178"/>
        <v>0</v>
      </c>
      <c r="AR952" s="790">
        <f t="shared" si="179"/>
        <v>0</v>
      </c>
    </row>
    <row r="953" spans="22:44" x14ac:dyDescent="0.25">
      <c r="V953" s="791"/>
      <c r="W953" s="265"/>
      <c r="X953" s="792"/>
      <c r="Y953" s="793"/>
      <c r="Z953" s="787"/>
      <c r="AA953" s="788" t="str">
        <f t="shared" si="170"/>
        <v/>
      </c>
      <c r="AB953" s="789" t="str">
        <f t="shared" si="168"/>
        <v/>
      </c>
      <c r="AC953" s="789">
        <f t="shared" si="171"/>
        <v>0</v>
      </c>
      <c r="AD953" s="789">
        <f t="shared" si="172"/>
        <v>0</v>
      </c>
      <c r="AE953" s="789">
        <f t="shared" si="173"/>
        <v>0</v>
      </c>
      <c r="AF953" s="790">
        <f t="shared" si="174"/>
        <v>0</v>
      </c>
      <c r="AG953" s="273"/>
      <c r="AH953" s="791"/>
      <c r="AI953" s="265"/>
      <c r="AJ953" s="792"/>
      <c r="AK953" s="793"/>
      <c r="AL953" s="787"/>
      <c r="AM953" s="788" t="str">
        <f t="shared" si="175"/>
        <v/>
      </c>
      <c r="AN953" s="789" t="str">
        <f t="shared" si="169"/>
        <v/>
      </c>
      <c r="AO953" s="789">
        <f t="shared" si="176"/>
        <v>0</v>
      </c>
      <c r="AP953" s="789">
        <f t="shared" si="177"/>
        <v>0</v>
      </c>
      <c r="AQ953" s="789">
        <f t="shared" si="178"/>
        <v>0</v>
      </c>
      <c r="AR953" s="790">
        <f t="shared" si="179"/>
        <v>0</v>
      </c>
    </row>
    <row r="954" spans="22:44" x14ac:dyDescent="0.25">
      <c r="V954" s="791"/>
      <c r="W954" s="265"/>
      <c r="X954" s="792"/>
      <c r="Y954" s="793"/>
      <c r="Z954" s="787"/>
      <c r="AA954" s="788" t="str">
        <f t="shared" si="170"/>
        <v/>
      </c>
      <c r="AB954" s="789" t="str">
        <f t="shared" si="168"/>
        <v/>
      </c>
      <c r="AC954" s="789">
        <f t="shared" si="171"/>
        <v>0</v>
      </c>
      <c r="AD954" s="789">
        <f t="shared" si="172"/>
        <v>0</v>
      </c>
      <c r="AE954" s="789">
        <f t="shared" si="173"/>
        <v>0</v>
      </c>
      <c r="AF954" s="790">
        <f t="shared" si="174"/>
        <v>0</v>
      </c>
      <c r="AG954" s="273"/>
      <c r="AH954" s="791"/>
      <c r="AI954" s="265"/>
      <c r="AJ954" s="792"/>
      <c r="AK954" s="793"/>
      <c r="AL954" s="787"/>
      <c r="AM954" s="788" t="str">
        <f t="shared" si="175"/>
        <v/>
      </c>
      <c r="AN954" s="789" t="str">
        <f t="shared" si="169"/>
        <v/>
      </c>
      <c r="AO954" s="789">
        <f t="shared" si="176"/>
        <v>0</v>
      </c>
      <c r="AP954" s="789">
        <f t="shared" si="177"/>
        <v>0</v>
      </c>
      <c r="AQ954" s="789">
        <f t="shared" si="178"/>
        <v>0</v>
      </c>
      <c r="AR954" s="790">
        <f t="shared" si="179"/>
        <v>0</v>
      </c>
    </row>
    <row r="955" spans="22:44" x14ac:dyDescent="0.25">
      <c r="V955" s="791"/>
      <c r="W955" s="265"/>
      <c r="X955" s="792"/>
      <c r="Y955" s="793"/>
      <c r="Z955" s="787"/>
      <c r="AA955" s="788" t="str">
        <f t="shared" si="170"/>
        <v/>
      </c>
      <c r="AB955" s="789" t="str">
        <f t="shared" si="168"/>
        <v/>
      </c>
      <c r="AC955" s="789">
        <f t="shared" si="171"/>
        <v>0</v>
      </c>
      <c r="AD955" s="789">
        <f t="shared" si="172"/>
        <v>0</v>
      </c>
      <c r="AE955" s="789">
        <f t="shared" si="173"/>
        <v>0</v>
      </c>
      <c r="AF955" s="790">
        <f t="shared" si="174"/>
        <v>0</v>
      </c>
      <c r="AG955" s="273"/>
      <c r="AH955" s="791"/>
      <c r="AI955" s="265"/>
      <c r="AJ955" s="792"/>
      <c r="AK955" s="793"/>
      <c r="AL955" s="787"/>
      <c r="AM955" s="788" t="str">
        <f t="shared" si="175"/>
        <v/>
      </c>
      <c r="AN955" s="789" t="str">
        <f t="shared" si="169"/>
        <v/>
      </c>
      <c r="AO955" s="789">
        <f t="shared" si="176"/>
        <v>0</v>
      </c>
      <c r="AP955" s="789">
        <f t="shared" si="177"/>
        <v>0</v>
      </c>
      <c r="AQ955" s="789">
        <f t="shared" si="178"/>
        <v>0</v>
      </c>
      <c r="AR955" s="790">
        <f t="shared" si="179"/>
        <v>0</v>
      </c>
    </row>
    <row r="956" spans="22:44" x14ac:dyDescent="0.25">
      <c r="V956" s="791"/>
      <c r="W956" s="265"/>
      <c r="X956" s="792"/>
      <c r="Y956" s="793"/>
      <c r="Z956" s="787"/>
      <c r="AA956" s="788" t="str">
        <f t="shared" si="170"/>
        <v/>
      </c>
      <c r="AB956" s="789" t="str">
        <f t="shared" si="168"/>
        <v/>
      </c>
      <c r="AC956" s="789">
        <f t="shared" si="171"/>
        <v>0</v>
      </c>
      <c r="AD956" s="789">
        <f t="shared" si="172"/>
        <v>0</v>
      </c>
      <c r="AE956" s="789">
        <f t="shared" si="173"/>
        <v>0</v>
      </c>
      <c r="AF956" s="790">
        <f t="shared" si="174"/>
        <v>0</v>
      </c>
      <c r="AG956" s="273"/>
      <c r="AH956" s="791"/>
      <c r="AI956" s="265"/>
      <c r="AJ956" s="792"/>
      <c r="AK956" s="793"/>
      <c r="AL956" s="787"/>
      <c r="AM956" s="788" t="str">
        <f t="shared" si="175"/>
        <v/>
      </c>
      <c r="AN956" s="789" t="str">
        <f t="shared" si="169"/>
        <v/>
      </c>
      <c r="AO956" s="789">
        <f t="shared" si="176"/>
        <v>0</v>
      </c>
      <c r="AP956" s="789">
        <f t="shared" si="177"/>
        <v>0</v>
      </c>
      <c r="AQ956" s="789">
        <f t="shared" si="178"/>
        <v>0</v>
      </c>
      <c r="AR956" s="790">
        <f t="shared" si="179"/>
        <v>0</v>
      </c>
    </row>
    <row r="957" spans="22:44" x14ac:dyDescent="0.25">
      <c r="V957" s="791"/>
      <c r="W957" s="265"/>
      <c r="X957" s="792"/>
      <c r="Y957" s="793"/>
      <c r="Z957" s="787"/>
      <c r="AA957" s="788" t="str">
        <f t="shared" si="170"/>
        <v/>
      </c>
      <c r="AB957" s="789" t="str">
        <f t="shared" si="168"/>
        <v/>
      </c>
      <c r="AC957" s="789">
        <f t="shared" si="171"/>
        <v>0</v>
      </c>
      <c r="AD957" s="789">
        <f t="shared" si="172"/>
        <v>0</v>
      </c>
      <c r="AE957" s="789">
        <f t="shared" si="173"/>
        <v>0</v>
      </c>
      <c r="AF957" s="790">
        <f t="shared" si="174"/>
        <v>0</v>
      </c>
      <c r="AG957" s="273"/>
      <c r="AH957" s="791"/>
      <c r="AI957" s="265"/>
      <c r="AJ957" s="792"/>
      <c r="AK957" s="793"/>
      <c r="AL957" s="787"/>
      <c r="AM957" s="788" t="str">
        <f t="shared" si="175"/>
        <v/>
      </c>
      <c r="AN957" s="789" t="str">
        <f t="shared" si="169"/>
        <v/>
      </c>
      <c r="AO957" s="789">
        <f t="shared" si="176"/>
        <v>0</v>
      </c>
      <c r="AP957" s="789">
        <f t="shared" si="177"/>
        <v>0</v>
      </c>
      <c r="AQ957" s="789">
        <f t="shared" si="178"/>
        <v>0</v>
      </c>
      <c r="AR957" s="790">
        <f t="shared" si="179"/>
        <v>0</v>
      </c>
    </row>
    <row r="958" spans="22:44" x14ac:dyDescent="0.25">
      <c r="V958" s="791"/>
      <c r="W958" s="265"/>
      <c r="X958" s="792"/>
      <c r="Y958" s="793"/>
      <c r="Z958" s="787"/>
      <c r="AA958" s="788" t="str">
        <f t="shared" si="170"/>
        <v/>
      </c>
      <c r="AB958" s="789" t="str">
        <f t="shared" si="168"/>
        <v/>
      </c>
      <c r="AC958" s="789">
        <f t="shared" si="171"/>
        <v>0</v>
      </c>
      <c r="AD958" s="789">
        <f t="shared" si="172"/>
        <v>0</v>
      </c>
      <c r="AE958" s="789">
        <f t="shared" si="173"/>
        <v>0</v>
      </c>
      <c r="AF958" s="790">
        <f t="shared" si="174"/>
        <v>0</v>
      </c>
      <c r="AG958" s="273"/>
      <c r="AH958" s="791"/>
      <c r="AI958" s="265"/>
      <c r="AJ958" s="792"/>
      <c r="AK958" s="793"/>
      <c r="AL958" s="787"/>
      <c r="AM958" s="788" t="str">
        <f t="shared" si="175"/>
        <v/>
      </c>
      <c r="AN958" s="789" t="str">
        <f t="shared" si="169"/>
        <v/>
      </c>
      <c r="AO958" s="789">
        <f t="shared" si="176"/>
        <v>0</v>
      </c>
      <c r="AP958" s="789">
        <f t="shared" si="177"/>
        <v>0</v>
      </c>
      <c r="AQ958" s="789">
        <f t="shared" si="178"/>
        <v>0</v>
      </c>
      <c r="AR958" s="790">
        <f t="shared" si="179"/>
        <v>0</v>
      </c>
    </row>
    <row r="959" spans="22:44" x14ac:dyDescent="0.25">
      <c r="V959" s="791"/>
      <c r="W959" s="265"/>
      <c r="X959" s="792"/>
      <c r="Y959" s="793"/>
      <c r="Z959" s="787"/>
      <c r="AA959" s="788" t="str">
        <f t="shared" si="170"/>
        <v/>
      </c>
      <c r="AB959" s="789" t="str">
        <f t="shared" si="168"/>
        <v/>
      </c>
      <c r="AC959" s="789">
        <f t="shared" si="171"/>
        <v>0</v>
      </c>
      <c r="AD959" s="789">
        <f t="shared" si="172"/>
        <v>0</v>
      </c>
      <c r="AE959" s="789">
        <f t="shared" si="173"/>
        <v>0</v>
      </c>
      <c r="AF959" s="790">
        <f t="shared" si="174"/>
        <v>0</v>
      </c>
      <c r="AG959" s="273"/>
      <c r="AH959" s="791"/>
      <c r="AI959" s="265"/>
      <c r="AJ959" s="792"/>
      <c r="AK959" s="793"/>
      <c r="AL959" s="787"/>
      <c r="AM959" s="788" t="str">
        <f t="shared" si="175"/>
        <v/>
      </c>
      <c r="AN959" s="789" t="str">
        <f t="shared" si="169"/>
        <v/>
      </c>
      <c r="AO959" s="789">
        <f t="shared" si="176"/>
        <v>0</v>
      </c>
      <c r="AP959" s="789">
        <f t="shared" si="177"/>
        <v>0</v>
      </c>
      <c r="AQ959" s="789">
        <f t="shared" si="178"/>
        <v>0</v>
      </c>
      <c r="AR959" s="790">
        <f t="shared" si="179"/>
        <v>0</v>
      </c>
    </row>
    <row r="960" spans="22:44" x14ac:dyDescent="0.25">
      <c r="V960" s="791"/>
      <c r="W960" s="265"/>
      <c r="X960" s="792"/>
      <c r="Y960" s="793"/>
      <c r="Z960" s="787"/>
      <c r="AA960" s="788" t="str">
        <f t="shared" si="170"/>
        <v/>
      </c>
      <c r="AB960" s="789" t="str">
        <f t="shared" si="168"/>
        <v/>
      </c>
      <c r="AC960" s="789">
        <f t="shared" si="171"/>
        <v>0</v>
      </c>
      <c r="AD960" s="789">
        <f t="shared" si="172"/>
        <v>0</v>
      </c>
      <c r="AE960" s="789">
        <f t="shared" si="173"/>
        <v>0</v>
      </c>
      <c r="AF960" s="790">
        <f t="shared" si="174"/>
        <v>0</v>
      </c>
      <c r="AG960" s="273"/>
      <c r="AH960" s="791"/>
      <c r="AI960" s="265"/>
      <c r="AJ960" s="792"/>
      <c r="AK960" s="793"/>
      <c r="AL960" s="787"/>
      <c r="AM960" s="788" t="str">
        <f t="shared" si="175"/>
        <v/>
      </c>
      <c r="AN960" s="789" t="str">
        <f t="shared" si="169"/>
        <v/>
      </c>
      <c r="AO960" s="789">
        <f t="shared" si="176"/>
        <v>0</v>
      </c>
      <c r="AP960" s="789">
        <f t="shared" si="177"/>
        <v>0</v>
      </c>
      <c r="AQ960" s="789">
        <f t="shared" si="178"/>
        <v>0</v>
      </c>
      <c r="AR960" s="790">
        <f t="shared" si="179"/>
        <v>0</v>
      </c>
    </row>
    <row r="961" spans="22:44" x14ac:dyDescent="0.25">
      <c r="V961" s="791"/>
      <c r="W961" s="265"/>
      <c r="X961" s="792"/>
      <c r="Y961" s="793"/>
      <c r="Z961" s="787"/>
      <c r="AA961" s="788" t="str">
        <f t="shared" si="170"/>
        <v/>
      </c>
      <c r="AB961" s="789" t="str">
        <f t="shared" si="168"/>
        <v/>
      </c>
      <c r="AC961" s="789">
        <f t="shared" si="171"/>
        <v>0</v>
      </c>
      <c r="AD961" s="789">
        <f t="shared" si="172"/>
        <v>0</v>
      </c>
      <c r="AE961" s="789">
        <f t="shared" si="173"/>
        <v>0</v>
      </c>
      <c r="AF961" s="790">
        <f t="shared" si="174"/>
        <v>0</v>
      </c>
      <c r="AG961" s="273"/>
      <c r="AH961" s="791"/>
      <c r="AI961" s="265"/>
      <c r="AJ961" s="792"/>
      <c r="AK961" s="793"/>
      <c r="AL961" s="787"/>
      <c r="AM961" s="788" t="str">
        <f t="shared" si="175"/>
        <v/>
      </c>
      <c r="AN961" s="789" t="str">
        <f t="shared" si="169"/>
        <v/>
      </c>
      <c r="AO961" s="789">
        <f t="shared" si="176"/>
        <v>0</v>
      </c>
      <c r="AP961" s="789">
        <f t="shared" si="177"/>
        <v>0</v>
      </c>
      <c r="AQ961" s="789">
        <f t="shared" si="178"/>
        <v>0</v>
      </c>
      <c r="AR961" s="790">
        <f t="shared" si="179"/>
        <v>0</v>
      </c>
    </row>
    <row r="962" spans="22:44" x14ac:dyDescent="0.25">
      <c r="V962" s="791"/>
      <c r="W962" s="265"/>
      <c r="X962" s="792"/>
      <c r="Y962" s="793"/>
      <c r="Z962" s="787"/>
      <c r="AA962" s="788" t="str">
        <f t="shared" si="170"/>
        <v/>
      </c>
      <c r="AB962" s="789" t="str">
        <f t="shared" si="168"/>
        <v/>
      </c>
      <c r="AC962" s="789">
        <f t="shared" si="171"/>
        <v>0</v>
      </c>
      <c r="AD962" s="789">
        <f t="shared" si="172"/>
        <v>0</v>
      </c>
      <c r="AE962" s="789">
        <f t="shared" si="173"/>
        <v>0</v>
      </c>
      <c r="AF962" s="790">
        <f t="shared" si="174"/>
        <v>0</v>
      </c>
      <c r="AG962" s="273"/>
      <c r="AH962" s="791"/>
      <c r="AI962" s="265"/>
      <c r="AJ962" s="792"/>
      <c r="AK962" s="793"/>
      <c r="AL962" s="787"/>
      <c r="AM962" s="788" t="str">
        <f t="shared" si="175"/>
        <v/>
      </c>
      <c r="AN962" s="789" t="str">
        <f t="shared" si="169"/>
        <v/>
      </c>
      <c r="AO962" s="789">
        <f t="shared" si="176"/>
        <v>0</v>
      </c>
      <c r="AP962" s="789">
        <f t="shared" si="177"/>
        <v>0</v>
      </c>
      <c r="AQ962" s="789">
        <f t="shared" si="178"/>
        <v>0</v>
      </c>
      <c r="AR962" s="790">
        <f t="shared" si="179"/>
        <v>0</v>
      </c>
    </row>
    <row r="963" spans="22:44" x14ac:dyDescent="0.25">
      <c r="V963" s="791"/>
      <c r="W963" s="265"/>
      <c r="X963" s="792"/>
      <c r="Y963" s="793"/>
      <c r="Z963" s="787"/>
      <c r="AA963" s="788" t="str">
        <f t="shared" si="170"/>
        <v/>
      </c>
      <c r="AB963" s="789" t="str">
        <f t="shared" si="168"/>
        <v/>
      </c>
      <c r="AC963" s="789">
        <f t="shared" si="171"/>
        <v>0</v>
      </c>
      <c r="AD963" s="789">
        <f t="shared" si="172"/>
        <v>0</v>
      </c>
      <c r="AE963" s="789">
        <f t="shared" si="173"/>
        <v>0</v>
      </c>
      <c r="AF963" s="790">
        <f t="shared" si="174"/>
        <v>0</v>
      </c>
      <c r="AG963" s="273"/>
      <c r="AH963" s="791"/>
      <c r="AI963" s="265"/>
      <c r="AJ963" s="792"/>
      <c r="AK963" s="793"/>
      <c r="AL963" s="787"/>
      <c r="AM963" s="788" t="str">
        <f t="shared" si="175"/>
        <v/>
      </c>
      <c r="AN963" s="789" t="str">
        <f t="shared" si="169"/>
        <v/>
      </c>
      <c r="AO963" s="789">
        <f t="shared" si="176"/>
        <v>0</v>
      </c>
      <c r="AP963" s="789">
        <f t="shared" si="177"/>
        <v>0</v>
      </c>
      <c r="AQ963" s="789">
        <f t="shared" si="178"/>
        <v>0</v>
      </c>
      <c r="AR963" s="790">
        <f t="shared" si="179"/>
        <v>0</v>
      </c>
    </row>
    <row r="964" spans="22:44" x14ac:dyDescent="0.25">
      <c r="V964" s="791"/>
      <c r="W964" s="265"/>
      <c r="X964" s="792"/>
      <c r="Y964" s="793"/>
      <c r="Z964" s="787"/>
      <c r="AA964" s="788" t="str">
        <f t="shared" si="170"/>
        <v/>
      </c>
      <c r="AB964" s="789" t="str">
        <f t="shared" si="168"/>
        <v/>
      </c>
      <c r="AC964" s="789">
        <f t="shared" si="171"/>
        <v>0</v>
      </c>
      <c r="AD964" s="789">
        <f t="shared" si="172"/>
        <v>0</v>
      </c>
      <c r="AE964" s="789">
        <f t="shared" si="173"/>
        <v>0</v>
      </c>
      <c r="AF964" s="790">
        <f t="shared" si="174"/>
        <v>0</v>
      </c>
      <c r="AG964" s="273"/>
      <c r="AH964" s="791"/>
      <c r="AI964" s="265"/>
      <c r="AJ964" s="792"/>
      <c r="AK964" s="793"/>
      <c r="AL964" s="787"/>
      <c r="AM964" s="788" t="str">
        <f t="shared" si="175"/>
        <v/>
      </c>
      <c r="AN964" s="789" t="str">
        <f t="shared" si="169"/>
        <v/>
      </c>
      <c r="AO964" s="789">
        <f t="shared" si="176"/>
        <v>0</v>
      </c>
      <c r="AP964" s="789">
        <f t="shared" si="177"/>
        <v>0</v>
      </c>
      <c r="AQ964" s="789">
        <f t="shared" si="178"/>
        <v>0</v>
      </c>
      <c r="AR964" s="790">
        <f t="shared" si="179"/>
        <v>0</v>
      </c>
    </row>
    <row r="965" spans="22:44" x14ac:dyDescent="0.25">
      <c r="V965" s="791"/>
      <c r="W965" s="265"/>
      <c r="X965" s="792"/>
      <c r="Y965" s="793"/>
      <c r="Z965" s="787"/>
      <c r="AA965" s="788" t="str">
        <f t="shared" si="170"/>
        <v/>
      </c>
      <c r="AB965" s="789" t="str">
        <f t="shared" si="168"/>
        <v/>
      </c>
      <c r="AC965" s="789">
        <f t="shared" si="171"/>
        <v>0</v>
      </c>
      <c r="AD965" s="789">
        <f t="shared" si="172"/>
        <v>0</v>
      </c>
      <c r="AE965" s="789">
        <f t="shared" si="173"/>
        <v>0</v>
      </c>
      <c r="AF965" s="790">
        <f t="shared" si="174"/>
        <v>0</v>
      </c>
      <c r="AG965" s="273"/>
      <c r="AH965" s="791"/>
      <c r="AI965" s="265"/>
      <c r="AJ965" s="792"/>
      <c r="AK965" s="793"/>
      <c r="AL965" s="787"/>
      <c r="AM965" s="788" t="str">
        <f t="shared" si="175"/>
        <v/>
      </c>
      <c r="AN965" s="789" t="str">
        <f t="shared" si="169"/>
        <v/>
      </c>
      <c r="AO965" s="789">
        <f t="shared" si="176"/>
        <v>0</v>
      </c>
      <c r="AP965" s="789">
        <f t="shared" si="177"/>
        <v>0</v>
      </c>
      <c r="AQ965" s="789">
        <f t="shared" si="178"/>
        <v>0</v>
      </c>
      <c r="AR965" s="790">
        <f t="shared" si="179"/>
        <v>0</v>
      </c>
    </row>
    <row r="966" spans="22:44" x14ac:dyDescent="0.25">
      <c r="V966" s="791"/>
      <c r="W966" s="265"/>
      <c r="X966" s="792"/>
      <c r="Y966" s="793"/>
      <c r="Z966" s="787"/>
      <c r="AA966" s="788" t="str">
        <f t="shared" si="170"/>
        <v/>
      </c>
      <c r="AB966" s="789" t="str">
        <f t="shared" si="168"/>
        <v/>
      </c>
      <c r="AC966" s="789">
        <f t="shared" si="171"/>
        <v>0</v>
      </c>
      <c r="AD966" s="789">
        <f t="shared" si="172"/>
        <v>0</v>
      </c>
      <c r="AE966" s="789">
        <f t="shared" si="173"/>
        <v>0</v>
      </c>
      <c r="AF966" s="790">
        <f t="shared" si="174"/>
        <v>0</v>
      </c>
      <c r="AG966" s="273"/>
      <c r="AH966" s="791"/>
      <c r="AI966" s="265"/>
      <c r="AJ966" s="792"/>
      <c r="AK966" s="793"/>
      <c r="AL966" s="787"/>
      <c r="AM966" s="788" t="str">
        <f t="shared" si="175"/>
        <v/>
      </c>
      <c r="AN966" s="789" t="str">
        <f t="shared" si="169"/>
        <v/>
      </c>
      <c r="AO966" s="789">
        <f t="shared" si="176"/>
        <v>0</v>
      </c>
      <c r="AP966" s="789">
        <f t="shared" si="177"/>
        <v>0</v>
      </c>
      <c r="AQ966" s="789">
        <f t="shared" si="178"/>
        <v>0</v>
      </c>
      <c r="AR966" s="790">
        <f t="shared" si="179"/>
        <v>0</v>
      </c>
    </row>
    <row r="967" spans="22:44" x14ac:dyDescent="0.25">
      <c r="V967" s="791"/>
      <c r="W967" s="265"/>
      <c r="X967" s="792"/>
      <c r="Y967" s="793"/>
      <c r="Z967" s="787"/>
      <c r="AA967" s="788" t="str">
        <f t="shared" si="170"/>
        <v/>
      </c>
      <c r="AB967" s="789" t="str">
        <f t="shared" si="168"/>
        <v/>
      </c>
      <c r="AC967" s="789">
        <f t="shared" si="171"/>
        <v>0</v>
      </c>
      <c r="AD967" s="789">
        <f t="shared" si="172"/>
        <v>0</v>
      </c>
      <c r="AE967" s="789">
        <f t="shared" si="173"/>
        <v>0</v>
      </c>
      <c r="AF967" s="790">
        <f t="shared" si="174"/>
        <v>0</v>
      </c>
      <c r="AG967" s="273"/>
      <c r="AH967" s="791"/>
      <c r="AI967" s="265"/>
      <c r="AJ967" s="792"/>
      <c r="AK967" s="793"/>
      <c r="AL967" s="787"/>
      <c r="AM967" s="788" t="str">
        <f t="shared" si="175"/>
        <v/>
      </c>
      <c r="AN967" s="789" t="str">
        <f t="shared" si="169"/>
        <v/>
      </c>
      <c r="AO967" s="789">
        <f t="shared" si="176"/>
        <v>0</v>
      </c>
      <c r="AP967" s="789">
        <f t="shared" si="177"/>
        <v>0</v>
      </c>
      <c r="AQ967" s="789">
        <f t="shared" si="178"/>
        <v>0</v>
      </c>
      <c r="AR967" s="790">
        <f t="shared" si="179"/>
        <v>0</v>
      </c>
    </row>
    <row r="968" spans="22:44" x14ac:dyDescent="0.25">
      <c r="V968" s="791"/>
      <c r="W968" s="265"/>
      <c r="X968" s="792"/>
      <c r="Y968" s="793"/>
      <c r="Z968" s="787"/>
      <c r="AA968" s="788" t="str">
        <f t="shared" si="170"/>
        <v/>
      </c>
      <c r="AB968" s="789" t="str">
        <f t="shared" ref="AB968:AB1008" si="180">IF(Y968&gt;1,IF((TestEOY-X968)/365&gt;AA968,AA968,ROUNDUP(((TestEOY-X968)/365),0)),"")</f>
        <v/>
      </c>
      <c r="AC968" s="789">
        <f t="shared" si="171"/>
        <v>0</v>
      </c>
      <c r="AD968" s="789">
        <f t="shared" si="172"/>
        <v>0</v>
      </c>
      <c r="AE968" s="789">
        <f t="shared" si="173"/>
        <v>0</v>
      </c>
      <c r="AF968" s="790">
        <f t="shared" si="174"/>
        <v>0</v>
      </c>
      <c r="AG968" s="273"/>
      <c r="AH968" s="791"/>
      <c r="AI968" s="265"/>
      <c r="AJ968" s="792"/>
      <c r="AK968" s="793"/>
      <c r="AL968" s="787"/>
      <c r="AM968" s="788" t="str">
        <f t="shared" si="175"/>
        <v/>
      </c>
      <c r="AN968" s="789" t="str">
        <f t="shared" ref="AN968:AN1008" si="181">IF(AK968&lt;&gt;"",IF((TestEOY-AJ968)/365&gt;AM968,AM968,ROUNDUP(((TestEOY-AJ968)/365),0)),"")</f>
        <v/>
      </c>
      <c r="AO968" s="789">
        <f t="shared" si="176"/>
        <v>0</v>
      </c>
      <c r="AP968" s="789">
        <f t="shared" si="177"/>
        <v>0</v>
      </c>
      <c r="AQ968" s="789">
        <f t="shared" si="178"/>
        <v>0</v>
      </c>
      <c r="AR968" s="790">
        <f t="shared" si="179"/>
        <v>0</v>
      </c>
    </row>
    <row r="969" spans="22:44" x14ac:dyDescent="0.25">
      <c r="V969" s="791"/>
      <c r="W969" s="265"/>
      <c r="X969" s="792"/>
      <c r="Y969" s="793"/>
      <c r="Z969" s="787"/>
      <c r="AA969" s="788" t="str">
        <f t="shared" ref="AA969:AA1008" si="182">IFERROR(INDEX($AU$8:$AU$23,MATCH(V969,$AT$8:$AT$23,0)),"")</f>
        <v/>
      </c>
      <c r="AB969" s="789" t="str">
        <f t="shared" si="180"/>
        <v/>
      </c>
      <c r="AC969" s="789">
        <f t="shared" ref="AC969:AC1008" si="183">IFERROR(IF(AB969&gt;=AA969,0,IF(AA969&gt;AB969,SLN(Y969,Z969,AA969),0)),"")</f>
        <v>0</v>
      </c>
      <c r="AD969" s="789">
        <f t="shared" ref="AD969:AD1008" si="184">AE969-AC969</f>
        <v>0</v>
      </c>
      <c r="AE969" s="789">
        <f t="shared" ref="AE969:AE1008" si="185">IFERROR(IF(OR(AA969=0,AA969=""),
     0,
     IF(AB969&gt;=AA969,
          +Y969,
          (+AC969*AB969))),
"")</f>
        <v>0</v>
      </c>
      <c r="AF969" s="790">
        <f t="shared" ref="AF969:AF1008" si="186">IFERROR(IF(AE969&gt;Y969,0,(+Y969-AE969))-Z969,"")</f>
        <v>0</v>
      </c>
      <c r="AG969" s="273"/>
      <c r="AH969" s="791"/>
      <c r="AI969" s="265"/>
      <c r="AJ969" s="792"/>
      <c r="AK969" s="793"/>
      <c r="AL969" s="787"/>
      <c r="AM969" s="788" t="str">
        <f t="shared" ref="AM969:AM1008" si="187">IFERROR(INDEX($AU$8:$AU$23,MATCH(AH969,$AT$8:$AT$23,0)),"")</f>
        <v/>
      </c>
      <c r="AN969" s="789" t="str">
        <f t="shared" si="181"/>
        <v/>
      </c>
      <c r="AO969" s="789">
        <f t="shared" ref="AO969:AO1008" si="188">IFERROR(IF(AN969&gt;=AM969,0,IF(AM969&gt;AN969,SLN(AK969,AL969,AM969),0)),"")</f>
        <v>0</v>
      </c>
      <c r="AP969" s="789">
        <f t="shared" ref="AP969:AP1008" si="189">AQ969-AO969</f>
        <v>0</v>
      </c>
      <c r="AQ969" s="789">
        <f t="shared" ref="AQ969:AQ1008" si="190">IFERROR(IF(OR(AM969=0,AM969=""),
     0,
     IF(AN969&gt;=AM969,
          +AK969,
          (+AO969*AN969))),
"")</f>
        <v>0</v>
      </c>
      <c r="AR969" s="790">
        <f t="shared" ref="AR969:AR1008" si="191">IFERROR(IF(AQ969&gt;AK969,0,(+AK969-AQ969))-AL969,"")</f>
        <v>0</v>
      </c>
    </row>
    <row r="970" spans="22:44" x14ac:dyDescent="0.25">
      <c r="V970" s="791"/>
      <c r="W970" s="265"/>
      <c r="X970" s="792"/>
      <c r="Y970" s="793"/>
      <c r="Z970" s="787"/>
      <c r="AA970" s="788" t="str">
        <f t="shared" si="182"/>
        <v/>
      </c>
      <c r="AB970" s="789" t="str">
        <f t="shared" si="180"/>
        <v/>
      </c>
      <c r="AC970" s="789">
        <f t="shared" si="183"/>
        <v>0</v>
      </c>
      <c r="AD970" s="789">
        <f t="shared" si="184"/>
        <v>0</v>
      </c>
      <c r="AE970" s="789">
        <f t="shared" si="185"/>
        <v>0</v>
      </c>
      <c r="AF970" s="790">
        <f t="shared" si="186"/>
        <v>0</v>
      </c>
      <c r="AG970" s="273"/>
      <c r="AH970" s="791"/>
      <c r="AI970" s="265"/>
      <c r="AJ970" s="792"/>
      <c r="AK970" s="793"/>
      <c r="AL970" s="787"/>
      <c r="AM970" s="788" t="str">
        <f t="shared" si="187"/>
        <v/>
      </c>
      <c r="AN970" s="789" t="str">
        <f t="shared" si="181"/>
        <v/>
      </c>
      <c r="AO970" s="789">
        <f t="shared" si="188"/>
        <v>0</v>
      </c>
      <c r="AP970" s="789">
        <f t="shared" si="189"/>
        <v>0</v>
      </c>
      <c r="AQ970" s="789">
        <f t="shared" si="190"/>
        <v>0</v>
      </c>
      <c r="AR970" s="790">
        <f t="shared" si="191"/>
        <v>0</v>
      </c>
    </row>
    <row r="971" spans="22:44" x14ac:dyDescent="0.25">
      <c r="V971" s="791"/>
      <c r="W971" s="265"/>
      <c r="X971" s="792"/>
      <c r="Y971" s="793"/>
      <c r="Z971" s="787"/>
      <c r="AA971" s="788" t="str">
        <f t="shared" si="182"/>
        <v/>
      </c>
      <c r="AB971" s="789" t="str">
        <f t="shared" si="180"/>
        <v/>
      </c>
      <c r="AC971" s="789">
        <f t="shared" si="183"/>
        <v>0</v>
      </c>
      <c r="AD971" s="789">
        <f t="shared" si="184"/>
        <v>0</v>
      </c>
      <c r="AE971" s="789">
        <f t="shared" si="185"/>
        <v>0</v>
      </c>
      <c r="AF971" s="790">
        <f t="shared" si="186"/>
        <v>0</v>
      </c>
      <c r="AG971" s="273"/>
      <c r="AH971" s="791"/>
      <c r="AI971" s="265"/>
      <c r="AJ971" s="792"/>
      <c r="AK971" s="793"/>
      <c r="AL971" s="787"/>
      <c r="AM971" s="788" t="str">
        <f t="shared" si="187"/>
        <v/>
      </c>
      <c r="AN971" s="789" t="str">
        <f t="shared" si="181"/>
        <v/>
      </c>
      <c r="AO971" s="789">
        <f t="shared" si="188"/>
        <v>0</v>
      </c>
      <c r="AP971" s="789">
        <f t="shared" si="189"/>
        <v>0</v>
      </c>
      <c r="AQ971" s="789">
        <f t="shared" si="190"/>
        <v>0</v>
      </c>
      <c r="AR971" s="790">
        <f t="shared" si="191"/>
        <v>0</v>
      </c>
    </row>
    <row r="972" spans="22:44" x14ac:dyDescent="0.25">
      <c r="V972" s="791"/>
      <c r="W972" s="265"/>
      <c r="X972" s="792"/>
      <c r="Y972" s="793"/>
      <c r="Z972" s="787"/>
      <c r="AA972" s="788" t="str">
        <f t="shared" si="182"/>
        <v/>
      </c>
      <c r="AB972" s="789" t="str">
        <f t="shared" si="180"/>
        <v/>
      </c>
      <c r="AC972" s="789">
        <f t="shared" si="183"/>
        <v>0</v>
      </c>
      <c r="AD972" s="789">
        <f t="shared" si="184"/>
        <v>0</v>
      </c>
      <c r="AE972" s="789">
        <f t="shared" si="185"/>
        <v>0</v>
      </c>
      <c r="AF972" s="790">
        <f t="shared" si="186"/>
        <v>0</v>
      </c>
      <c r="AG972" s="273"/>
      <c r="AH972" s="791"/>
      <c r="AI972" s="265"/>
      <c r="AJ972" s="792"/>
      <c r="AK972" s="793"/>
      <c r="AL972" s="787"/>
      <c r="AM972" s="788" t="str">
        <f t="shared" si="187"/>
        <v/>
      </c>
      <c r="AN972" s="789" t="str">
        <f t="shared" si="181"/>
        <v/>
      </c>
      <c r="AO972" s="789">
        <f t="shared" si="188"/>
        <v>0</v>
      </c>
      <c r="AP972" s="789">
        <f t="shared" si="189"/>
        <v>0</v>
      </c>
      <c r="AQ972" s="789">
        <f t="shared" si="190"/>
        <v>0</v>
      </c>
      <c r="AR972" s="790">
        <f t="shared" si="191"/>
        <v>0</v>
      </c>
    </row>
    <row r="973" spans="22:44" x14ac:dyDescent="0.25">
      <c r="V973" s="791"/>
      <c r="W973" s="265"/>
      <c r="X973" s="792"/>
      <c r="Y973" s="793"/>
      <c r="Z973" s="787"/>
      <c r="AA973" s="788" t="str">
        <f t="shared" si="182"/>
        <v/>
      </c>
      <c r="AB973" s="789" t="str">
        <f t="shared" si="180"/>
        <v/>
      </c>
      <c r="AC973" s="789">
        <f t="shared" si="183"/>
        <v>0</v>
      </c>
      <c r="AD973" s="789">
        <f t="shared" si="184"/>
        <v>0</v>
      </c>
      <c r="AE973" s="789">
        <f t="shared" si="185"/>
        <v>0</v>
      </c>
      <c r="AF973" s="790">
        <f t="shared" si="186"/>
        <v>0</v>
      </c>
      <c r="AG973" s="273"/>
      <c r="AH973" s="791"/>
      <c r="AI973" s="265"/>
      <c r="AJ973" s="792"/>
      <c r="AK973" s="793"/>
      <c r="AL973" s="787"/>
      <c r="AM973" s="788" t="str">
        <f t="shared" si="187"/>
        <v/>
      </c>
      <c r="AN973" s="789" t="str">
        <f t="shared" si="181"/>
        <v/>
      </c>
      <c r="AO973" s="789">
        <f t="shared" si="188"/>
        <v>0</v>
      </c>
      <c r="AP973" s="789">
        <f t="shared" si="189"/>
        <v>0</v>
      </c>
      <c r="AQ973" s="789">
        <f t="shared" si="190"/>
        <v>0</v>
      </c>
      <c r="AR973" s="790">
        <f t="shared" si="191"/>
        <v>0</v>
      </c>
    </row>
    <row r="974" spans="22:44" x14ac:dyDescent="0.25">
      <c r="V974" s="791"/>
      <c r="W974" s="265"/>
      <c r="X974" s="792"/>
      <c r="Y974" s="793"/>
      <c r="Z974" s="787"/>
      <c r="AA974" s="788" t="str">
        <f t="shared" si="182"/>
        <v/>
      </c>
      <c r="AB974" s="789" t="str">
        <f t="shared" si="180"/>
        <v/>
      </c>
      <c r="AC974" s="789">
        <f t="shared" si="183"/>
        <v>0</v>
      </c>
      <c r="AD974" s="789">
        <f t="shared" si="184"/>
        <v>0</v>
      </c>
      <c r="AE974" s="789">
        <f t="shared" si="185"/>
        <v>0</v>
      </c>
      <c r="AF974" s="790">
        <f t="shared" si="186"/>
        <v>0</v>
      </c>
      <c r="AG974" s="273"/>
      <c r="AH974" s="791"/>
      <c r="AI974" s="265"/>
      <c r="AJ974" s="792"/>
      <c r="AK974" s="793"/>
      <c r="AL974" s="787"/>
      <c r="AM974" s="788" t="str">
        <f t="shared" si="187"/>
        <v/>
      </c>
      <c r="AN974" s="789" t="str">
        <f t="shared" si="181"/>
        <v/>
      </c>
      <c r="AO974" s="789">
        <f t="shared" si="188"/>
        <v>0</v>
      </c>
      <c r="AP974" s="789">
        <f t="shared" si="189"/>
        <v>0</v>
      </c>
      <c r="AQ974" s="789">
        <f t="shared" si="190"/>
        <v>0</v>
      </c>
      <c r="AR974" s="790">
        <f t="shared" si="191"/>
        <v>0</v>
      </c>
    </row>
    <row r="975" spans="22:44" x14ac:dyDescent="0.25">
      <c r="V975" s="791"/>
      <c r="W975" s="265"/>
      <c r="X975" s="792"/>
      <c r="Y975" s="793"/>
      <c r="Z975" s="787"/>
      <c r="AA975" s="788" t="str">
        <f t="shared" si="182"/>
        <v/>
      </c>
      <c r="AB975" s="789" t="str">
        <f t="shared" si="180"/>
        <v/>
      </c>
      <c r="AC975" s="789">
        <f t="shared" si="183"/>
        <v>0</v>
      </c>
      <c r="AD975" s="789">
        <f t="shared" si="184"/>
        <v>0</v>
      </c>
      <c r="AE975" s="789">
        <f t="shared" si="185"/>
        <v>0</v>
      </c>
      <c r="AF975" s="790">
        <f t="shared" si="186"/>
        <v>0</v>
      </c>
      <c r="AG975" s="273"/>
      <c r="AH975" s="791"/>
      <c r="AI975" s="265"/>
      <c r="AJ975" s="792"/>
      <c r="AK975" s="793"/>
      <c r="AL975" s="787"/>
      <c r="AM975" s="788" t="str">
        <f t="shared" si="187"/>
        <v/>
      </c>
      <c r="AN975" s="789" t="str">
        <f t="shared" si="181"/>
        <v/>
      </c>
      <c r="AO975" s="789">
        <f t="shared" si="188"/>
        <v>0</v>
      </c>
      <c r="AP975" s="789">
        <f t="shared" si="189"/>
        <v>0</v>
      </c>
      <c r="AQ975" s="789">
        <f t="shared" si="190"/>
        <v>0</v>
      </c>
      <c r="AR975" s="790">
        <f t="shared" si="191"/>
        <v>0</v>
      </c>
    </row>
    <row r="976" spans="22:44" x14ac:dyDescent="0.25">
      <c r="V976" s="791"/>
      <c r="W976" s="265"/>
      <c r="X976" s="792"/>
      <c r="Y976" s="793"/>
      <c r="Z976" s="787"/>
      <c r="AA976" s="788" t="str">
        <f t="shared" si="182"/>
        <v/>
      </c>
      <c r="AB976" s="789" t="str">
        <f t="shared" si="180"/>
        <v/>
      </c>
      <c r="AC976" s="789">
        <f t="shared" si="183"/>
        <v>0</v>
      </c>
      <c r="AD976" s="789">
        <f t="shared" si="184"/>
        <v>0</v>
      </c>
      <c r="AE976" s="789">
        <f t="shared" si="185"/>
        <v>0</v>
      </c>
      <c r="AF976" s="790">
        <f t="shared" si="186"/>
        <v>0</v>
      </c>
      <c r="AG976" s="273"/>
      <c r="AH976" s="791"/>
      <c r="AI976" s="265"/>
      <c r="AJ976" s="792"/>
      <c r="AK976" s="793"/>
      <c r="AL976" s="787"/>
      <c r="AM976" s="788" t="str">
        <f t="shared" si="187"/>
        <v/>
      </c>
      <c r="AN976" s="789" t="str">
        <f t="shared" si="181"/>
        <v/>
      </c>
      <c r="AO976" s="789">
        <f t="shared" si="188"/>
        <v>0</v>
      </c>
      <c r="AP976" s="789">
        <f t="shared" si="189"/>
        <v>0</v>
      </c>
      <c r="AQ976" s="789">
        <f t="shared" si="190"/>
        <v>0</v>
      </c>
      <c r="AR976" s="790">
        <f t="shared" si="191"/>
        <v>0</v>
      </c>
    </row>
    <row r="977" spans="22:44" x14ac:dyDescent="0.25">
      <c r="V977" s="791"/>
      <c r="W977" s="265"/>
      <c r="X977" s="792"/>
      <c r="Y977" s="793"/>
      <c r="Z977" s="787"/>
      <c r="AA977" s="788" t="str">
        <f t="shared" si="182"/>
        <v/>
      </c>
      <c r="AB977" s="789" t="str">
        <f t="shared" si="180"/>
        <v/>
      </c>
      <c r="AC977" s="789">
        <f t="shared" si="183"/>
        <v>0</v>
      </c>
      <c r="AD977" s="789">
        <f t="shared" si="184"/>
        <v>0</v>
      </c>
      <c r="AE977" s="789">
        <f t="shared" si="185"/>
        <v>0</v>
      </c>
      <c r="AF977" s="790">
        <f t="shared" si="186"/>
        <v>0</v>
      </c>
      <c r="AG977" s="273"/>
      <c r="AH977" s="791"/>
      <c r="AI977" s="265"/>
      <c r="AJ977" s="792"/>
      <c r="AK977" s="793"/>
      <c r="AL977" s="787"/>
      <c r="AM977" s="788" t="str">
        <f t="shared" si="187"/>
        <v/>
      </c>
      <c r="AN977" s="789" t="str">
        <f t="shared" si="181"/>
        <v/>
      </c>
      <c r="AO977" s="789">
        <f t="shared" si="188"/>
        <v>0</v>
      </c>
      <c r="AP977" s="789">
        <f t="shared" si="189"/>
        <v>0</v>
      </c>
      <c r="AQ977" s="789">
        <f t="shared" si="190"/>
        <v>0</v>
      </c>
      <c r="AR977" s="790">
        <f t="shared" si="191"/>
        <v>0</v>
      </c>
    </row>
    <row r="978" spans="22:44" x14ac:dyDescent="0.25">
      <c r="V978" s="791"/>
      <c r="W978" s="265"/>
      <c r="X978" s="792"/>
      <c r="Y978" s="793"/>
      <c r="Z978" s="787"/>
      <c r="AA978" s="788" t="str">
        <f t="shared" si="182"/>
        <v/>
      </c>
      <c r="AB978" s="789" t="str">
        <f t="shared" si="180"/>
        <v/>
      </c>
      <c r="AC978" s="789">
        <f t="shared" si="183"/>
        <v>0</v>
      </c>
      <c r="AD978" s="789">
        <f t="shared" si="184"/>
        <v>0</v>
      </c>
      <c r="AE978" s="789">
        <f t="shared" si="185"/>
        <v>0</v>
      </c>
      <c r="AF978" s="790">
        <f t="shared" si="186"/>
        <v>0</v>
      </c>
      <c r="AG978" s="273"/>
      <c r="AH978" s="791"/>
      <c r="AI978" s="265"/>
      <c r="AJ978" s="792"/>
      <c r="AK978" s="793"/>
      <c r="AL978" s="787"/>
      <c r="AM978" s="788" t="str">
        <f t="shared" si="187"/>
        <v/>
      </c>
      <c r="AN978" s="789" t="str">
        <f t="shared" si="181"/>
        <v/>
      </c>
      <c r="AO978" s="789">
        <f t="shared" si="188"/>
        <v>0</v>
      </c>
      <c r="AP978" s="789">
        <f t="shared" si="189"/>
        <v>0</v>
      </c>
      <c r="AQ978" s="789">
        <f t="shared" si="190"/>
        <v>0</v>
      </c>
      <c r="AR978" s="790">
        <f t="shared" si="191"/>
        <v>0</v>
      </c>
    </row>
    <row r="979" spans="22:44" x14ac:dyDescent="0.25">
      <c r="V979" s="791"/>
      <c r="W979" s="265"/>
      <c r="X979" s="792"/>
      <c r="Y979" s="793"/>
      <c r="Z979" s="787"/>
      <c r="AA979" s="788" t="str">
        <f t="shared" si="182"/>
        <v/>
      </c>
      <c r="AB979" s="789" t="str">
        <f t="shared" si="180"/>
        <v/>
      </c>
      <c r="AC979" s="789">
        <f t="shared" si="183"/>
        <v>0</v>
      </c>
      <c r="AD979" s="789">
        <f t="shared" si="184"/>
        <v>0</v>
      </c>
      <c r="AE979" s="789">
        <f t="shared" si="185"/>
        <v>0</v>
      </c>
      <c r="AF979" s="790">
        <f t="shared" si="186"/>
        <v>0</v>
      </c>
      <c r="AG979" s="273"/>
      <c r="AH979" s="791"/>
      <c r="AI979" s="265"/>
      <c r="AJ979" s="792"/>
      <c r="AK979" s="793"/>
      <c r="AL979" s="787"/>
      <c r="AM979" s="788" t="str">
        <f t="shared" si="187"/>
        <v/>
      </c>
      <c r="AN979" s="789" t="str">
        <f t="shared" si="181"/>
        <v/>
      </c>
      <c r="AO979" s="789">
        <f t="shared" si="188"/>
        <v>0</v>
      </c>
      <c r="AP979" s="789">
        <f t="shared" si="189"/>
        <v>0</v>
      </c>
      <c r="AQ979" s="789">
        <f t="shared" si="190"/>
        <v>0</v>
      </c>
      <c r="AR979" s="790">
        <f t="shared" si="191"/>
        <v>0</v>
      </c>
    </row>
    <row r="980" spans="22:44" x14ac:dyDescent="0.25">
      <c r="V980" s="791"/>
      <c r="W980" s="265"/>
      <c r="X980" s="792"/>
      <c r="Y980" s="793"/>
      <c r="Z980" s="787"/>
      <c r="AA980" s="788" t="str">
        <f t="shared" si="182"/>
        <v/>
      </c>
      <c r="AB980" s="789" t="str">
        <f t="shared" si="180"/>
        <v/>
      </c>
      <c r="AC980" s="789">
        <f t="shared" si="183"/>
        <v>0</v>
      </c>
      <c r="AD980" s="789">
        <f t="shared" si="184"/>
        <v>0</v>
      </c>
      <c r="AE980" s="789">
        <f t="shared" si="185"/>
        <v>0</v>
      </c>
      <c r="AF980" s="790">
        <f t="shared" si="186"/>
        <v>0</v>
      </c>
      <c r="AG980" s="273"/>
      <c r="AH980" s="791"/>
      <c r="AI980" s="265"/>
      <c r="AJ980" s="792"/>
      <c r="AK980" s="793"/>
      <c r="AL980" s="787"/>
      <c r="AM980" s="788" t="str">
        <f t="shared" si="187"/>
        <v/>
      </c>
      <c r="AN980" s="789" t="str">
        <f t="shared" si="181"/>
        <v/>
      </c>
      <c r="AO980" s="789">
        <f t="shared" si="188"/>
        <v>0</v>
      </c>
      <c r="AP980" s="789">
        <f t="shared" si="189"/>
        <v>0</v>
      </c>
      <c r="AQ980" s="789">
        <f t="shared" si="190"/>
        <v>0</v>
      </c>
      <c r="AR980" s="790">
        <f t="shared" si="191"/>
        <v>0</v>
      </c>
    </row>
    <row r="981" spans="22:44" x14ac:dyDescent="0.25">
      <c r="V981" s="791"/>
      <c r="W981" s="265"/>
      <c r="X981" s="792"/>
      <c r="Y981" s="793"/>
      <c r="Z981" s="787"/>
      <c r="AA981" s="788" t="str">
        <f t="shared" si="182"/>
        <v/>
      </c>
      <c r="AB981" s="789" t="str">
        <f t="shared" si="180"/>
        <v/>
      </c>
      <c r="AC981" s="789">
        <f t="shared" si="183"/>
        <v>0</v>
      </c>
      <c r="AD981" s="789">
        <f t="shared" si="184"/>
        <v>0</v>
      </c>
      <c r="AE981" s="789">
        <f t="shared" si="185"/>
        <v>0</v>
      </c>
      <c r="AF981" s="790">
        <f t="shared" si="186"/>
        <v>0</v>
      </c>
      <c r="AG981" s="273"/>
      <c r="AH981" s="791"/>
      <c r="AI981" s="265"/>
      <c r="AJ981" s="792"/>
      <c r="AK981" s="793"/>
      <c r="AL981" s="787"/>
      <c r="AM981" s="788" t="str">
        <f t="shared" si="187"/>
        <v/>
      </c>
      <c r="AN981" s="789" t="str">
        <f t="shared" si="181"/>
        <v/>
      </c>
      <c r="AO981" s="789">
        <f t="shared" si="188"/>
        <v>0</v>
      </c>
      <c r="AP981" s="789">
        <f t="shared" si="189"/>
        <v>0</v>
      </c>
      <c r="AQ981" s="789">
        <f t="shared" si="190"/>
        <v>0</v>
      </c>
      <c r="AR981" s="790">
        <f t="shared" si="191"/>
        <v>0</v>
      </c>
    </row>
    <row r="982" spans="22:44" x14ac:dyDescent="0.25">
      <c r="V982" s="791"/>
      <c r="W982" s="265"/>
      <c r="X982" s="792"/>
      <c r="Y982" s="793"/>
      <c r="Z982" s="787"/>
      <c r="AA982" s="788" t="str">
        <f t="shared" si="182"/>
        <v/>
      </c>
      <c r="AB982" s="789" t="str">
        <f t="shared" si="180"/>
        <v/>
      </c>
      <c r="AC982" s="789">
        <f t="shared" si="183"/>
        <v>0</v>
      </c>
      <c r="AD982" s="789">
        <f t="shared" si="184"/>
        <v>0</v>
      </c>
      <c r="AE982" s="789">
        <f t="shared" si="185"/>
        <v>0</v>
      </c>
      <c r="AF982" s="790">
        <f t="shared" si="186"/>
        <v>0</v>
      </c>
      <c r="AG982" s="273"/>
      <c r="AH982" s="791"/>
      <c r="AI982" s="265"/>
      <c r="AJ982" s="792"/>
      <c r="AK982" s="793"/>
      <c r="AL982" s="787"/>
      <c r="AM982" s="788" t="str">
        <f t="shared" si="187"/>
        <v/>
      </c>
      <c r="AN982" s="789" t="str">
        <f t="shared" si="181"/>
        <v/>
      </c>
      <c r="AO982" s="789">
        <f t="shared" si="188"/>
        <v>0</v>
      </c>
      <c r="AP982" s="789">
        <f t="shared" si="189"/>
        <v>0</v>
      </c>
      <c r="AQ982" s="789">
        <f t="shared" si="190"/>
        <v>0</v>
      </c>
      <c r="AR982" s="790">
        <f t="shared" si="191"/>
        <v>0</v>
      </c>
    </row>
    <row r="983" spans="22:44" x14ac:dyDescent="0.25">
      <c r="V983" s="791"/>
      <c r="W983" s="265"/>
      <c r="X983" s="792"/>
      <c r="Y983" s="793"/>
      <c r="Z983" s="787"/>
      <c r="AA983" s="788" t="str">
        <f t="shared" si="182"/>
        <v/>
      </c>
      <c r="AB983" s="789" t="str">
        <f t="shared" si="180"/>
        <v/>
      </c>
      <c r="AC983" s="789">
        <f t="shared" si="183"/>
        <v>0</v>
      </c>
      <c r="AD983" s="789">
        <f t="shared" si="184"/>
        <v>0</v>
      </c>
      <c r="AE983" s="789">
        <f t="shared" si="185"/>
        <v>0</v>
      </c>
      <c r="AF983" s="790">
        <f t="shared" si="186"/>
        <v>0</v>
      </c>
      <c r="AG983" s="273"/>
      <c r="AH983" s="791"/>
      <c r="AI983" s="265"/>
      <c r="AJ983" s="792"/>
      <c r="AK983" s="793"/>
      <c r="AL983" s="787"/>
      <c r="AM983" s="788" t="str">
        <f t="shared" si="187"/>
        <v/>
      </c>
      <c r="AN983" s="789" t="str">
        <f t="shared" si="181"/>
        <v/>
      </c>
      <c r="AO983" s="789">
        <f t="shared" si="188"/>
        <v>0</v>
      </c>
      <c r="AP983" s="789">
        <f t="shared" si="189"/>
        <v>0</v>
      </c>
      <c r="AQ983" s="789">
        <f t="shared" si="190"/>
        <v>0</v>
      </c>
      <c r="AR983" s="790">
        <f t="shared" si="191"/>
        <v>0</v>
      </c>
    </row>
    <row r="984" spans="22:44" x14ac:dyDescent="0.25">
      <c r="V984" s="791"/>
      <c r="W984" s="265"/>
      <c r="X984" s="792"/>
      <c r="Y984" s="793"/>
      <c r="Z984" s="787"/>
      <c r="AA984" s="788" t="str">
        <f t="shared" si="182"/>
        <v/>
      </c>
      <c r="AB984" s="789" t="str">
        <f t="shared" si="180"/>
        <v/>
      </c>
      <c r="AC984" s="789">
        <f t="shared" si="183"/>
        <v>0</v>
      </c>
      <c r="AD984" s="789">
        <f t="shared" si="184"/>
        <v>0</v>
      </c>
      <c r="AE984" s="789">
        <f t="shared" si="185"/>
        <v>0</v>
      </c>
      <c r="AF984" s="790">
        <f t="shared" si="186"/>
        <v>0</v>
      </c>
      <c r="AG984" s="273"/>
      <c r="AH984" s="791"/>
      <c r="AI984" s="265"/>
      <c r="AJ984" s="792"/>
      <c r="AK984" s="793"/>
      <c r="AL984" s="787"/>
      <c r="AM984" s="788" t="str">
        <f t="shared" si="187"/>
        <v/>
      </c>
      <c r="AN984" s="789" t="str">
        <f t="shared" si="181"/>
        <v/>
      </c>
      <c r="AO984" s="789">
        <f t="shared" si="188"/>
        <v>0</v>
      </c>
      <c r="AP984" s="789">
        <f t="shared" si="189"/>
        <v>0</v>
      </c>
      <c r="AQ984" s="789">
        <f t="shared" si="190"/>
        <v>0</v>
      </c>
      <c r="AR984" s="790">
        <f t="shared" si="191"/>
        <v>0</v>
      </c>
    </row>
    <row r="985" spans="22:44" x14ac:dyDescent="0.25">
      <c r="V985" s="791"/>
      <c r="W985" s="265"/>
      <c r="X985" s="792"/>
      <c r="Y985" s="793"/>
      <c r="Z985" s="787"/>
      <c r="AA985" s="788" t="str">
        <f t="shared" si="182"/>
        <v/>
      </c>
      <c r="AB985" s="789" t="str">
        <f t="shared" si="180"/>
        <v/>
      </c>
      <c r="AC985" s="789">
        <f t="shared" si="183"/>
        <v>0</v>
      </c>
      <c r="AD985" s="789">
        <f t="shared" si="184"/>
        <v>0</v>
      </c>
      <c r="AE985" s="789">
        <f t="shared" si="185"/>
        <v>0</v>
      </c>
      <c r="AF985" s="790">
        <f t="shared" si="186"/>
        <v>0</v>
      </c>
      <c r="AG985" s="273"/>
      <c r="AH985" s="791"/>
      <c r="AI985" s="265"/>
      <c r="AJ985" s="792"/>
      <c r="AK985" s="793"/>
      <c r="AL985" s="787"/>
      <c r="AM985" s="788" t="str">
        <f t="shared" si="187"/>
        <v/>
      </c>
      <c r="AN985" s="789" t="str">
        <f t="shared" si="181"/>
        <v/>
      </c>
      <c r="AO985" s="789">
        <f t="shared" si="188"/>
        <v>0</v>
      </c>
      <c r="AP985" s="789">
        <f t="shared" si="189"/>
        <v>0</v>
      </c>
      <c r="AQ985" s="789">
        <f t="shared" si="190"/>
        <v>0</v>
      </c>
      <c r="AR985" s="790">
        <f t="shared" si="191"/>
        <v>0</v>
      </c>
    </row>
    <row r="986" spans="22:44" x14ac:dyDescent="0.25">
      <c r="V986" s="791"/>
      <c r="W986" s="265"/>
      <c r="X986" s="792"/>
      <c r="Y986" s="793"/>
      <c r="Z986" s="787"/>
      <c r="AA986" s="788" t="str">
        <f t="shared" si="182"/>
        <v/>
      </c>
      <c r="AB986" s="789" t="str">
        <f t="shared" si="180"/>
        <v/>
      </c>
      <c r="AC986" s="789">
        <f t="shared" si="183"/>
        <v>0</v>
      </c>
      <c r="AD986" s="789">
        <f t="shared" si="184"/>
        <v>0</v>
      </c>
      <c r="AE986" s="789">
        <f t="shared" si="185"/>
        <v>0</v>
      </c>
      <c r="AF986" s="790">
        <f t="shared" si="186"/>
        <v>0</v>
      </c>
      <c r="AG986" s="273"/>
      <c r="AH986" s="791"/>
      <c r="AI986" s="265"/>
      <c r="AJ986" s="792"/>
      <c r="AK986" s="793"/>
      <c r="AL986" s="787"/>
      <c r="AM986" s="788" t="str">
        <f t="shared" si="187"/>
        <v/>
      </c>
      <c r="AN986" s="789" t="str">
        <f t="shared" si="181"/>
        <v/>
      </c>
      <c r="AO986" s="789">
        <f t="shared" si="188"/>
        <v>0</v>
      </c>
      <c r="AP986" s="789">
        <f t="shared" si="189"/>
        <v>0</v>
      </c>
      <c r="AQ986" s="789">
        <f t="shared" si="190"/>
        <v>0</v>
      </c>
      <c r="AR986" s="790">
        <f t="shared" si="191"/>
        <v>0</v>
      </c>
    </row>
    <row r="987" spans="22:44" x14ac:dyDescent="0.25">
      <c r="V987" s="791"/>
      <c r="W987" s="265"/>
      <c r="X987" s="792"/>
      <c r="Y987" s="793"/>
      <c r="Z987" s="787"/>
      <c r="AA987" s="788" t="str">
        <f t="shared" si="182"/>
        <v/>
      </c>
      <c r="AB987" s="789" t="str">
        <f t="shared" si="180"/>
        <v/>
      </c>
      <c r="AC987" s="789">
        <f t="shared" si="183"/>
        <v>0</v>
      </c>
      <c r="AD987" s="789">
        <f t="shared" si="184"/>
        <v>0</v>
      </c>
      <c r="AE987" s="789">
        <f t="shared" si="185"/>
        <v>0</v>
      </c>
      <c r="AF987" s="790">
        <f t="shared" si="186"/>
        <v>0</v>
      </c>
      <c r="AG987" s="273"/>
      <c r="AH987" s="791"/>
      <c r="AI987" s="265"/>
      <c r="AJ987" s="792"/>
      <c r="AK987" s="793"/>
      <c r="AL987" s="787"/>
      <c r="AM987" s="788" t="str">
        <f t="shared" si="187"/>
        <v/>
      </c>
      <c r="AN987" s="789" t="str">
        <f t="shared" si="181"/>
        <v/>
      </c>
      <c r="AO987" s="789">
        <f t="shared" si="188"/>
        <v>0</v>
      </c>
      <c r="AP987" s="789">
        <f t="shared" si="189"/>
        <v>0</v>
      </c>
      <c r="AQ987" s="789">
        <f t="shared" si="190"/>
        <v>0</v>
      </c>
      <c r="AR987" s="790">
        <f t="shared" si="191"/>
        <v>0</v>
      </c>
    </row>
    <row r="988" spans="22:44" x14ac:dyDescent="0.25">
      <c r="V988" s="791"/>
      <c r="W988" s="265"/>
      <c r="X988" s="792"/>
      <c r="Y988" s="793"/>
      <c r="Z988" s="787"/>
      <c r="AA988" s="788" t="str">
        <f t="shared" si="182"/>
        <v/>
      </c>
      <c r="AB988" s="789" t="str">
        <f t="shared" si="180"/>
        <v/>
      </c>
      <c r="AC988" s="789">
        <f t="shared" si="183"/>
        <v>0</v>
      </c>
      <c r="AD988" s="789">
        <f t="shared" si="184"/>
        <v>0</v>
      </c>
      <c r="AE988" s="789">
        <f t="shared" si="185"/>
        <v>0</v>
      </c>
      <c r="AF988" s="790">
        <f t="shared" si="186"/>
        <v>0</v>
      </c>
      <c r="AG988" s="273"/>
      <c r="AH988" s="791"/>
      <c r="AI988" s="265"/>
      <c r="AJ988" s="792"/>
      <c r="AK988" s="793"/>
      <c r="AL988" s="787"/>
      <c r="AM988" s="788" t="str">
        <f t="shared" si="187"/>
        <v/>
      </c>
      <c r="AN988" s="789" t="str">
        <f t="shared" si="181"/>
        <v/>
      </c>
      <c r="AO988" s="789">
        <f t="shared" si="188"/>
        <v>0</v>
      </c>
      <c r="AP988" s="789">
        <f t="shared" si="189"/>
        <v>0</v>
      </c>
      <c r="AQ988" s="789">
        <f t="shared" si="190"/>
        <v>0</v>
      </c>
      <c r="AR988" s="790">
        <f t="shared" si="191"/>
        <v>0</v>
      </c>
    </row>
    <row r="989" spans="22:44" x14ac:dyDescent="0.25">
      <c r="V989" s="791"/>
      <c r="W989" s="265"/>
      <c r="X989" s="792"/>
      <c r="Y989" s="793"/>
      <c r="Z989" s="787"/>
      <c r="AA989" s="788" t="str">
        <f t="shared" si="182"/>
        <v/>
      </c>
      <c r="AB989" s="789" t="str">
        <f t="shared" si="180"/>
        <v/>
      </c>
      <c r="AC989" s="789">
        <f t="shared" si="183"/>
        <v>0</v>
      </c>
      <c r="AD989" s="789">
        <f t="shared" si="184"/>
        <v>0</v>
      </c>
      <c r="AE989" s="789">
        <f t="shared" si="185"/>
        <v>0</v>
      </c>
      <c r="AF989" s="790">
        <f t="shared" si="186"/>
        <v>0</v>
      </c>
      <c r="AG989" s="273"/>
      <c r="AH989" s="791"/>
      <c r="AI989" s="265"/>
      <c r="AJ989" s="792"/>
      <c r="AK989" s="793"/>
      <c r="AL989" s="787"/>
      <c r="AM989" s="788" t="str">
        <f t="shared" si="187"/>
        <v/>
      </c>
      <c r="AN989" s="789" t="str">
        <f t="shared" si="181"/>
        <v/>
      </c>
      <c r="AO989" s="789">
        <f t="shared" si="188"/>
        <v>0</v>
      </c>
      <c r="AP989" s="789">
        <f t="shared" si="189"/>
        <v>0</v>
      </c>
      <c r="AQ989" s="789">
        <f t="shared" si="190"/>
        <v>0</v>
      </c>
      <c r="AR989" s="790">
        <f t="shared" si="191"/>
        <v>0</v>
      </c>
    </row>
    <row r="990" spans="22:44" x14ac:dyDescent="0.25">
      <c r="V990" s="791"/>
      <c r="W990" s="265"/>
      <c r="X990" s="792"/>
      <c r="Y990" s="793"/>
      <c r="Z990" s="787"/>
      <c r="AA990" s="788" t="str">
        <f t="shared" si="182"/>
        <v/>
      </c>
      <c r="AB990" s="789" t="str">
        <f t="shared" si="180"/>
        <v/>
      </c>
      <c r="AC990" s="789">
        <f t="shared" si="183"/>
        <v>0</v>
      </c>
      <c r="AD990" s="789">
        <f t="shared" si="184"/>
        <v>0</v>
      </c>
      <c r="AE990" s="789">
        <f t="shared" si="185"/>
        <v>0</v>
      </c>
      <c r="AF990" s="790">
        <f t="shared" si="186"/>
        <v>0</v>
      </c>
      <c r="AG990" s="273"/>
      <c r="AH990" s="791"/>
      <c r="AI990" s="265"/>
      <c r="AJ990" s="792"/>
      <c r="AK990" s="793"/>
      <c r="AL990" s="787"/>
      <c r="AM990" s="788" t="str">
        <f t="shared" si="187"/>
        <v/>
      </c>
      <c r="AN990" s="789" t="str">
        <f t="shared" si="181"/>
        <v/>
      </c>
      <c r="AO990" s="789">
        <f t="shared" si="188"/>
        <v>0</v>
      </c>
      <c r="AP990" s="789">
        <f t="shared" si="189"/>
        <v>0</v>
      </c>
      <c r="AQ990" s="789">
        <f t="shared" si="190"/>
        <v>0</v>
      </c>
      <c r="AR990" s="790">
        <f t="shared" si="191"/>
        <v>0</v>
      </c>
    </row>
    <row r="991" spans="22:44" x14ac:dyDescent="0.25">
      <c r="V991" s="791"/>
      <c r="W991" s="265"/>
      <c r="X991" s="792"/>
      <c r="Y991" s="793"/>
      <c r="Z991" s="787"/>
      <c r="AA991" s="788" t="str">
        <f t="shared" si="182"/>
        <v/>
      </c>
      <c r="AB991" s="789" t="str">
        <f t="shared" si="180"/>
        <v/>
      </c>
      <c r="AC991" s="789">
        <f t="shared" si="183"/>
        <v>0</v>
      </c>
      <c r="AD991" s="789">
        <f t="shared" si="184"/>
        <v>0</v>
      </c>
      <c r="AE991" s="789">
        <f t="shared" si="185"/>
        <v>0</v>
      </c>
      <c r="AF991" s="790">
        <f t="shared" si="186"/>
        <v>0</v>
      </c>
      <c r="AG991" s="273"/>
      <c r="AH991" s="791"/>
      <c r="AI991" s="265"/>
      <c r="AJ991" s="792"/>
      <c r="AK991" s="793"/>
      <c r="AL991" s="787"/>
      <c r="AM991" s="788" t="str">
        <f t="shared" si="187"/>
        <v/>
      </c>
      <c r="AN991" s="789" t="str">
        <f t="shared" si="181"/>
        <v/>
      </c>
      <c r="AO991" s="789">
        <f t="shared" si="188"/>
        <v>0</v>
      </c>
      <c r="AP991" s="789">
        <f t="shared" si="189"/>
        <v>0</v>
      </c>
      <c r="AQ991" s="789">
        <f t="shared" si="190"/>
        <v>0</v>
      </c>
      <c r="AR991" s="790">
        <f t="shared" si="191"/>
        <v>0</v>
      </c>
    </row>
    <row r="992" spans="22:44" x14ac:dyDescent="0.25">
      <c r="V992" s="791"/>
      <c r="W992" s="265"/>
      <c r="X992" s="792"/>
      <c r="Y992" s="793"/>
      <c r="Z992" s="787"/>
      <c r="AA992" s="788" t="str">
        <f t="shared" si="182"/>
        <v/>
      </c>
      <c r="AB992" s="789" t="str">
        <f t="shared" si="180"/>
        <v/>
      </c>
      <c r="AC992" s="789">
        <f t="shared" si="183"/>
        <v>0</v>
      </c>
      <c r="AD992" s="789">
        <f t="shared" si="184"/>
        <v>0</v>
      </c>
      <c r="AE992" s="789">
        <f t="shared" si="185"/>
        <v>0</v>
      </c>
      <c r="AF992" s="790">
        <f t="shared" si="186"/>
        <v>0</v>
      </c>
      <c r="AG992" s="273"/>
      <c r="AH992" s="791"/>
      <c r="AI992" s="265"/>
      <c r="AJ992" s="792"/>
      <c r="AK992" s="793"/>
      <c r="AL992" s="787"/>
      <c r="AM992" s="788" t="str">
        <f t="shared" si="187"/>
        <v/>
      </c>
      <c r="AN992" s="789" t="str">
        <f t="shared" si="181"/>
        <v/>
      </c>
      <c r="AO992" s="789">
        <f t="shared" si="188"/>
        <v>0</v>
      </c>
      <c r="AP992" s="789">
        <f t="shared" si="189"/>
        <v>0</v>
      </c>
      <c r="AQ992" s="789">
        <f t="shared" si="190"/>
        <v>0</v>
      </c>
      <c r="AR992" s="790">
        <f t="shared" si="191"/>
        <v>0</v>
      </c>
    </row>
    <row r="993" spans="22:44" x14ac:dyDescent="0.25">
      <c r="V993" s="791"/>
      <c r="W993" s="265"/>
      <c r="X993" s="792"/>
      <c r="Y993" s="793"/>
      <c r="Z993" s="787"/>
      <c r="AA993" s="788" t="str">
        <f t="shared" si="182"/>
        <v/>
      </c>
      <c r="AB993" s="789" t="str">
        <f t="shared" si="180"/>
        <v/>
      </c>
      <c r="AC993" s="789">
        <f t="shared" si="183"/>
        <v>0</v>
      </c>
      <c r="AD993" s="789">
        <f t="shared" si="184"/>
        <v>0</v>
      </c>
      <c r="AE993" s="789">
        <f t="shared" si="185"/>
        <v>0</v>
      </c>
      <c r="AF993" s="790">
        <f t="shared" si="186"/>
        <v>0</v>
      </c>
      <c r="AG993" s="273"/>
      <c r="AH993" s="791"/>
      <c r="AI993" s="265"/>
      <c r="AJ993" s="792"/>
      <c r="AK993" s="793"/>
      <c r="AL993" s="787"/>
      <c r="AM993" s="788" t="str">
        <f t="shared" si="187"/>
        <v/>
      </c>
      <c r="AN993" s="789" t="str">
        <f t="shared" si="181"/>
        <v/>
      </c>
      <c r="AO993" s="789">
        <f t="shared" si="188"/>
        <v>0</v>
      </c>
      <c r="AP993" s="789">
        <f t="shared" si="189"/>
        <v>0</v>
      </c>
      <c r="AQ993" s="789">
        <f t="shared" si="190"/>
        <v>0</v>
      </c>
      <c r="AR993" s="790">
        <f t="shared" si="191"/>
        <v>0</v>
      </c>
    </row>
    <row r="994" spans="22:44" x14ac:dyDescent="0.25">
      <c r="V994" s="791"/>
      <c r="W994" s="265"/>
      <c r="X994" s="792"/>
      <c r="Y994" s="793"/>
      <c r="Z994" s="787"/>
      <c r="AA994" s="788" t="str">
        <f t="shared" si="182"/>
        <v/>
      </c>
      <c r="AB994" s="789" t="str">
        <f t="shared" si="180"/>
        <v/>
      </c>
      <c r="AC994" s="789">
        <f t="shared" si="183"/>
        <v>0</v>
      </c>
      <c r="AD994" s="789">
        <f t="shared" si="184"/>
        <v>0</v>
      </c>
      <c r="AE994" s="789">
        <f t="shared" si="185"/>
        <v>0</v>
      </c>
      <c r="AF994" s="790">
        <f t="shared" si="186"/>
        <v>0</v>
      </c>
      <c r="AG994" s="273"/>
      <c r="AH994" s="791"/>
      <c r="AI994" s="265"/>
      <c r="AJ994" s="792"/>
      <c r="AK994" s="793"/>
      <c r="AL994" s="787"/>
      <c r="AM994" s="788" t="str">
        <f t="shared" si="187"/>
        <v/>
      </c>
      <c r="AN994" s="789" t="str">
        <f t="shared" si="181"/>
        <v/>
      </c>
      <c r="AO994" s="789">
        <f t="shared" si="188"/>
        <v>0</v>
      </c>
      <c r="AP994" s="789">
        <f t="shared" si="189"/>
        <v>0</v>
      </c>
      <c r="AQ994" s="789">
        <f t="shared" si="190"/>
        <v>0</v>
      </c>
      <c r="AR994" s="790">
        <f t="shared" si="191"/>
        <v>0</v>
      </c>
    </row>
    <row r="995" spans="22:44" x14ac:dyDescent="0.25">
      <c r="V995" s="791"/>
      <c r="W995" s="265"/>
      <c r="X995" s="792"/>
      <c r="Y995" s="793"/>
      <c r="Z995" s="787"/>
      <c r="AA995" s="788" t="str">
        <f t="shared" si="182"/>
        <v/>
      </c>
      <c r="AB995" s="789" t="str">
        <f t="shared" si="180"/>
        <v/>
      </c>
      <c r="AC995" s="789">
        <f t="shared" si="183"/>
        <v>0</v>
      </c>
      <c r="AD995" s="789">
        <f t="shared" si="184"/>
        <v>0</v>
      </c>
      <c r="AE995" s="789">
        <f t="shared" si="185"/>
        <v>0</v>
      </c>
      <c r="AF995" s="790">
        <f t="shared" si="186"/>
        <v>0</v>
      </c>
      <c r="AG995" s="273"/>
      <c r="AH995" s="791"/>
      <c r="AI995" s="265"/>
      <c r="AJ995" s="792"/>
      <c r="AK995" s="793"/>
      <c r="AL995" s="787"/>
      <c r="AM995" s="788" t="str">
        <f t="shared" si="187"/>
        <v/>
      </c>
      <c r="AN995" s="789" t="str">
        <f t="shared" si="181"/>
        <v/>
      </c>
      <c r="AO995" s="789">
        <f t="shared" si="188"/>
        <v>0</v>
      </c>
      <c r="AP995" s="789">
        <f t="shared" si="189"/>
        <v>0</v>
      </c>
      <c r="AQ995" s="789">
        <f t="shared" si="190"/>
        <v>0</v>
      </c>
      <c r="AR995" s="790">
        <f t="shared" si="191"/>
        <v>0</v>
      </c>
    </row>
    <row r="996" spans="22:44" x14ac:dyDescent="0.25">
      <c r="V996" s="791"/>
      <c r="W996" s="265"/>
      <c r="X996" s="792"/>
      <c r="Y996" s="793"/>
      <c r="Z996" s="787"/>
      <c r="AA996" s="788" t="str">
        <f t="shared" si="182"/>
        <v/>
      </c>
      <c r="AB996" s="789" t="str">
        <f t="shared" si="180"/>
        <v/>
      </c>
      <c r="AC996" s="789">
        <f t="shared" si="183"/>
        <v>0</v>
      </c>
      <c r="AD996" s="789">
        <f t="shared" si="184"/>
        <v>0</v>
      </c>
      <c r="AE996" s="789">
        <f t="shared" si="185"/>
        <v>0</v>
      </c>
      <c r="AF996" s="790">
        <f t="shared" si="186"/>
        <v>0</v>
      </c>
      <c r="AG996" s="273"/>
      <c r="AH996" s="791"/>
      <c r="AI996" s="265"/>
      <c r="AJ996" s="792"/>
      <c r="AK996" s="793"/>
      <c r="AL996" s="787"/>
      <c r="AM996" s="788" t="str">
        <f t="shared" si="187"/>
        <v/>
      </c>
      <c r="AN996" s="789" t="str">
        <f t="shared" si="181"/>
        <v/>
      </c>
      <c r="AO996" s="789">
        <f t="shared" si="188"/>
        <v>0</v>
      </c>
      <c r="AP996" s="789">
        <f t="shared" si="189"/>
        <v>0</v>
      </c>
      <c r="AQ996" s="789">
        <f t="shared" si="190"/>
        <v>0</v>
      </c>
      <c r="AR996" s="790">
        <f t="shared" si="191"/>
        <v>0</v>
      </c>
    </row>
    <row r="997" spans="22:44" x14ac:dyDescent="0.25">
      <c r="V997" s="791"/>
      <c r="W997" s="265"/>
      <c r="X997" s="792"/>
      <c r="Y997" s="793"/>
      <c r="Z997" s="787"/>
      <c r="AA997" s="788" t="str">
        <f t="shared" si="182"/>
        <v/>
      </c>
      <c r="AB997" s="789" t="str">
        <f t="shared" si="180"/>
        <v/>
      </c>
      <c r="AC997" s="789">
        <f t="shared" si="183"/>
        <v>0</v>
      </c>
      <c r="AD997" s="789">
        <f t="shared" si="184"/>
        <v>0</v>
      </c>
      <c r="AE997" s="789">
        <f t="shared" si="185"/>
        <v>0</v>
      </c>
      <c r="AF997" s="790">
        <f t="shared" si="186"/>
        <v>0</v>
      </c>
      <c r="AG997" s="273"/>
      <c r="AH997" s="791"/>
      <c r="AI997" s="265"/>
      <c r="AJ997" s="792"/>
      <c r="AK997" s="793"/>
      <c r="AL997" s="787"/>
      <c r="AM997" s="788" t="str">
        <f t="shared" si="187"/>
        <v/>
      </c>
      <c r="AN997" s="789" t="str">
        <f t="shared" si="181"/>
        <v/>
      </c>
      <c r="AO997" s="789">
        <f t="shared" si="188"/>
        <v>0</v>
      </c>
      <c r="AP997" s="789">
        <f t="shared" si="189"/>
        <v>0</v>
      </c>
      <c r="AQ997" s="789">
        <f t="shared" si="190"/>
        <v>0</v>
      </c>
      <c r="AR997" s="790">
        <f t="shared" si="191"/>
        <v>0</v>
      </c>
    </row>
    <row r="998" spans="22:44" x14ac:dyDescent="0.25">
      <c r="V998" s="791"/>
      <c r="W998" s="265"/>
      <c r="X998" s="792"/>
      <c r="Y998" s="793"/>
      <c r="Z998" s="787"/>
      <c r="AA998" s="788" t="str">
        <f t="shared" si="182"/>
        <v/>
      </c>
      <c r="AB998" s="789" t="str">
        <f t="shared" si="180"/>
        <v/>
      </c>
      <c r="AC998" s="789">
        <f t="shared" si="183"/>
        <v>0</v>
      </c>
      <c r="AD998" s="789">
        <f t="shared" si="184"/>
        <v>0</v>
      </c>
      <c r="AE998" s="789">
        <f t="shared" si="185"/>
        <v>0</v>
      </c>
      <c r="AF998" s="790">
        <f t="shared" si="186"/>
        <v>0</v>
      </c>
      <c r="AG998" s="273"/>
      <c r="AH998" s="791"/>
      <c r="AI998" s="265"/>
      <c r="AJ998" s="792"/>
      <c r="AK998" s="793"/>
      <c r="AL998" s="787"/>
      <c r="AM998" s="788" t="str">
        <f t="shared" si="187"/>
        <v/>
      </c>
      <c r="AN998" s="789" t="str">
        <f t="shared" si="181"/>
        <v/>
      </c>
      <c r="AO998" s="789">
        <f t="shared" si="188"/>
        <v>0</v>
      </c>
      <c r="AP998" s="789">
        <f t="shared" si="189"/>
        <v>0</v>
      </c>
      <c r="AQ998" s="789">
        <f t="shared" si="190"/>
        <v>0</v>
      </c>
      <c r="AR998" s="790">
        <f t="shared" si="191"/>
        <v>0</v>
      </c>
    </row>
    <row r="999" spans="22:44" x14ac:dyDescent="0.25">
      <c r="V999" s="791"/>
      <c r="W999" s="265"/>
      <c r="X999" s="792"/>
      <c r="Y999" s="793"/>
      <c r="Z999" s="787"/>
      <c r="AA999" s="788" t="str">
        <f t="shared" si="182"/>
        <v/>
      </c>
      <c r="AB999" s="789" t="str">
        <f t="shared" si="180"/>
        <v/>
      </c>
      <c r="AC999" s="789">
        <f t="shared" si="183"/>
        <v>0</v>
      </c>
      <c r="AD999" s="789">
        <f t="shared" si="184"/>
        <v>0</v>
      </c>
      <c r="AE999" s="789">
        <f t="shared" si="185"/>
        <v>0</v>
      </c>
      <c r="AF999" s="790">
        <f t="shared" si="186"/>
        <v>0</v>
      </c>
      <c r="AG999" s="273"/>
      <c r="AH999" s="791"/>
      <c r="AI999" s="265"/>
      <c r="AJ999" s="792"/>
      <c r="AK999" s="793"/>
      <c r="AL999" s="787"/>
      <c r="AM999" s="788" t="str">
        <f t="shared" si="187"/>
        <v/>
      </c>
      <c r="AN999" s="789" t="str">
        <f t="shared" si="181"/>
        <v/>
      </c>
      <c r="AO999" s="789">
        <f t="shared" si="188"/>
        <v>0</v>
      </c>
      <c r="AP999" s="789">
        <f t="shared" si="189"/>
        <v>0</v>
      </c>
      <c r="AQ999" s="789">
        <f t="shared" si="190"/>
        <v>0</v>
      </c>
      <c r="AR999" s="790">
        <f t="shared" si="191"/>
        <v>0</v>
      </c>
    </row>
    <row r="1000" spans="22:44" x14ac:dyDescent="0.25">
      <c r="V1000" s="791"/>
      <c r="W1000" s="265"/>
      <c r="X1000" s="792"/>
      <c r="Y1000" s="793"/>
      <c r="Z1000" s="787"/>
      <c r="AA1000" s="788" t="str">
        <f t="shared" si="182"/>
        <v/>
      </c>
      <c r="AB1000" s="789" t="str">
        <f t="shared" si="180"/>
        <v/>
      </c>
      <c r="AC1000" s="789">
        <f t="shared" si="183"/>
        <v>0</v>
      </c>
      <c r="AD1000" s="789">
        <f t="shared" si="184"/>
        <v>0</v>
      </c>
      <c r="AE1000" s="789">
        <f t="shared" si="185"/>
        <v>0</v>
      </c>
      <c r="AF1000" s="790">
        <f t="shared" si="186"/>
        <v>0</v>
      </c>
      <c r="AG1000" s="273"/>
      <c r="AH1000" s="791"/>
      <c r="AI1000" s="265"/>
      <c r="AJ1000" s="792"/>
      <c r="AK1000" s="793"/>
      <c r="AL1000" s="787"/>
      <c r="AM1000" s="788" t="str">
        <f t="shared" si="187"/>
        <v/>
      </c>
      <c r="AN1000" s="789" t="str">
        <f t="shared" si="181"/>
        <v/>
      </c>
      <c r="AO1000" s="789">
        <f t="shared" si="188"/>
        <v>0</v>
      </c>
      <c r="AP1000" s="789">
        <f t="shared" si="189"/>
        <v>0</v>
      </c>
      <c r="AQ1000" s="789">
        <f t="shared" si="190"/>
        <v>0</v>
      </c>
      <c r="AR1000" s="790">
        <f t="shared" si="191"/>
        <v>0</v>
      </c>
    </row>
    <row r="1001" spans="22:44" x14ac:dyDescent="0.25">
      <c r="V1001" s="791"/>
      <c r="W1001" s="265"/>
      <c r="X1001" s="792"/>
      <c r="Y1001" s="793"/>
      <c r="Z1001" s="787"/>
      <c r="AA1001" s="788" t="str">
        <f t="shared" si="182"/>
        <v/>
      </c>
      <c r="AB1001" s="789" t="str">
        <f t="shared" si="180"/>
        <v/>
      </c>
      <c r="AC1001" s="789">
        <f t="shared" si="183"/>
        <v>0</v>
      </c>
      <c r="AD1001" s="789">
        <f t="shared" si="184"/>
        <v>0</v>
      </c>
      <c r="AE1001" s="789">
        <f t="shared" si="185"/>
        <v>0</v>
      </c>
      <c r="AF1001" s="790">
        <f t="shared" si="186"/>
        <v>0</v>
      </c>
      <c r="AG1001" s="273"/>
      <c r="AH1001" s="791"/>
      <c r="AI1001" s="265"/>
      <c r="AJ1001" s="792"/>
      <c r="AK1001" s="793"/>
      <c r="AL1001" s="787"/>
      <c r="AM1001" s="788" t="str">
        <f t="shared" si="187"/>
        <v/>
      </c>
      <c r="AN1001" s="789" t="str">
        <f t="shared" si="181"/>
        <v/>
      </c>
      <c r="AO1001" s="789">
        <f t="shared" si="188"/>
        <v>0</v>
      </c>
      <c r="AP1001" s="789">
        <f t="shared" si="189"/>
        <v>0</v>
      </c>
      <c r="AQ1001" s="789">
        <f t="shared" si="190"/>
        <v>0</v>
      </c>
      <c r="AR1001" s="790">
        <f t="shared" si="191"/>
        <v>0</v>
      </c>
    </row>
    <row r="1002" spans="22:44" x14ac:dyDescent="0.25">
      <c r="V1002" s="791"/>
      <c r="W1002" s="265"/>
      <c r="X1002" s="792"/>
      <c r="Y1002" s="793"/>
      <c r="Z1002" s="787"/>
      <c r="AA1002" s="788" t="str">
        <f t="shared" si="182"/>
        <v/>
      </c>
      <c r="AB1002" s="789" t="str">
        <f t="shared" si="180"/>
        <v/>
      </c>
      <c r="AC1002" s="789">
        <f t="shared" si="183"/>
        <v>0</v>
      </c>
      <c r="AD1002" s="789">
        <f t="shared" si="184"/>
        <v>0</v>
      </c>
      <c r="AE1002" s="789">
        <f t="shared" si="185"/>
        <v>0</v>
      </c>
      <c r="AF1002" s="790">
        <f t="shared" si="186"/>
        <v>0</v>
      </c>
      <c r="AG1002" s="273"/>
      <c r="AH1002" s="791"/>
      <c r="AI1002" s="265"/>
      <c r="AJ1002" s="792"/>
      <c r="AK1002" s="793"/>
      <c r="AL1002" s="787"/>
      <c r="AM1002" s="788" t="str">
        <f t="shared" si="187"/>
        <v/>
      </c>
      <c r="AN1002" s="789" t="str">
        <f t="shared" si="181"/>
        <v/>
      </c>
      <c r="AO1002" s="789">
        <f t="shared" si="188"/>
        <v>0</v>
      </c>
      <c r="AP1002" s="789">
        <f t="shared" si="189"/>
        <v>0</v>
      </c>
      <c r="AQ1002" s="789">
        <f t="shared" si="190"/>
        <v>0</v>
      </c>
      <c r="AR1002" s="790">
        <f t="shared" si="191"/>
        <v>0</v>
      </c>
    </row>
    <row r="1003" spans="22:44" x14ac:dyDescent="0.25">
      <c r="V1003" s="791"/>
      <c r="W1003" s="265"/>
      <c r="X1003" s="792"/>
      <c r="Y1003" s="793"/>
      <c r="Z1003" s="787"/>
      <c r="AA1003" s="788" t="str">
        <f t="shared" si="182"/>
        <v/>
      </c>
      <c r="AB1003" s="789" t="str">
        <f t="shared" si="180"/>
        <v/>
      </c>
      <c r="AC1003" s="789">
        <f t="shared" si="183"/>
        <v>0</v>
      </c>
      <c r="AD1003" s="789">
        <f t="shared" si="184"/>
        <v>0</v>
      </c>
      <c r="AE1003" s="789">
        <f t="shared" si="185"/>
        <v>0</v>
      </c>
      <c r="AF1003" s="790">
        <f t="shared" si="186"/>
        <v>0</v>
      </c>
      <c r="AG1003" s="273"/>
      <c r="AH1003" s="791"/>
      <c r="AI1003" s="265"/>
      <c r="AJ1003" s="792"/>
      <c r="AK1003" s="793"/>
      <c r="AL1003" s="787"/>
      <c r="AM1003" s="788" t="str">
        <f t="shared" si="187"/>
        <v/>
      </c>
      <c r="AN1003" s="789" t="str">
        <f t="shared" si="181"/>
        <v/>
      </c>
      <c r="AO1003" s="789">
        <f t="shared" si="188"/>
        <v>0</v>
      </c>
      <c r="AP1003" s="789">
        <f t="shared" si="189"/>
        <v>0</v>
      </c>
      <c r="AQ1003" s="789">
        <f t="shared" si="190"/>
        <v>0</v>
      </c>
      <c r="AR1003" s="790">
        <f t="shared" si="191"/>
        <v>0</v>
      </c>
    </row>
    <row r="1004" spans="22:44" x14ac:dyDescent="0.25">
      <c r="V1004" s="791"/>
      <c r="W1004" s="265"/>
      <c r="X1004" s="792"/>
      <c r="Y1004" s="793"/>
      <c r="Z1004" s="787"/>
      <c r="AA1004" s="788" t="str">
        <f t="shared" si="182"/>
        <v/>
      </c>
      <c r="AB1004" s="789" t="str">
        <f t="shared" si="180"/>
        <v/>
      </c>
      <c r="AC1004" s="789">
        <f t="shared" si="183"/>
        <v>0</v>
      </c>
      <c r="AD1004" s="789">
        <f t="shared" si="184"/>
        <v>0</v>
      </c>
      <c r="AE1004" s="789">
        <f t="shared" si="185"/>
        <v>0</v>
      </c>
      <c r="AF1004" s="790">
        <f t="shared" si="186"/>
        <v>0</v>
      </c>
      <c r="AG1004" s="273"/>
      <c r="AH1004" s="791"/>
      <c r="AI1004" s="265"/>
      <c r="AJ1004" s="792"/>
      <c r="AK1004" s="793"/>
      <c r="AL1004" s="787"/>
      <c r="AM1004" s="788" t="str">
        <f t="shared" si="187"/>
        <v/>
      </c>
      <c r="AN1004" s="789" t="str">
        <f t="shared" si="181"/>
        <v/>
      </c>
      <c r="AO1004" s="789">
        <f t="shared" si="188"/>
        <v>0</v>
      </c>
      <c r="AP1004" s="789">
        <f t="shared" si="189"/>
        <v>0</v>
      </c>
      <c r="AQ1004" s="789">
        <f t="shared" si="190"/>
        <v>0</v>
      </c>
      <c r="AR1004" s="790">
        <f t="shared" si="191"/>
        <v>0</v>
      </c>
    </row>
    <row r="1005" spans="22:44" x14ac:dyDescent="0.25">
      <c r="V1005" s="791"/>
      <c r="W1005" s="265"/>
      <c r="X1005" s="792"/>
      <c r="Y1005" s="793"/>
      <c r="Z1005" s="787"/>
      <c r="AA1005" s="788" t="str">
        <f t="shared" si="182"/>
        <v/>
      </c>
      <c r="AB1005" s="789" t="str">
        <f t="shared" si="180"/>
        <v/>
      </c>
      <c r="AC1005" s="789">
        <f t="shared" si="183"/>
        <v>0</v>
      </c>
      <c r="AD1005" s="789">
        <f t="shared" si="184"/>
        <v>0</v>
      </c>
      <c r="AE1005" s="789">
        <f t="shared" si="185"/>
        <v>0</v>
      </c>
      <c r="AF1005" s="790">
        <f t="shared" si="186"/>
        <v>0</v>
      </c>
      <c r="AG1005" s="273"/>
      <c r="AH1005" s="791"/>
      <c r="AI1005" s="265"/>
      <c r="AJ1005" s="792"/>
      <c r="AK1005" s="793"/>
      <c r="AL1005" s="787"/>
      <c r="AM1005" s="788" t="str">
        <f t="shared" si="187"/>
        <v/>
      </c>
      <c r="AN1005" s="789" t="str">
        <f t="shared" si="181"/>
        <v/>
      </c>
      <c r="AO1005" s="789">
        <f t="shared" si="188"/>
        <v>0</v>
      </c>
      <c r="AP1005" s="789">
        <f t="shared" si="189"/>
        <v>0</v>
      </c>
      <c r="AQ1005" s="789">
        <f t="shared" si="190"/>
        <v>0</v>
      </c>
      <c r="AR1005" s="790">
        <f t="shared" si="191"/>
        <v>0</v>
      </c>
    </row>
    <row r="1006" spans="22:44" x14ac:dyDescent="0.25">
      <c r="V1006" s="791"/>
      <c r="W1006" s="265"/>
      <c r="X1006" s="792"/>
      <c r="Y1006" s="793"/>
      <c r="Z1006" s="787"/>
      <c r="AA1006" s="788" t="str">
        <f t="shared" si="182"/>
        <v/>
      </c>
      <c r="AB1006" s="789" t="str">
        <f t="shared" si="180"/>
        <v/>
      </c>
      <c r="AC1006" s="789">
        <f t="shared" si="183"/>
        <v>0</v>
      </c>
      <c r="AD1006" s="789">
        <f t="shared" si="184"/>
        <v>0</v>
      </c>
      <c r="AE1006" s="789">
        <f t="shared" si="185"/>
        <v>0</v>
      </c>
      <c r="AF1006" s="790">
        <f t="shared" si="186"/>
        <v>0</v>
      </c>
      <c r="AG1006" s="273"/>
      <c r="AH1006" s="791"/>
      <c r="AI1006" s="265"/>
      <c r="AJ1006" s="792"/>
      <c r="AK1006" s="793"/>
      <c r="AL1006" s="787"/>
      <c r="AM1006" s="788" t="str">
        <f t="shared" si="187"/>
        <v/>
      </c>
      <c r="AN1006" s="789" t="str">
        <f t="shared" si="181"/>
        <v/>
      </c>
      <c r="AO1006" s="789">
        <f t="shared" si="188"/>
        <v>0</v>
      </c>
      <c r="AP1006" s="789">
        <f t="shared" si="189"/>
        <v>0</v>
      </c>
      <c r="AQ1006" s="789">
        <f t="shared" si="190"/>
        <v>0</v>
      </c>
      <c r="AR1006" s="790">
        <f t="shared" si="191"/>
        <v>0</v>
      </c>
    </row>
    <row r="1007" spans="22:44" x14ac:dyDescent="0.25">
      <c r="V1007" s="791"/>
      <c r="W1007" s="265"/>
      <c r="X1007" s="792"/>
      <c r="Y1007" s="793"/>
      <c r="Z1007" s="787"/>
      <c r="AA1007" s="788" t="str">
        <f t="shared" si="182"/>
        <v/>
      </c>
      <c r="AB1007" s="789" t="str">
        <f t="shared" si="180"/>
        <v/>
      </c>
      <c r="AC1007" s="789">
        <f t="shared" si="183"/>
        <v>0</v>
      </c>
      <c r="AD1007" s="789">
        <f t="shared" si="184"/>
        <v>0</v>
      </c>
      <c r="AE1007" s="789">
        <f t="shared" si="185"/>
        <v>0</v>
      </c>
      <c r="AF1007" s="790">
        <f t="shared" si="186"/>
        <v>0</v>
      </c>
      <c r="AG1007" s="273"/>
      <c r="AH1007" s="791"/>
      <c r="AI1007" s="265"/>
      <c r="AJ1007" s="792"/>
      <c r="AK1007" s="793"/>
      <c r="AL1007" s="787"/>
      <c r="AM1007" s="788" t="str">
        <f t="shared" si="187"/>
        <v/>
      </c>
      <c r="AN1007" s="789" t="str">
        <f t="shared" si="181"/>
        <v/>
      </c>
      <c r="AO1007" s="789">
        <f t="shared" si="188"/>
        <v>0</v>
      </c>
      <c r="AP1007" s="789">
        <f t="shared" si="189"/>
        <v>0</v>
      </c>
      <c r="AQ1007" s="789">
        <f t="shared" si="190"/>
        <v>0</v>
      </c>
      <c r="AR1007" s="790">
        <f t="shared" si="191"/>
        <v>0</v>
      </c>
    </row>
    <row r="1008" spans="22:44" x14ac:dyDescent="0.25">
      <c r="V1008" s="791"/>
      <c r="W1008" s="794"/>
      <c r="X1008" s="795"/>
      <c r="Y1008" s="793"/>
      <c r="Z1008" s="787"/>
      <c r="AA1008" s="788" t="str">
        <f t="shared" si="182"/>
        <v/>
      </c>
      <c r="AB1008" s="789" t="str">
        <f t="shared" si="180"/>
        <v/>
      </c>
      <c r="AC1008" s="789">
        <f t="shared" si="183"/>
        <v>0</v>
      </c>
      <c r="AD1008" s="789">
        <f t="shared" si="184"/>
        <v>0</v>
      </c>
      <c r="AE1008" s="789">
        <f t="shared" si="185"/>
        <v>0</v>
      </c>
      <c r="AF1008" s="790">
        <f t="shared" si="186"/>
        <v>0</v>
      </c>
      <c r="AG1008" s="273"/>
      <c r="AH1008" s="791"/>
      <c r="AI1008" s="794"/>
      <c r="AJ1008" s="795"/>
      <c r="AK1008" s="793"/>
      <c r="AL1008" s="787"/>
      <c r="AM1008" s="788" t="str">
        <f t="shared" si="187"/>
        <v/>
      </c>
      <c r="AN1008" s="789" t="str">
        <f t="shared" si="181"/>
        <v/>
      </c>
      <c r="AO1008" s="789">
        <f t="shared" si="188"/>
        <v>0</v>
      </c>
      <c r="AP1008" s="789">
        <f t="shared" si="189"/>
        <v>0</v>
      </c>
      <c r="AQ1008" s="789">
        <f t="shared" si="190"/>
        <v>0</v>
      </c>
      <c r="AR1008" s="790">
        <f t="shared" si="191"/>
        <v>0</v>
      </c>
    </row>
  </sheetData>
  <sortState xmlns:xlrd2="http://schemas.microsoft.com/office/spreadsheetml/2017/richdata2" ref="V7:AA72">
    <sortCondition ref="X7:X72"/>
  </sortState>
  <dataConsolidate link="1"/>
  <mergeCells count="15">
    <mergeCell ref="A25:B25"/>
    <mergeCell ref="A34:B34"/>
    <mergeCell ref="D44:E44"/>
    <mergeCell ref="D51:E51"/>
    <mergeCell ref="A44:B44"/>
    <mergeCell ref="D40:G40"/>
    <mergeCell ref="BQ1:BR1"/>
    <mergeCell ref="BT1:BU1"/>
    <mergeCell ref="A15:B15"/>
    <mergeCell ref="A1:B1"/>
    <mergeCell ref="I1:N1"/>
    <mergeCell ref="P1:T1"/>
    <mergeCell ref="D1:G1"/>
    <mergeCell ref="V1:AF1"/>
    <mergeCell ref="AH1:AR1"/>
  </mergeCells>
  <dataValidations xWindow="370" yWindow="356" count="12">
    <dataValidation allowBlank="1" showInputMessage="1" showErrorMessage="1" errorTitle="Billing Cycle" error="Select the billing cycle for the company." promptTitle="Billing Cycle" prompt="This version of the General Rate Case Model is for MONTHLY Billing Cycles only." sqref="B9" xr:uid="{00000000-0002-0000-0100-000000000000}"/>
    <dataValidation type="list" allowBlank="1" showInputMessage="1" showErrorMessage="1" promptTitle="Usage Per" prompt="Gallons = 1,000_x000a_Cubic Feet = 100" sqref="B20 B39" xr:uid="{00000000-0002-0000-0100-000001000000}">
      <formula1>"100, 1000"</formula1>
    </dataValidation>
    <dataValidation type="list" allowBlank="1" showInputMessage="1" showErrorMessage="1" promptTitle="Loan Type" prompt="Select the type of loan." sqref="R8:R28" xr:uid="{00000000-0002-0000-0100-000002000000}">
      <formula1>"Loan - Bank, Loan - Owner, Loan - Other, Loan - DWSRF"</formula1>
    </dataValidation>
    <dataValidation allowBlank="1" showInputMessage="1" showErrorMessage="1" promptTitle="Description" prompt="Input a short description of where the loan originated." sqref="Q8:Q28" xr:uid="{00000000-0002-0000-0100-000003000000}"/>
    <dataValidation allowBlank="1" showInputMessage="1" showErrorMessage="1" promptTitle="Enter Block Maximum" prompt="Enter only the Maximum usage of block (e.g., If 0 to 500 cubic feet, enter 500)." sqref="B21:B22 B40:B41" xr:uid="{00000000-0002-0000-0100-000005000000}"/>
    <dataValidation allowBlank="1" showInputMessage="1" showErrorMessage="1" promptTitle="Enter Block Maximum" prompt="Enter only the Maximum usage of block (e.g., If 501 to 1500 cubic feet, enter 1500)." sqref="B23 B42" xr:uid="{00000000-0002-0000-0100-000006000000}"/>
    <dataValidation type="list" allowBlank="1" showInputMessage="1" showErrorMessage="1" promptTitle="Federal Income Tax" prompt="Select the company's Federal Income Tax (FIT) percentage, if unknown than select the &quot;Suggested FIT Rate&quot;." sqref="BQ6" xr:uid="{00000000-0002-0000-0100-00000B000000}">
      <formula1>"21%"</formula1>
    </dataValidation>
    <dataValidation allowBlank="1" showInputMessage="1" showErrorMessage="1" promptTitle="Input Suggested CF" prompt="PFIS Setting must be set to &quot;Company&quot;._x000a__x000a_Keep inputting the suggested CF until it no longer changes._x000a__x000a_When &quot;Input&quot; equals &quot;Suggested&quot;, then you are done._x000a__x000a_Note: If &quot;Suggested CF&quot; is a negitive number, then no rate increase is need at this time." sqref="BT6" xr:uid="{00000000-0002-0000-0100-00000C000000}"/>
    <dataValidation type="list" allowBlank="1" showInputMessage="1" showErrorMessage="1" sqref="AI41:AI43" xr:uid="{98768B20-AD30-4750-B837-6460B34BCF6C}">
      <formula1>$O$13:$O$30</formula1>
    </dataValidation>
    <dataValidation type="list" showInputMessage="1" showErrorMessage="1" sqref="V61:V1008" xr:uid="{CF34189C-8115-41D4-AEA5-82FA66CBE333}">
      <formula1>$AT$6:$AT$23</formula1>
    </dataValidation>
    <dataValidation type="list" showInputMessage="1" showErrorMessage="1" sqref="V8:V60" xr:uid="{82CFB6A1-7828-4406-A67D-6A8D00F0B979}">
      <formula1>$AT$8:$AT$23</formula1>
    </dataValidation>
    <dataValidation type="list" allowBlank="1" showInputMessage="1" showErrorMessage="1" sqref="AH8:AH1008" xr:uid="{5570277A-33BC-4D8F-96BD-2F1364611D05}">
      <formula1>$AT$8:$AT$23</formula1>
    </dataValidation>
  </dataValidations>
  <printOptions horizontalCentered="1"/>
  <pageMargins left="0.25" right="0.25" top="0.25" bottom="0.25" header="0" footer="0"/>
  <pageSetup scale="10" pageOrder="overThenDown" orientation="landscape" r:id="rId1"/>
  <headerFooter alignWithMargins="0">
    <oddFooter>&amp;C&amp;F&amp;R&amp;D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70" yWindow="356" count="2">
        <x14:dataValidation type="list" allowBlank="1" showInputMessage="1" showErrorMessage="1" promptTitle="Year" prompt="Select the year of when the loan originated." xr:uid="{00000000-0002-0000-0100-00000D000000}">
          <x14:formula1>
            <xm:f>'Capital Structure'!$BD$53:$EV$53</xm:f>
          </x14:formula1>
          <xm:sqref>P8:P28</xm:sqref>
        </x14:dataValidation>
        <x14:dataValidation type="list" allowBlank="1" showErrorMessage="1" errorTitle="Billing Cycle" error="Select the billing cycle for the company." xr:uid="{00000000-0002-0000-0100-00000E000000}">
          <x14:formula1>
            <xm:f>'C:\Users\nick.weaver\Desktop\WWSC\RFP\EP\[Billing Data EP.xlsx]Cap and Factors'!#REF!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7" tint="0.59999389629810485"/>
    <pageSetUpPr fitToPage="1"/>
  </sheetPr>
  <dimension ref="A1:S38"/>
  <sheetViews>
    <sheetView showGridLines="0" workbookViewId="0">
      <selection activeCell="C11" sqref="C11"/>
    </sheetView>
  </sheetViews>
  <sheetFormatPr defaultColWidth="8.88671875" defaultRowHeight="15.75" x14ac:dyDescent="0.25"/>
  <cols>
    <col min="1" max="1" width="26.33203125" style="3" bestFit="1" customWidth="1"/>
    <col min="2" max="2" width="12.77734375" style="3" bestFit="1" customWidth="1"/>
    <col min="3" max="3" width="11.109375" style="3" customWidth="1"/>
    <col min="4" max="4" width="8.21875" style="3" customWidth="1"/>
    <col min="5" max="5" width="6.33203125" style="3" bestFit="1" customWidth="1"/>
    <col min="6" max="6" width="9.77734375" style="3" customWidth="1"/>
    <col min="7" max="7" width="10" style="3" customWidth="1"/>
    <col min="8" max="8" width="9.77734375" style="222" customWidth="1"/>
    <col min="9" max="9" width="2.21875" style="3" customWidth="1"/>
    <col min="10" max="10" width="6.33203125" style="3" bestFit="1" customWidth="1"/>
    <col min="11" max="11" width="10.21875" style="3" bestFit="1" customWidth="1"/>
    <col min="12" max="12" width="9.6640625" style="3" bestFit="1" customWidth="1"/>
    <col min="13" max="13" width="9.77734375" style="222" customWidth="1"/>
    <col min="14" max="14" width="2.6640625" style="3" customWidth="1"/>
    <col min="15" max="15" width="20.77734375" style="3" bestFit="1" customWidth="1"/>
    <col min="16" max="19" width="8.77734375" customWidth="1"/>
    <col min="20" max="16384" width="8.88671875" style="3"/>
  </cols>
  <sheetData>
    <row r="1" spans="1:15" ht="30" x14ac:dyDescent="0.4">
      <c r="A1" s="915">
        <v>9</v>
      </c>
      <c r="B1" s="915"/>
      <c r="C1" s="915"/>
      <c r="E1" s="915">
        <v>10</v>
      </c>
      <c r="F1" s="915"/>
      <c r="G1" s="915"/>
      <c r="H1" s="915"/>
      <c r="I1" s="915"/>
      <c r="J1" s="915"/>
      <c r="K1" s="915"/>
      <c r="L1" s="915"/>
      <c r="M1" s="915"/>
    </row>
    <row r="2" spans="1:15" x14ac:dyDescent="0.25">
      <c r="A2" s="182" t="s">
        <v>209</v>
      </c>
      <c r="B2" s="182"/>
      <c r="C2" s="182"/>
      <c r="E2" s="185" t="s">
        <v>210</v>
      </c>
      <c r="F2" s="185"/>
      <c r="G2" s="185"/>
      <c r="H2" s="246"/>
      <c r="I2" s="185"/>
      <c r="J2" s="185"/>
      <c r="K2" s="185"/>
      <c r="L2" s="185"/>
      <c r="M2" s="246"/>
      <c r="O2" t="s">
        <v>345</v>
      </c>
    </row>
    <row r="3" spans="1:15" x14ac:dyDescent="0.25">
      <c r="A3" s="152" t="s">
        <v>136</v>
      </c>
      <c r="B3" s="22" t="s">
        <v>137</v>
      </c>
      <c r="C3" s="22" t="s">
        <v>90</v>
      </c>
      <c r="E3" s="926" t="s">
        <v>245</v>
      </c>
      <c r="F3" s="927"/>
      <c r="G3" s="927"/>
      <c r="H3" s="928"/>
      <c r="J3" s="926" t="s">
        <v>165</v>
      </c>
      <c r="K3" s="927"/>
      <c r="L3" s="927"/>
      <c r="M3" s="928"/>
      <c r="O3" s="410"/>
    </row>
    <row r="4" spans="1:15" x14ac:dyDescent="0.25">
      <c r="A4" s="165" t="s">
        <v>192</v>
      </c>
      <c r="B4" s="400">
        <f>PFIS!K9</f>
        <v>3740344.5175593207</v>
      </c>
      <c r="C4" s="401">
        <f>PFIS!N9</f>
        <v>0.53675722253558067</v>
      </c>
      <c r="D4" s="167"/>
      <c r="E4" s="249" t="s">
        <v>131</v>
      </c>
      <c r="F4" s="613"/>
      <c r="G4" s="250" t="s">
        <v>141</v>
      </c>
      <c r="H4" s="614"/>
      <c r="I4" s="167"/>
      <c r="J4" s="249" t="s">
        <v>131</v>
      </c>
      <c r="K4" s="613"/>
      <c r="L4" s="250" t="s">
        <v>141</v>
      </c>
      <c r="M4" s="614"/>
      <c r="N4"/>
      <c r="O4" s="411" t="e">
        <f>Most_Common_Meter_Size</f>
        <v>#NAME?</v>
      </c>
    </row>
    <row r="5" spans="1:15" x14ac:dyDescent="0.25">
      <c r="A5" s="165" t="s">
        <v>193</v>
      </c>
      <c r="B5" s="400">
        <f>PFIS!K10</f>
        <v>724.29126107999355</v>
      </c>
      <c r="C5" s="401">
        <f>PFIS!N10</f>
        <v>0.58926532165968792</v>
      </c>
      <c r="D5" s="167"/>
      <c r="E5" s="38" t="s">
        <v>142</v>
      </c>
      <c r="F5" s="615"/>
      <c r="G5" s="39" t="s">
        <v>143</v>
      </c>
      <c r="H5" s="616"/>
      <c r="I5" s="167"/>
      <c r="J5" s="38" t="s">
        <v>142</v>
      </c>
      <c r="K5" s="615"/>
      <c r="L5" s="39" t="s">
        <v>143</v>
      </c>
      <c r="M5" s="616"/>
      <c r="O5" s="412"/>
    </row>
    <row r="6" spans="1:15" x14ac:dyDescent="0.25">
      <c r="A6" s="165" t="s">
        <v>194</v>
      </c>
      <c r="B6" s="400">
        <f>PFIS!K11</f>
        <v>0</v>
      </c>
      <c r="C6" s="401" t="str">
        <f>PFIS!N11</f>
        <v/>
      </c>
      <c r="D6" s="167"/>
      <c r="E6" s="38"/>
      <c r="F6" s="169"/>
      <c r="G6" s="168"/>
      <c r="H6" s="170"/>
      <c r="I6" s="167"/>
      <c r="J6" s="38"/>
      <c r="K6" s="169"/>
      <c r="L6" s="168"/>
      <c r="M6" s="170"/>
      <c r="O6" s="127"/>
    </row>
    <row r="7" spans="1:15" ht="18.75" x14ac:dyDescent="0.3">
      <c r="A7" s="402" t="s">
        <v>331</v>
      </c>
      <c r="B7" s="403">
        <f>SUM(B4:B6)</f>
        <v>3741068.8088204009</v>
      </c>
      <c r="C7" s="404">
        <f>SUM(PFIS!K9:K11)/SUM(PFIS!I9:I11)</f>
        <v>0.53676648269261029</v>
      </c>
      <c r="D7" s="167"/>
      <c r="E7" s="38" t="s">
        <v>144</v>
      </c>
      <c r="F7" s="615"/>
      <c r="G7" s="39" t="s">
        <v>145</v>
      </c>
      <c r="H7" s="616"/>
      <c r="I7" s="167"/>
      <c r="J7" s="38" t="s">
        <v>144</v>
      </c>
      <c r="K7" s="615"/>
      <c r="L7" s="39" t="s">
        <v>145</v>
      </c>
      <c r="M7" s="616"/>
      <c r="O7" s="127"/>
    </row>
    <row r="8" spans="1:15" ht="22.5" customHeight="1" x14ac:dyDescent="0.3">
      <c r="A8" s="405" t="s">
        <v>330</v>
      </c>
      <c r="B8" s="406">
        <f>PFIS!K15</f>
        <v>3741068.8088204009</v>
      </c>
      <c r="C8" s="407">
        <f>PFIS!N16</f>
        <v>0.50825896990942543</v>
      </c>
      <c r="D8" s="167"/>
      <c r="E8" s="38"/>
      <c r="F8" s="169"/>
      <c r="G8" s="42"/>
      <c r="H8" s="170"/>
      <c r="I8" s="167"/>
      <c r="J8" s="38"/>
      <c r="K8" s="169"/>
      <c r="L8" s="42"/>
      <c r="M8" s="170"/>
      <c r="O8" s="127"/>
    </row>
    <row r="9" spans="1:15" x14ac:dyDescent="0.25">
      <c r="A9" s="3" t="s">
        <v>69</v>
      </c>
      <c r="B9" s="37">
        <f>PFIS!L14-PFIS!C14</f>
        <v>25700.678571428572</v>
      </c>
      <c r="C9" s="413">
        <f>IF(PFIS!C14&lt;&gt;0,B9/PFIS!C14,"N/A")</f>
        <v>0.71428571428571441</v>
      </c>
      <c r="D9" s="167"/>
      <c r="E9" s="40" t="s">
        <v>146</v>
      </c>
      <c r="F9" s="617"/>
      <c r="G9" s="43" t="s">
        <v>147</v>
      </c>
      <c r="H9" s="409"/>
      <c r="I9" s="167"/>
      <c r="J9" s="40" t="s">
        <v>146</v>
      </c>
      <c r="K9" s="617"/>
      <c r="L9" s="43" t="s">
        <v>147</v>
      </c>
      <c r="M9" s="409"/>
      <c r="O9" s="127"/>
    </row>
    <row r="10" spans="1:15" x14ac:dyDescent="0.25">
      <c r="D10" s="167"/>
      <c r="E10" s="44"/>
      <c r="F10" s="44"/>
      <c r="G10" s="44"/>
      <c r="H10" s="247"/>
      <c r="I10" s="167"/>
      <c r="J10" s="167"/>
      <c r="K10" s="167"/>
      <c r="L10" s="167"/>
      <c r="M10" s="248"/>
      <c r="O10" s="127"/>
    </row>
    <row r="11" spans="1:15" x14ac:dyDescent="0.25">
      <c r="D11" s="167"/>
      <c r="E11" s="926" t="s">
        <v>166</v>
      </c>
      <c r="F11" s="927"/>
      <c r="G11" s="927"/>
      <c r="H11" s="928"/>
      <c r="I11" s="167"/>
      <c r="J11" s="926" t="s">
        <v>167</v>
      </c>
      <c r="K11" s="927"/>
      <c r="L11" s="927"/>
      <c r="M11" s="928"/>
      <c r="O11" s="127"/>
    </row>
    <row r="12" spans="1:15" x14ac:dyDescent="0.25">
      <c r="D12" s="167"/>
      <c r="E12" s="249" t="s">
        <v>131</v>
      </c>
      <c r="F12" s="613"/>
      <c r="G12" s="250" t="s">
        <v>141</v>
      </c>
      <c r="H12" s="614"/>
      <c r="I12" s="167"/>
      <c r="J12" s="249" t="s">
        <v>131</v>
      </c>
      <c r="K12" s="613"/>
      <c r="L12" s="250" t="s">
        <v>141</v>
      </c>
      <c r="M12" s="614"/>
      <c r="O12" s="127"/>
    </row>
    <row r="13" spans="1:15" ht="15.75" customHeight="1" x14ac:dyDescent="0.25">
      <c r="A13" s="408" t="s">
        <v>455</v>
      </c>
      <c r="B13" s="929">
        <v>43770</v>
      </c>
      <c r="C13" s="929"/>
      <c r="D13" s="167"/>
      <c r="E13" s="38" t="s">
        <v>142</v>
      </c>
      <c r="F13" s="615"/>
      <c r="G13" s="39" t="s">
        <v>143</v>
      </c>
      <c r="H13" s="616"/>
      <c r="I13" s="167"/>
      <c r="J13" s="38" t="s">
        <v>142</v>
      </c>
      <c r="K13" s="615"/>
      <c r="L13" s="39" t="s">
        <v>143</v>
      </c>
      <c r="M13" s="616"/>
      <c r="O13" s="127"/>
    </row>
    <row r="14" spans="1:15" x14ac:dyDescent="0.25">
      <c r="A14" s="167"/>
      <c r="B14" s="167"/>
      <c r="C14" s="167"/>
      <c r="D14" s="167"/>
      <c r="E14" s="38"/>
      <c r="F14" s="169"/>
      <c r="G14" s="168"/>
      <c r="H14" s="170"/>
      <c r="I14" s="167"/>
      <c r="J14" s="38"/>
      <c r="K14" s="169"/>
      <c r="L14" s="168"/>
      <c r="M14" s="170"/>
      <c r="O14" s="127"/>
    </row>
    <row r="15" spans="1:15" x14ac:dyDescent="0.25">
      <c r="A15" s="930" t="s">
        <v>456</v>
      </c>
      <c r="B15" s="930"/>
      <c r="C15" s="930"/>
      <c r="D15" s="167"/>
      <c r="E15" s="38" t="s">
        <v>144</v>
      </c>
      <c r="F15" s="615"/>
      <c r="G15" s="39" t="s">
        <v>145</v>
      </c>
      <c r="H15" s="616"/>
      <c r="I15" s="167"/>
      <c r="J15" s="38" t="s">
        <v>144</v>
      </c>
      <c r="K15" s="615"/>
      <c r="L15" s="39" t="s">
        <v>145</v>
      </c>
      <c r="M15" s="616"/>
      <c r="O15" s="127"/>
    </row>
    <row r="16" spans="1:15" x14ac:dyDescent="0.25">
      <c r="A16" s="164" t="s">
        <v>457</v>
      </c>
      <c r="B16" s="167"/>
      <c r="C16" s="167"/>
      <c r="D16" s="167"/>
      <c r="E16" s="38"/>
      <c r="F16" s="169"/>
      <c r="G16" s="42"/>
      <c r="H16" s="170"/>
      <c r="I16" s="167"/>
      <c r="J16" s="38"/>
      <c r="K16" s="169"/>
      <c r="L16" s="42"/>
      <c r="M16" s="170"/>
      <c r="O16" s="127"/>
    </row>
    <row r="17" spans="1:15" x14ac:dyDescent="0.25">
      <c r="A17" s="931" t="s">
        <v>462</v>
      </c>
      <c r="B17" s="167"/>
      <c r="C17" s="167"/>
      <c r="D17" s="167"/>
      <c r="E17" s="40" t="s">
        <v>146</v>
      </c>
      <c r="F17" s="617"/>
      <c r="G17" s="43" t="s">
        <v>147</v>
      </c>
      <c r="H17" s="409"/>
      <c r="I17" s="167"/>
      <c r="J17" s="40" t="s">
        <v>146</v>
      </c>
      <c r="K17" s="617"/>
      <c r="L17" s="43" t="s">
        <v>147</v>
      </c>
      <c r="M17" s="409"/>
      <c r="O17" s="127"/>
    </row>
    <row r="18" spans="1:15" x14ac:dyDescent="0.25">
      <c r="A18" s="931"/>
      <c r="B18" s="167"/>
      <c r="C18" s="167"/>
      <c r="D18" s="167"/>
      <c r="E18" s="167"/>
      <c r="F18" s="167"/>
      <c r="G18" s="167"/>
      <c r="H18" s="248"/>
      <c r="I18" s="167"/>
      <c r="J18" s="167"/>
      <c r="K18" s="167"/>
      <c r="L18" s="167"/>
      <c r="M18" s="248"/>
      <c r="O18" s="127"/>
    </row>
    <row r="19" spans="1:15" x14ac:dyDescent="0.25">
      <c r="A19" s="931"/>
      <c r="B19" s="167"/>
      <c r="C19" s="167"/>
      <c r="D19" s="167"/>
      <c r="E19" s="926" t="s">
        <v>168</v>
      </c>
      <c r="F19" s="927"/>
      <c r="G19" s="927"/>
      <c r="H19" s="928"/>
      <c r="I19" s="167"/>
      <c r="J19" s="926" t="s">
        <v>169</v>
      </c>
      <c r="K19" s="927"/>
      <c r="L19" s="927"/>
      <c r="M19" s="928"/>
      <c r="O19" s="127"/>
    </row>
    <row r="20" spans="1:15" x14ac:dyDescent="0.25">
      <c r="A20" s="931"/>
      <c r="B20" s="167"/>
      <c r="C20" s="167"/>
      <c r="D20" s="167"/>
      <c r="E20" s="249" t="s">
        <v>131</v>
      </c>
      <c r="F20" s="613"/>
      <c r="G20" s="250" t="s">
        <v>141</v>
      </c>
      <c r="H20" s="614"/>
      <c r="I20" s="167"/>
      <c r="J20" s="249" t="s">
        <v>131</v>
      </c>
      <c r="K20" s="613"/>
      <c r="L20" s="250" t="s">
        <v>141</v>
      </c>
      <c r="M20" s="614"/>
      <c r="O20" s="127"/>
    </row>
    <row r="21" spans="1:15" x14ac:dyDescent="0.25">
      <c r="A21" s="931"/>
      <c r="B21" s="167"/>
      <c r="C21" s="167"/>
      <c r="D21" s="167"/>
      <c r="E21" s="38" t="s">
        <v>142</v>
      </c>
      <c r="F21" s="615"/>
      <c r="G21" s="39" t="s">
        <v>143</v>
      </c>
      <c r="H21" s="616"/>
      <c r="I21" s="167"/>
      <c r="J21" s="38" t="s">
        <v>142</v>
      </c>
      <c r="K21" s="615"/>
      <c r="L21" s="39" t="s">
        <v>143</v>
      </c>
      <c r="M21" s="616"/>
      <c r="O21" s="127"/>
    </row>
    <row r="22" spans="1:15" x14ac:dyDescent="0.25">
      <c r="A22" s="167"/>
      <c r="B22" s="167"/>
      <c r="C22" s="167"/>
      <c r="D22" s="167"/>
      <c r="E22" s="38"/>
      <c r="F22" s="169"/>
      <c r="G22" s="168"/>
      <c r="H22" s="170"/>
      <c r="I22" s="167"/>
      <c r="J22" s="38"/>
      <c r="K22" s="169"/>
      <c r="L22" s="168"/>
      <c r="M22" s="170"/>
      <c r="O22" s="127"/>
    </row>
    <row r="23" spans="1:15" x14ac:dyDescent="0.25">
      <c r="A23" s="167"/>
      <c r="B23" s="167"/>
      <c r="C23" s="167"/>
      <c r="D23" s="167"/>
      <c r="E23" s="38" t="s">
        <v>144</v>
      </c>
      <c r="F23" s="615"/>
      <c r="G23" s="39" t="s">
        <v>145</v>
      </c>
      <c r="H23" s="616"/>
      <c r="I23" s="167"/>
      <c r="J23" s="38" t="s">
        <v>144</v>
      </c>
      <c r="K23" s="615"/>
      <c r="L23" s="39" t="s">
        <v>145</v>
      </c>
      <c r="M23" s="616"/>
      <c r="O23" s="127"/>
    </row>
    <row r="24" spans="1:15" x14ac:dyDescent="0.25">
      <c r="A24" s="167"/>
      <c r="B24" s="167"/>
      <c r="C24" s="167"/>
      <c r="D24" s="167"/>
      <c r="E24" s="38"/>
      <c r="F24" s="169"/>
      <c r="G24" s="42"/>
      <c r="H24" s="170"/>
      <c r="I24" s="167"/>
      <c r="J24" s="38"/>
      <c r="K24" s="169"/>
      <c r="L24" s="42"/>
      <c r="M24" s="170"/>
      <c r="O24" s="127"/>
    </row>
    <row r="25" spans="1:15" x14ac:dyDescent="0.25">
      <c r="A25" s="167"/>
      <c r="B25" s="167"/>
      <c r="C25" s="167"/>
      <c r="D25" s="167"/>
      <c r="E25" s="40" t="s">
        <v>146</v>
      </c>
      <c r="F25" s="617"/>
      <c r="G25" s="43" t="s">
        <v>147</v>
      </c>
      <c r="H25" s="409"/>
      <c r="I25" s="167"/>
      <c r="J25" s="40" t="s">
        <v>146</v>
      </c>
      <c r="K25" s="617"/>
      <c r="L25" s="43" t="s">
        <v>147</v>
      </c>
      <c r="M25" s="409"/>
      <c r="O25" s="127"/>
    </row>
    <row r="26" spans="1:15" x14ac:dyDescent="0.25">
      <c r="A26" s="167"/>
      <c r="B26" s="167"/>
      <c r="C26" s="167"/>
      <c r="D26" s="167"/>
      <c r="E26" s="167"/>
      <c r="F26" s="167"/>
      <c r="G26" s="167"/>
      <c r="H26" s="248"/>
      <c r="I26" s="167"/>
      <c r="J26" s="167"/>
      <c r="K26" s="167"/>
      <c r="L26" s="167"/>
      <c r="M26" s="248"/>
      <c r="O26" s="127"/>
    </row>
    <row r="27" spans="1:15" x14ac:dyDescent="0.25">
      <c r="A27" s="167"/>
      <c r="B27" s="167"/>
      <c r="C27" s="167"/>
      <c r="D27" s="167"/>
      <c r="E27" s="926" t="s">
        <v>170</v>
      </c>
      <c r="F27" s="927"/>
      <c r="G27" s="927"/>
      <c r="H27" s="928"/>
      <c r="I27" s="167"/>
      <c r="J27" s="926" t="s">
        <v>171</v>
      </c>
      <c r="K27" s="927"/>
      <c r="L27" s="927"/>
      <c r="M27" s="928"/>
      <c r="O27" s="127"/>
    </row>
    <row r="28" spans="1:15" x14ac:dyDescent="0.25">
      <c r="A28" s="167"/>
      <c r="B28" s="167"/>
      <c r="C28" s="167"/>
      <c r="D28" s="167"/>
      <c r="E28" s="249" t="s">
        <v>131</v>
      </c>
      <c r="F28" s="613"/>
      <c r="G28" s="250" t="s">
        <v>141</v>
      </c>
      <c r="H28" s="614"/>
      <c r="I28" s="167"/>
      <c r="J28" s="249" t="s">
        <v>131</v>
      </c>
      <c r="K28" s="613"/>
      <c r="L28" s="250" t="s">
        <v>141</v>
      </c>
      <c r="M28" s="614"/>
      <c r="O28" s="127"/>
    </row>
    <row r="29" spans="1:15" x14ac:dyDescent="0.25">
      <c r="A29" s="167"/>
      <c r="B29" s="167"/>
      <c r="C29" s="167"/>
      <c r="D29" s="167"/>
      <c r="E29" s="38" t="s">
        <v>142</v>
      </c>
      <c r="F29" s="615"/>
      <c r="G29" s="39" t="s">
        <v>143</v>
      </c>
      <c r="H29" s="616"/>
      <c r="I29" s="167"/>
      <c r="J29" s="38" t="s">
        <v>142</v>
      </c>
      <c r="K29" s="615"/>
      <c r="L29" s="39" t="s">
        <v>143</v>
      </c>
      <c r="M29" s="616"/>
      <c r="O29" s="127"/>
    </row>
    <row r="30" spans="1:15" x14ac:dyDescent="0.25">
      <c r="A30" s="167"/>
      <c r="B30" s="167"/>
      <c r="C30" s="167"/>
      <c r="D30" s="167"/>
      <c r="E30" s="38"/>
      <c r="F30" s="169"/>
      <c r="G30" s="168"/>
      <c r="H30" s="170"/>
      <c r="I30" s="167"/>
      <c r="J30" s="38"/>
      <c r="K30" s="169"/>
      <c r="L30" s="168"/>
      <c r="M30" s="170"/>
    </row>
    <row r="31" spans="1:15" x14ac:dyDescent="0.25">
      <c r="A31" s="167"/>
      <c r="B31" s="167"/>
      <c r="C31" s="167"/>
      <c r="D31" s="167"/>
      <c r="E31" s="38" t="s">
        <v>144</v>
      </c>
      <c r="F31" s="615"/>
      <c r="G31" s="39" t="s">
        <v>145</v>
      </c>
      <c r="H31" s="616"/>
      <c r="I31" s="167"/>
      <c r="J31" s="38" t="s">
        <v>144</v>
      </c>
      <c r="K31" s="615"/>
      <c r="L31" s="39" t="s">
        <v>145</v>
      </c>
      <c r="M31" s="616"/>
    </row>
    <row r="32" spans="1:15" x14ac:dyDescent="0.25">
      <c r="A32" s="167"/>
      <c r="B32" s="167"/>
      <c r="C32" s="167"/>
      <c r="D32" s="167"/>
      <c r="E32" s="38"/>
      <c r="F32" s="169"/>
      <c r="G32" s="42"/>
      <c r="H32" s="170"/>
      <c r="I32" s="167"/>
      <c r="J32" s="38"/>
      <c r="K32" s="169"/>
      <c r="L32" s="42"/>
      <c r="M32" s="170"/>
    </row>
    <row r="33" spans="1:13" x14ac:dyDescent="0.25">
      <c r="A33" s="167"/>
      <c r="B33" s="167"/>
      <c r="C33" s="167"/>
      <c r="D33" s="167"/>
      <c r="E33" s="40" t="s">
        <v>146</v>
      </c>
      <c r="F33" s="617"/>
      <c r="G33" s="43" t="s">
        <v>147</v>
      </c>
      <c r="H33" s="409"/>
      <c r="I33" s="167"/>
      <c r="J33" s="40" t="s">
        <v>146</v>
      </c>
      <c r="K33" s="617"/>
      <c r="L33" s="43" t="s">
        <v>147</v>
      </c>
      <c r="M33" s="409"/>
    </row>
    <row r="34" spans="1:13" x14ac:dyDescent="0.25">
      <c r="A34" s="167"/>
      <c r="B34" s="167"/>
      <c r="C34" s="167"/>
      <c r="D34" s="167"/>
      <c r="E34" s="167"/>
      <c r="F34" s="167"/>
      <c r="G34" s="167"/>
      <c r="H34" s="248"/>
      <c r="I34" s="167"/>
      <c r="J34" s="167"/>
      <c r="K34" s="167"/>
      <c r="L34" s="167"/>
      <c r="M34" s="248"/>
    </row>
    <row r="35" spans="1:13" x14ac:dyDescent="0.25">
      <c r="A35" s="167"/>
      <c r="B35" s="167"/>
      <c r="C35" s="167"/>
      <c r="D35" s="167"/>
      <c r="E35" s="926" t="s">
        <v>172</v>
      </c>
      <c r="F35" s="928"/>
      <c r="G35" s="167"/>
      <c r="H35" s="248"/>
      <c r="I35" s="167"/>
      <c r="J35" s="926" t="s">
        <v>148</v>
      </c>
      <c r="K35" s="928"/>
      <c r="L35" s="167"/>
      <c r="M35" s="248"/>
    </row>
    <row r="36" spans="1:13" x14ac:dyDescent="0.25">
      <c r="A36" s="167"/>
      <c r="B36" s="167"/>
      <c r="C36" s="167"/>
      <c r="D36" s="167"/>
      <c r="E36" s="40" t="s">
        <v>131</v>
      </c>
      <c r="F36" s="618"/>
      <c r="G36" s="167"/>
      <c r="H36" s="248"/>
      <c r="I36" s="167"/>
      <c r="J36" s="40" t="s">
        <v>131</v>
      </c>
      <c r="K36" s="618"/>
      <c r="L36" s="167"/>
      <c r="M36" s="248"/>
    </row>
    <row r="37" spans="1:13" x14ac:dyDescent="0.25">
      <c r="A37" s="167"/>
      <c r="B37" s="167"/>
      <c r="C37" s="167"/>
      <c r="D37" s="167"/>
      <c r="E37" s="1"/>
      <c r="F37" s="1"/>
      <c r="G37" s="167"/>
      <c r="H37" s="248"/>
      <c r="I37" s="167"/>
      <c r="J37" s="167"/>
      <c r="K37" s="167"/>
      <c r="L37" s="167"/>
      <c r="M37" s="248"/>
    </row>
    <row r="38" spans="1:13" x14ac:dyDescent="0.25">
      <c r="E38" s="112"/>
      <c r="F38" s="112"/>
    </row>
  </sheetData>
  <mergeCells count="15">
    <mergeCell ref="E1:M1"/>
    <mergeCell ref="J11:M11"/>
    <mergeCell ref="A1:C1"/>
    <mergeCell ref="J3:M3"/>
    <mergeCell ref="E35:F35"/>
    <mergeCell ref="J35:K35"/>
    <mergeCell ref="J27:M27"/>
    <mergeCell ref="E11:H11"/>
    <mergeCell ref="E3:H3"/>
    <mergeCell ref="E19:H19"/>
    <mergeCell ref="E27:H27"/>
    <mergeCell ref="J19:M19"/>
    <mergeCell ref="B13:C13"/>
    <mergeCell ref="A15:C15"/>
    <mergeCell ref="A17:A21"/>
  </mergeCells>
  <conditionalFormatting sqref="E3:H3">
    <cfRule type="expression" dxfId="7" priority="54">
      <formula>$O$4=0.625</formula>
    </cfRule>
  </conditionalFormatting>
  <conditionalFormatting sqref="J3:M3">
    <cfRule type="expression" dxfId="6" priority="55">
      <formula>$O$4=0.75</formula>
    </cfRule>
  </conditionalFormatting>
  <conditionalFormatting sqref="E11:H11">
    <cfRule type="expression" dxfId="5" priority="56">
      <formula>$O$4=1</formula>
    </cfRule>
  </conditionalFormatting>
  <conditionalFormatting sqref="J11:M11">
    <cfRule type="expression" dxfId="4" priority="57">
      <formula>$O$4=1.5</formula>
    </cfRule>
  </conditionalFormatting>
  <conditionalFormatting sqref="E19:H19">
    <cfRule type="expression" dxfId="3" priority="58">
      <formula>$O$4=2</formula>
    </cfRule>
  </conditionalFormatting>
  <conditionalFormatting sqref="J19:M19">
    <cfRule type="expression" dxfId="2" priority="59">
      <formula>$O$4=3</formula>
    </cfRule>
  </conditionalFormatting>
  <pageMargins left="0.25" right="0.25" top="0.25" bottom="0.25" header="0.5" footer="0.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rgb="FFFC8EDF"/>
    <pageSetUpPr fitToPage="1"/>
  </sheetPr>
  <dimension ref="A1:T75"/>
  <sheetViews>
    <sheetView showGridLines="0" showZeros="0" showOutlineSymbols="0" topLeftCell="A34" zoomScale="70" zoomScaleNormal="70" zoomScaleSheetLayoutView="75" workbookViewId="0">
      <selection activeCell="F63" sqref="F63"/>
    </sheetView>
  </sheetViews>
  <sheetFormatPr defaultColWidth="10.6640625" defaultRowHeight="15.75" x14ac:dyDescent="0.2"/>
  <cols>
    <col min="1" max="1" width="3.77734375" style="515" bestFit="1" customWidth="1"/>
    <col min="2" max="2" width="44.5546875" style="517" bestFit="1" customWidth="1"/>
    <col min="3" max="3" width="12.77734375" style="517" bestFit="1" customWidth="1"/>
    <col min="4" max="4" width="1.6640625" style="541" customWidth="1"/>
    <col min="5" max="6" width="18.5546875" style="517" customWidth="1"/>
    <col min="7" max="7" width="1.6640625" style="522" customWidth="1"/>
    <col min="8" max="9" width="18.5546875" style="517" customWidth="1"/>
    <col min="10" max="10" width="1.6640625" style="580" customWidth="1"/>
    <col min="11" max="12" width="18.5546875" style="517" customWidth="1"/>
    <col min="13" max="13" width="1.6640625" style="517" customWidth="1"/>
    <col min="14" max="14" width="12.33203125" style="517" customWidth="1"/>
    <col min="15" max="15" width="14.5546875" style="517" customWidth="1"/>
    <col min="16" max="16" width="1.109375" style="517" customWidth="1"/>
    <col min="17" max="17" width="18" style="517" customWidth="1"/>
    <col min="18" max="16384" width="10.6640625" style="517"/>
  </cols>
  <sheetData>
    <row r="1" spans="1:17" ht="15.95" customHeight="1" x14ac:dyDescent="0.2">
      <c r="B1" s="516" t="str">
        <f>Inputs!B6</f>
        <v>Washington Water Service Company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7" ht="15.95" customHeight="1" x14ac:dyDescent="0.2">
      <c r="B2" s="516" t="str">
        <f>"UW-"&amp;Inputs!B7</f>
        <v>UW-0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7" ht="15.95" customHeight="1" x14ac:dyDescent="0.2">
      <c r="B3" s="518" t="str">
        <f>"For Test Year Ended "&amp;TEXT(Inputs!B8,"mmmm dd, yyyy")</f>
        <v>For Test Year Ended December 31, 2020</v>
      </c>
      <c r="C3" s="518"/>
      <c r="D3" s="518"/>
      <c r="E3" s="518"/>
      <c r="F3" s="518"/>
      <c r="G3" s="518"/>
      <c r="H3" s="518"/>
      <c r="I3" s="518"/>
      <c r="J3" s="518"/>
      <c r="K3" s="622"/>
      <c r="L3" s="518"/>
    </row>
    <row r="4" spans="1:17" ht="15.95" customHeight="1" x14ac:dyDescent="0.2">
      <c r="B4" s="519" t="s">
        <v>163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</row>
    <row r="5" spans="1:17" s="375" customFormat="1" ht="15.95" customHeight="1" x14ac:dyDescent="0.2">
      <c r="A5" s="515"/>
      <c r="B5" s="520" t="s">
        <v>2</v>
      </c>
      <c r="C5" s="521" t="s">
        <v>3</v>
      </c>
      <c r="D5" s="522"/>
      <c r="E5" s="369" t="s">
        <v>139</v>
      </c>
      <c r="F5" s="375" t="s">
        <v>4</v>
      </c>
      <c r="G5" s="523"/>
      <c r="H5" s="375" t="s">
        <v>5</v>
      </c>
      <c r="I5" s="375" t="s">
        <v>6</v>
      </c>
      <c r="J5" s="524"/>
      <c r="K5" s="375" t="s">
        <v>7</v>
      </c>
      <c r="L5" s="375" t="s">
        <v>8</v>
      </c>
      <c r="M5" s="522"/>
    </row>
    <row r="6" spans="1:17" s="375" customFormat="1" ht="31.5" x14ac:dyDescent="0.2">
      <c r="A6" s="525" t="s">
        <v>9</v>
      </c>
      <c r="B6" s="526" t="s">
        <v>10</v>
      </c>
      <c r="C6" s="525" t="s">
        <v>11</v>
      </c>
      <c r="D6" s="527"/>
      <c r="E6" s="528" t="s">
        <v>365</v>
      </c>
      <c r="F6" s="525" t="s">
        <v>12</v>
      </c>
      <c r="G6" s="529"/>
      <c r="H6" s="528" t="s">
        <v>366</v>
      </c>
      <c r="I6" s="525" t="s">
        <v>13</v>
      </c>
      <c r="J6" s="373"/>
      <c r="K6" s="528" t="s">
        <v>367</v>
      </c>
      <c r="L6" s="528" t="s">
        <v>368</v>
      </c>
      <c r="M6" s="530"/>
      <c r="Q6" s="799" t="s">
        <v>519</v>
      </c>
    </row>
    <row r="7" spans="1:17" s="539" customFormat="1" ht="15.95" customHeight="1" x14ac:dyDescent="0.2">
      <c r="A7" s="531">
        <v>1</v>
      </c>
      <c r="B7" s="532" t="s">
        <v>14</v>
      </c>
      <c r="C7" s="533" t="s">
        <v>15</v>
      </c>
      <c r="D7" s="534"/>
      <c r="E7" s="535" t="s">
        <v>16</v>
      </c>
      <c r="F7" s="535" t="s">
        <v>181</v>
      </c>
      <c r="G7" s="536"/>
      <c r="H7" s="535" t="s">
        <v>16</v>
      </c>
      <c r="I7" s="535" t="s">
        <v>17</v>
      </c>
      <c r="J7" s="535"/>
      <c r="K7" s="535" t="s">
        <v>18</v>
      </c>
      <c r="L7" s="537" t="s">
        <v>19</v>
      </c>
      <c r="M7" s="538"/>
    </row>
    <row r="8" spans="1:17" s="375" customFormat="1" ht="15.95" customHeight="1" x14ac:dyDescent="0.2">
      <c r="A8" s="531">
        <f>1+A7</f>
        <v>2</v>
      </c>
      <c r="B8" s="540" t="s">
        <v>20</v>
      </c>
      <c r="C8" s="373"/>
      <c r="D8" s="527"/>
      <c r="E8" s="373"/>
      <c r="F8" s="373"/>
      <c r="G8" s="529"/>
      <c r="H8" s="373"/>
      <c r="I8" s="373"/>
      <c r="J8" s="373"/>
      <c r="K8" s="373"/>
      <c r="L8" s="373"/>
      <c r="M8" s="529"/>
    </row>
    <row r="9" spans="1:17" ht="15.95" customHeight="1" x14ac:dyDescent="0.2">
      <c r="A9" s="531">
        <f t="shared" ref="A9:A63" si="0">1+A8</f>
        <v>3</v>
      </c>
      <c r="B9" s="581" t="str">
        <f>+Inputs!I8</f>
        <v>Metered Sales</v>
      </c>
      <c r="C9" s="639">
        <f>Inputs!J8</f>
        <v>4607902.5600000005</v>
      </c>
      <c r="D9" s="640"/>
      <c r="E9" s="641">
        <f>Inputs!K8</f>
        <v>0</v>
      </c>
      <c r="F9" s="642">
        <f t="shared" ref="F9:F14" si="1">E9+C9</f>
        <v>4607902.5600000005</v>
      </c>
      <c r="G9" s="643"/>
      <c r="H9" s="639">
        <f>Inputs!N8</f>
        <v>2360507.6644406775</v>
      </c>
      <c r="I9" s="642">
        <f>+H9+F9</f>
        <v>6968410.224440678</v>
      </c>
      <c r="J9" s="644"/>
      <c r="K9" s="815">
        <f>L9-I9</f>
        <v>3740344.5175593207</v>
      </c>
      <c r="L9" s="645">
        <f>'Rate Design'!$F$10</f>
        <v>10708754.741999999</v>
      </c>
      <c r="M9" s="542"/>
      <c r="N9" s="543">
        <f t="shared" ref="N9:N14" si="2">IF(OR(K9=0, I9=0), "", (K9/I9))</f>
        <v>0.53675722253558067</v>
      </c>
      <c r="O9" s="544" t="s">
        <v>369</v>
      </c>
    </row>
    <row r="10" spans="1:17" ht="15.95" customHeight="1" x14ac:dyDescent="0.2">
      <c r="A10" s="531">
        <f t="shared" si="0"/>
        <v>4</v>
      </c>
      <c r="B10" s="582" t="str">
        <f>+Inputs!I9</f>
        <v>Un-Metered Sales</v>
      </c>
      <c r="C10" s="646">
        <f>Inputs!J9</f>
        <v>717</v>
      </c>
      <c r="D10" s="647"/>
      <c r="E10" s="648">
        <f>Inputs!K9</f>
        <v>0</v>
      </c>
      <c r="F10" s="649">
        <f t="shared" si="1"/>
        <v>717</v>
      </c>
      <c r="G10" s="647"/>
      <c r="H10" s="646">
        <f>Inputs!N9</f>
        <v>512.14285714285711</v>
      </c>
      <c r="I10" s="649">
        <f>+F10+H10</f>
        <v>1229.1428571428571</v>
      </c>
      <c r="J10" s="650"/>
      <c r="K10" s="813">
        <f>I10*(Inputs!B45/Inputs!B26)-I10</f>
        <v>724.29126107999355</v>
      </c>
      <c r="L10" s="814">
        <f>I10+K10</f>
        <v>1953.4341182228507</v>
      </c>
      <c r="M10" s="542"/>
      <c r="N10" s="543">
        <f>IF(OR(K10=0, I10=0), "", (K10/I10))</f>
        <v>0.58926532165968792</v>
      </c>
      <c r="O10" s="544" t="s">
        <v>369</v>
      </c>
      <c r="Q10" s="798"/>
    </row>
    <row r="11" spans="1:17" ht="15.95" customHeight="1" x14ac:dyDescent="0.2">
      <c r="A11" s="531">
        <f t="shared" si="0"/>
        <v>5</v>
      </c>
      <c r="B11" s="582" t="str">
        <f>+Inputs!I10</f>
        <v>Ready-to-Serve</v>
      </c>
      <c r="C11" s="646">
        <f>Inputs!J10</f>
        <v>0</v>
      </c>
      <c r="D11" s="647"/>
      <c r="E11" s="648">
        <f>Inputs!K10</f>
        <v>0</v>
      </c>
      <c r="F11" s="649">
        <f t="shared" si="1"/>
        <v>0</v>
      </c>
      <c r="G11" s="647"/>
      <c r="H11" s="646">
        <f>Inputs!N10</f>
        <v>0</v>
      </c>
      <c r="I11" s="649">
        <f>F11+H11</f>
        <v>0</v>
      </c>
      <c r="J11" s="650"/>
      <c r="K11" s="651">
        <v>0</v>
      </c>
      <c r="L11" s="814">
        <f>K11</f>
        <v>0</v>
      </c>
      <c r="M11" s="542"/>
      <c r="N11" s="543" t="str">
        <f t="shared" si="2"/>
        <v/>
      </c>
      <c r="O11" s="544" t="s">
        <v>369</v>
      </c>
      <c r="Q11" s="798"/>
    </row>
    <row r="12" spans="1:17" ht="15.95" customHeight="1" x14ac:dyDescent="0.2">
      <c r="A12" s="531">
        <f t="shared" si="0"/>
        <v>6</v>
      </c>
      <c r="B12" s="582" t="str">
        <f>+Inputs!I11</f>
        <v>Fire Protection / Irrigation</v>
      </c>
      <c r="C12" s="646">
        <f>Inputs!J11</f>
        <v>192053.98</v>
      </c>
      <c r="D12" s="647"/>
      <c r="E12" s="648">
        <f>Inputs!K11</f>
        <v>0</v>
      </c>
      <c r="F12" s="649">
        <f t="shared" si="1"/>
        <v>192053.98</v>
      </c>
      <c r="G12" s="647"/>
      <c r="H12" s="646">
        <f>Inputs!N11</f>
        <v>137181.4142857143</v>
      </c>
      <c r="I12" s="649">
        <f>F12+H12</f>
        <v>329235.39428571431</v>
      </c>
      <c r="J12" s="650"/>
      <c r="K12" s="651"/>
      <c r="L12" s="652">
        <f t="shared" ref="L12:L14" si="3">+K12+I12</f>
        <v>329235.39428571431</v>
      </c>
      <c r="M12" s="542"/>
      <c r="N12" s="543" t="str">
        <f t="shared" si="2"/>
        <v/>
      </c>
      <c r="O12" s="544" t="s">
        <v>369</v>
      </c>
    </row>
    <row r="13" spans="1:17" ht="15.95" customHeight="1" x14ac:dyDescent="0.2">
      <c r="A13" s="531">
        <f t="shared" si="0"/>
        <v>7</v>
      </c>
      <c r="B13" s="582" t="str">
        <f>+Inputs!I12</f>
        <v>Jobbing</v>
      </c>
      <c r="C13" s="646">
        <f>Inputs!J12</f>
        <v>113258.04000000001</v>
      </c>
      <c r="D13" s="647"/>
      <c r="E13" s="653">
        <f>-C13</f>
        <v>-113258.04000000001</v>
      </c>
      <c r="F13" s="649">
        <f t="shared" si="1"/>
        <v>0</v>
      </c>
      <c r="G13" s="647"/>
      <c r="H13" s="646">
        <f>Inputs!N12</f>
        <v>0</v>
      </c>
      <c r="I13" s="649">
        <f>F13+H13</f>
        <v>0</v>
      </c>
      <c r="J13" s="650"/>
      <c r="K13" s="654"/>
      <c r="L13" s="652">
        <f t="shared" si="3"/>
        <v>0</v>
      </c>
      <c r="M13" s="542"/>
      <c r="N13" s="543" t="str">
        <f t="shared" si="2"/>
        <v/>
      </c>
      <c r="O13" s="544" t="s">
        <v>369</v>
      </c>
    </row>
    <row r="14" spans="1:17" ht="15.95" customHeight="1" thickBot="1" x14ac:dyDescent="0.25">
      <c r="A14" s="531">
        <f t="shared" si="0"/>
        <v>8</v>
      </c>
      <c r="B14" s="583" t="str">
        <f>+Inputs!I13</f>
        <v>Other Income, Ancillary Charges</v>
      </c>
      <c r="C14" s="655">
        <f>Inputs!J13</f>
        <v>35980.949999999997</v>
      </c>
      <c r="D14" s="656"/>
      <c r="E14" s="655">
        <f>Inputs!K13</f>
        <v>0</v>
      </c>
      <c r="F14" s="657">
        <f t="shared" si="1"/>
        <v>35980.949999999997</v>
      </c>
      <c r="G14" s="656"/>
      <c r="H14" s="655">
        <f>Inputs!N13</f>
        <v>25700.678571428572</v>
      </c>
      <c r="I14" s="657">
        <f>F14+H14</f>
        <v>61681.62857142857</v>
      </c>
      <c r="J14" s="658"/>
      <c r="K14" s="659"/>
      <c r="L14" s="657">
        <f t="shared" si="3"/>
        <v>61681.62857142857</v>
      </c>
      <c r="M14" s="542"/>
      <c r="N14" s="543" t="str">
        <f t="shared" si="2"/>
        <v/>
      </c>
      <c r="O14" s="544" t="s">
        <v>369</v>
      </c>
    </row>
    <row r="15" spans="1:17" ht="15.95" customHeight="1" thickTop="1" x14ac:dyDescent="0.2">
      <c r="A15" s="531">
        <f t="shared" si="0"/>
        <v>9</v>
      </c>
      <c r="B15" s="547" t="s">
        <v>248</v>
      </c>
      <c r="C15" s="660">
        <f>SUM(C9:C14)</f>
        <v>4949912.5300000012</v>
      </c>
      <c r="D15" s="661"/>
      <c r="E15" s="660">
        <f>SUM(E9:E14)</f>
        <v>-113258.04000000001</v>
      </c>
      <c r="F15" s="660">
        <f>SUM(F9:F14)</f>
        <v>4836654.4900000012</v>
      </c>
      <c r="G15" s="661"/>
      <c r="H15" s="662">
        <f>SUM(H9:H14)</f>
        <v>2523901.9001549631</v>
      </c>
      <c r="I15" s="660">
        <f>SUM(I9:I14)</f>
        <v>7360556.3901549634</v>
      </c>
      <c r="J15" s="663"/>
      <c r="K15" s="662">
        <f>SUM(K9:K14)</f>
        <v>3741068.8088204009</v>
      </c>
      <c r="L15" s="660">
        <f>SUM(L9:L14)</f>
        <v>11101625.198975364</v>
      </c>
      <c r="M15" s="548"/>
      <c r="N15" s="549">
        <f ca="1">'Int Sync, NTG, Rev Req'!D36</f>
        <v>3740187.8948975778</v>
      </c>
      <c r="O15" s="544" t="s">
        <v>88</v>
      </c>
    </row>
    <row r="16" spans="1:17" ht="15.95" customHeight="1" x14ac:dyDescent="0.2">
      <c r="A16" s="531">
        <f t="shared" si="0"/>
        <v>10</v>
      </c>
      <c r="B16" s="541"/>
      <c r="C16" s="664"/>
      <c r="D16" s="665"/>
      <c r="E16" s="664"/>
      <c r="F16" s="664"/>
      <c r="G16" s="665"/>
      <c r="H16" s="666"/>
      <c r="I16" s="666"/>
      <c r="J16" s="666"/>
      <c r="K16" s="666"/>
      <c r="L16" s="666"/>
      <c r="M16" s="550"/>
      <c r="N16" s="543">
        <f>K15/I15</f>
        <v>0.50825896990942543</v>
      </c>
      <c r="O16" s="544" t="str">
        <f t="shared" ref="O16" si="4">IF(N16="", "", "(percentage difference)")</f>
        <v>(percentage difference)</v>
      </c>
    </row>
    <row r="17" spans="1:15" ht="15.95" customHeight="1" x14ac:dyDescent="0.2">
      <c r="A17" s="531">
        <f t="shared" si="0"/>
        <v>11</v>
      </c>
      <c r="B17" s="551" t="s">
        <v>21</v>
      </c>
      <c r="C17" s="667"/>
      <c r="D17" s="665"/>
      <c r="E17" s="667"/>
      <c r="F17" s="668"/>
      <c r="G17" s="665"/>
      <c r="H17" s="664"/>
      <c r="I17" s="668"/>
      <c r="J17" s="668"/>
      <c r="K17" s="663"/>
      <c r="L17" s="668"/>
      <c r="M17" s="553"/>
      <c r="N17" s="554"/>
      <c r="O17" s="554"/>
    </row>
    <row r="18" spans="1:15" ht="15.95" customHeight="1" x14ac:dyDescent="0.2">
      <c r="A18" s="531">
        <f t="shared" si="0"/>
        <v>12</v>
      </c>
      <c r="B18" s="584" t="str">
        <f>+Inputs!I17</f>
        <v>Salary and Wages - Employees</v>
      </c>
      <c r="C18" s="669">
        <f>Inputs!J17</f>
        <v>976737.39000000025</v>
      </c>
      <c r="D18" s="670"/>
      <c r="E18" s="636">
        <f>Inputs!K17</f>
        <v>0</v>
      </c>
      <c r="F18" s="671">
        <f t="shared" ref="F18:F43" si="5">E18+C18</f>
        <v>976737.39000000025</v>
      </c>
      <c r="G18" s="670"/>
      <c r="H18" s="636">
        <f>Inputs!N17</f>
        <v>959891.44955577399</v>
      </c>
      <c r="I18" s="671">
        <f t="shared" ref="I18:I43" si="6">F18+H18</f>
        <v>1936628.8395557743</v>
      </c>
      <c r="J18" s="672"/>
      <c r="K18" s="672"/>
      <c r="L18" s="671">
        <f t="shared" ref="L18:L43" si="7">I18+K18</f>
        <v>1936628.8395557743</v>
      </c>
      <c r="M18" s="542"/>
      <c r="N18" s="801"/>
    </row>
    <row r="19" spans="1:15" ht="15.95" customHeight="1" x14ac:dyDescent="0.2">
      <c r="A19" s="531">
        <f t="shared" si="0"/>
        <v>13</v>
      </c>
      <c r="B19" s="585" t="str">
        <f>+Inputs!I18</f>
        <v>Salary and Wages - Officers</v>
      </c>
      <c r="C19" s="637">
        <f>Inputs!J18</f>
        <v>0</v>
      </c>
      <c r="D19" s="673"/>
      <c r="E19" s="636">
        <f>Inputs!K18</f>
        <v>0</v>
      </c>
      <c r="F19" s="586">
        <f t="shared" si="5"/>
        <v>0</v>
      </c>
      <c r="G19" s="673"/>
      <c r="H19" s="674">
        <f>Inputs!N18</f>
        <v>0</v>
      </c>
      <c r="I19" s="586">
        <f t="shared" si="6"/>
        <v>0</v>
      </c>
      <c r="J19" s="675"/>
      <c r="K19" s="675"/>
      <c r="L19" s="586">
        <f t="shared" si="7"/>
        <v>0</v>
      </c>
      <c r="M19" s="542"/>
    </row>
    <row r="20" spans="1:15" ht="15.95" customHeight="1" x14ac:dyDescent="0.2">
      <c r="A20" s="531">
        <f t="shared" si="0"/>
        <v>14</v>
      </c>
      <c r="B20" s="585" t="str">
        <f>+Inputs!I19</f>
        <v>Employee Pensions and Benefits</v>
      </c>
      <c r="C20" s="637">
        <f>Inputs!J19</f>
        <v>689810.07</v>
      </c>
      <c r="D20" s="673"/>
      <c r="E20" s="636">
        <f>Inputs!K19</f>
        <v>0</v>
      </c>
      <c r="F20" s="586">
        <f t="shared" si="5"/>
        <v>689810.07</v>
      </c>
      <c r="G20" s="673"/>
      <c r="H20" s="674">
        <f>Inputs!N19</f>
        <v>720696.90633422113</v>
      </c>
      <c r="I20" s="586">
        <f t="shared" si="6"/>
        <v>1410506.9763342212</v>
      </c>
      <c r="J20" s="675"/>
      <c r="K20" s="675"/>
      <c r="L20" s="586">
        <f t="shared" si="7"/>
        <v>1410506.9763342212</v>
      </c>
      <c r="M20" s="542"/>
    </row>
    <row r="21" spans="1:15" ht="15.95" customHeight="1" x14ac:dyDescent="0.2">
      <c r="A21" s="531">
        <f t="shared" si="0"/>
        <v>15</v>
      </c>
      <c r="B21" s="585" t="str">
        <f>+Inputs!I20</f>
        <v>Purchased Power/Water</v>
      </c>
      <c r="C21" s="637">
        <f>Inputs!J20</f>
        <v>1231737.52</v>
      </c>
      <c r="D21" s="673"/>
      <c r="E21" s="669">
        <f>Inputs!K20</f>
        <v>128967.24500000011</v>
      </c>
      <c r="F21" s="586">
        <f t="shared" si="5"/>
        <v>1360704.7650000001</v>
      </c>
      <c r="G21" s="676"/>
      <c r="H21" s="674">
        <f>Inputs!N20</f>
        <v>706939.56164533296</v>
      </c>
      <c r="I21" s="586">
        <f t="shared" si="6"/>
        <v>2067644.3266453331</v>
      </c>
      <c r="J21" s="675"/>
      <c r="K21" s="675"/>
      <c r="L21" s="586">
        <f t="shared" si="7"/>
        <v>2067644.3266453331</v>
      </c>
      <c r="M21" s="542"/>
      <c r="N21" s="555"/>
      <c r="O21" s="554"/>
    </row>
    <row r="22" spans="1:15" ht="15.95" customHeight="1" x14ac:dyDescent="0.2">
      <c r="A22" s="531">
        <f t="shared" si="0"/>
        <v>16</v>
      </c>
      <c r="B22" s="585" t="str">
        <f>+Inputs!I21</f>
        <v>Chemicals &amp; Testing</v>
      </c>
      <c r="C22" s="637">
        <f>Inputs!J21</f>
        <v>97482.08</v>
      </c>
      <c r="D22" s="673"/>
      <c r="E22" s="636">
        <f>Inputs!K21</f>
        <v>0</v>
      </c>
      <c r="F22" s="586">
        <f t="shared" si="5"/>
        <v>97482.08</v>
      </c>
      <c r="G22" s="673"/>
      <c r="H22" s="674">
        <f>Inputs!N21</f>
        <v>73306.524159999986</v>
      </c>
      <c r="I22" s="586">
        <f t="shared" si="6"/>
        <v>170788.60415999999</v>
      </c>
      <c r="J22" s="675"/>
      <c r="K22" s="675"/>
      <c r="L22" s="586">
        <f t="shared" si="7"/>
        <v>170788.60415999999</v>
      </c>
      <c r="M22" s="542"/>
      <c r="N22" s="555"/>
      <c r="O22" s="554"/>
    </row>
    <row r="23" spans="1:15" ht="15.95" customHeight="1" x14ac:dyDescent="0.2">
      <c r="A23" s="531">
        <f t="shared" si="0"/>
        <v>17</v>
      </c>
      <c r="B23" s="585" t="str">
        <f>+Inputs!I22</f>
        <v>Material &amp; Supplies</v>
      </c>
      <c r="C23" s="637">
        <f>Inputs!J22</f>
        <v>119295.03999999999</v>
      </c>
      <c r="D23" s="677"/>
      <c r="E23" s="636">
        <f>Inputs!K22</f>
        <v>1553.44</v>
      </c>
      <c r="F23" s="586">
        <f t="shared" si="5"/>
        <v>120848.48</v>
      </c>
      <c r="G23" s="673"/>
      <c r="H23" s="674">
        <f>Inputs!N22</f>
        <v>90878.056959999973</v>
      </c>
      <c r="I23" s="586">
        <f t="shared" si="6"/>
        <v>211726.53695999997</v>
      </c>
      <c r="J23" s="675"/>
      <c r="K23" s="675"/>
      <c r="L23" s="586">
        <f t="shared" si="7"/>
        <v>211726.53695999997</v>
      </c>
      <c r="M23" s="542"/>
      <c r="N23" s="555"/>
      <c r="O23" s="554"/>
    </row>
    <row r="24" spans="1:15" ht="15.95" customHeight="1" x14ac:dyDescent="0.2">
      <c r="A24" s="531">
        <f t="shared" si="0"/>
        <v>18</v>
      </c>
      <c r="B24" s="585" t="str">
        <f>+Inputs!I23</f>
        <v>Contractual Engineer</v>
      </c>
      <c r="C24" s="637">
        <f>Inputs!J23</f>
        <v>0</v>
      </c>
      <c r="D24" s="677"/>
      <c r="E24" s="636">
        <f>Inputs!K23</f>
        <v>0</v>
      </c>
      <c r="F24" s="586">
        <f t="shared" si="5"/>
        <v>0</v>
      </c>
      <c r="G24" s="678"/>
      <c r="H24" s="674">
        <f>Inputs!N23</f>
        <v>0</v>
      </c>
      <c r="I24" s="586">
        <f t="shared" si="6"/>
        <v>0</v>
      </c>
      <c r="J24" s="675"/>
      <c r="K24" s="675"/>
      <c r="L24" s="586">
        <f t="shared" si="7"/>
        <v>0</v>
      </c>
      <c r="M24" s="542"/>
      <c r="N24" s="555"/>
      <c r="O24" s="556"/>
    </row>
    <row r="25" spans="1:15" ht="15.95" customHeight="1" x14ac:dyDescent="0.2">
      <c r="A25" s="531">
        <f t="shared" si="0"/>
        <v>19</v>
      </c>
      <c r="B25" s="585" t="str">
        <f>+Inputs!I24</f>
        <v>Contractual Accounting</v>
      </c>
      <c r="C25" s="637">
        <f>Inputs!J24</f>
        <v>67776.39</v>
      </c>
      <c r="D25" s="673"/>
      <c r="E25" s="669">
        <f>Inputs!K24</f>
        <v>11296.065000000002</v>
      </c>
      <c r="F25" s="586">
        <f t="shared" si="5"/>
        <v>79072.455000000002</v>
      </c>
      <c r="G25" s="673"/>
      <c r="H25" s="674">
        <f>Inputs!N24</f>
        <v>59462.48616</v>
      </c>
      <c r="I25" s="586">
        <f t="shared" si="6"/>
        <v>138534.94115999999</v>
      </c>
      <c r="J25" s="675"/>
      <c r="K25" s="675"/>
      <c r="L25" s="586">
        <f t="shared" si="7"/>
        <v>138534.94115999999</v>
      </c>
      <c r="M25" s="542"/>
      <c r="N25" s="555"/>
      <c r="O25" s="554"/>
    </row>
    <row r="26" spans="1:15" ht="15.95" customHeight="1" x14ac:dyDescent="0.2">
      <c r="A26" s="531">
        <f t="shared" si="0"/>
        <v>20</v>
      </c>
      <c r="B26" s="585" t="str">
        <f>+Inputs!I25</f>
        <v>Contractual Legal</v>
      </c>
      <c r="C26" s="637">
        <f>Inputs!J25</f>
        <v>0</v>
      </c>
      <c r="D26" s="673"/>
      <c r="E26" s="636">
        <f>Inputs!K25</f>
        <v>0</v>
      </c>
      <c r="F26" s="586">
        <f t="shared" si="5"/>
        <v>0</v>
      </c>
      <c r="G26" s="677"/>
      <c r="H26" s="674">
        <f>Inputs!N25</f>
        <v>0</v>
      </c>
      <c r="I26" s="586">
        <f t="shared" si="6"/>
        <v>0</v>
      </c>
      <c r="J26" s="675"/>
      <c r="K26" s="675"/>
      <c r="L26" s="586">
        <f t="shared" si="7"/>
        <v>0</v>
      </c>
      <c r="M26" s="542"/>
      <c r="N26" s="555"/>
      <c r="O26" s="554"/>
    </row>
    <row r="27" spans="1:15" ht="15.95" customHeight="1" x14ac:dyDescent="0.2">
      <c r="A27" s="531">
        <f t="shared" si="0"/>
        <v>21</v>
      </c>
      <c r="B27" s="585" t="str">
        <f>+Inputs!I26</f>
        <v>Contractual Operations</v>
      </c>
      <c r="C27" s="637">
        <f>Inputs!J26</f>
        <v>189044.69</v>
      </c>
      <c r="D27" s="673"/>
      <c r="E27" s="636">
        <f>Inputs!K26</f>
        <v>-187351.91515000002</v>
      </c>
      <c r="F27" s="586">
        <f t="shared" si="5"/>
        <v>1692.7748499999871</v>
      </c>
      <c r="G27" s="678"/>
      <c r="H27" s="674">
        <f>Inputs!N26</f>
        <v>70366.996770285725</v>
      </c>
      <c r="I27" s="586">
        <f t="shared" si="6"/>
        <v>72059.771620285712</v>
      </c>
      <c r="J27" s="675"/>
      <c r="K27" s="675"/>
      <c r="L27" s="586">
        <f t="shared" si="7"/>
        <v>72059.771620285712</v>
      </c>
      <c r="M27" s="542"/>
      <c r="N27" s="555"/>
      <c r="O27" s="554"/>
    </row>
    <row r="28" spans="1:15" ht="15.95" customHeight="1" x14ac:dyDescent="0.2">
      <c r="A28" s="531">
        <f t="shared" si="0"/>
        <v>22</v>
      </c>
      <c r="B28" s="585" t="str">
        <f>+Inputs!I27</f>
        <v>Jobbing</v>
      </c>
      <c r="C28" s="637">
        <f>Inputs!J27</f>
        <v>34636.660000000003</v>
      </c>
      <c r="D28" s="673"/>
      <c r="E28" s="637">
        <f>-C28</f>
        <v>-34636.660000000003</v>
      </c>
      <c r="F28" s="586">
        <f t="shared" si="5"/>
        <v>0</v>
      </c>
      <c r="G28" s="678"/>
      <c r="H28" s="674">
        <f>Inputs!N27</f>
        <v>0</v>
      </c>
      <c r="I28" s="586">
        <f t="shared" si="6"/>
        <v>0</v>
      </c>
      <c r="J28" s="675"/>
      <c r="K28" s="675"/>
      <c r="L28" s="586">
        <f t="shared" si="7"/>
        <v>0</v>
      </c>
      <c r="M28" s="542"/>
      <c r="N28" s="556"/>
      <c r="O28" s="554"/>
    </row>
    <row r="29" spans="1:15" ht="15.95" customHeight="1" x14ac:dyDescent="0.2">
      <c r="A29" s="531">
        <f t="shared" si="0"/>
        <v>23</v>
      </c>
      <c r="B29" s="585" t="str">
        <f>+Inputs!I28</f>
        <v>Rental of Building, Property, and Equipment</v>
      </c>
      <c r="C29" s="637">
        <f>Inputs!J28</f>
        <v>165835.63</v>
      </c>
      <c r="D29" s="673"/>
      <c r="E29" s="636">
        <f>Inputs!K28</f>
        <v>0</v>
      </c>
      <c r="F29" s="586">
        <f t="shared" si="5"/>
        <v>165835.63</v>
      </c>
      <c r="G29" s="673"/>
      <c r="H29" s="674">
        <f>Inputs!N28</f>
        <v>124708.39376000001</v>
      </c>
      <c r="I29" s="586">
        <f t="shared" si="6"/>
        <v>290544.02376000001</v>
      </c>
      <c r="J29" s="675"/>
      <c r="K29" s="675"/>
      <c r="L29" s="586">
        <f t="shared" si="7"/>
        <v>290544.02376000001</v>
      </c>
      <c r="M29" s="542"/>
      <c r="N29" s="557"/>
      <c r="O29" s="554"/>
    </row>
    <row r="30" spans="1:15" ht="15.95" customHeight="1" x14ac:dyDescent="0.2">
      <c r="A30" s="531">
        <f t="shared" si="0"/>
        <v>24</v>
      </c>
      <c r="B30" s="585" t="str">
        <f>+Inputs!I29</f>
        <v>Transportation</v>
      </c>
      <c r="C30" s="637">
        <f>Inputs!J29</f>
        <v>73263.03</v>
      </c>
      <c r="D30" s="673"/>
      <c r="E30" s="636">
        <f>Inputs!K29</f>
        <v>0</v>
      </c>
      <c r="F30" s="586">
        <f t="shared" si="5"/>
        <v>73263.03</v>
      </c>
      <c r="G30" s="673"/>
      <c r="H30" s="674">
        <f>Inputs!N29</f>
        <v>55093.798559999996</v>
      </c>
      <c r="I30" s="586">
        <f t="shared" si="6"/>
        <v>128356.82855999999</v>
      </c>
      <c r="J30" s="675"/>
      <c r="K30" s="675"/>
      <c r="L30" s="586">
        <f t="shared" si="7"/>
        <v>128356.82855999999</v>
      </c>
      <c r="M30" s="542"/>
      <c r="N30" s="556"/>
      <c r="O30" s="554"/>
    </row>
    <row r="31" spans="1:15" ht="15.95" customHeight="1" x14ac:dyDescent="0.2">
      <c r="A31" s="531">
        <f t="shared" si="0"/>
        <v>25</v>
      </c>
      <c r="B31" s="585" t="str">
        <f>+Inputs!I30</f>
        <v>Insurance - Vehicle, General Liability, Workman's Comp.</v>
      </c>
      <c r="C31" s="637">
        <f>Inputs!J30</f>
        <v>31195.38</v>
      </c>
      <c r="D31" s="673"/>
      <c r="E31" s="636">
        <f>Inputs!K30</f>
        <v>-14639.411666666669</v>
      </c>
      <c r="F31" s="586">
        <f t="shared" si="5"/>
        <v>16555.968333333331</v>
      </c>
      <c r="G31" s="673"/>
      <c r="H31" s="674">
        <f>Inputs!N30</f>
        <v>12450.088186666664</v>
      </c>
      <c r="I31" s="586">
        <f t="shared" si="6"/>
        <v>29006.056519999995</v>
      </c>
      <c r="J31" s="675"/>
      <c r="K31" s="675"/>
      <c r="L31" s="586">
        <f t="shared" si="7"/>
        <v>29006.056519999995</v>
      </c>
      <c r="M31" s="542"/>
      <c r="N31" s="555"/>
      <c r="O31" s="554"/>
    </row>
    <row r="32" spans="1:15" ht="15.95" customHeight="1" x14ac:dyDescent="0.2">
      <c r="A32" s="531">
        <f t="shared" si="0"/>
        <v>26</v>
      </c>
      <c r="B32" s="585" t="str">
        <f>+Inputs!I31</f>
        <v>Regulatory Commission Expenses - Fees</v>
      </c>
      <c r="C32" s="637">
        <f>Inputs!J31</f>
        <v>0</v>
      </c>
      <c r="D32" s="673"/>
      <c r="E32" s="636">
        <f>Inputs!K31</f>
        <v>0</v>
      </c>
      <c r="F32" s="586">
        <f t="shared" si="5"/>
        <v>0</v>
      </c>
      <c r="G32" s="676"/>
      <c r="H32" s="586">
        <f>(I15*0.2%)-F32</f>
        <v>14721.112780309926</v>
      </c>
      <c r="I32" s="586">
        <f t="shared" si="6"/>
        <v>14721.112780309926</v>
      </c>
      <c r="J32" s="675"/>
      <c r="K32" s="587">
        <f ca="1">'Int Sync, NTG, Rev Req'!G41</f>
        <v>7480.3757897951555</v>
      </c>
      <c r="L32" s="586">
        <f t="shared" ca="1" si="7"/>
        <v>22201.488570105081</v>
      </c>
      <c r="M32" s="542"/>
      <c r="N32" s="555"/>
      <c r="O32" s="554"/>
    </row>
    <row r="33" spans="1:15" ht="15.95" customHeight="1" x14ac:dyDescent="0.2">
      <c r="A33" s="531">
        <f t="shared" si="0"/>
        <v>27</v>
      </c>
      <c r="B33" s="585" t="str">
        <f>+Inputs!I32</f>
        <v>Regulatory Commission Expenses - Amort. Rate Case</v>
      </c>
      <c r="C33" s="637">
        <f>Inputs!J32</f>
        <v>0</v>
      </c>
      <c r="D33" s="673"/>
      <c r="E33" s="636">
        <f>Inputs!K32</f>
        <v>0</v>
      </c>
      <c r="F33" s="586">
        <f t="shared" si="5"/>
        <v>0</v>
      </c>
      <c r="G33" s="673"/>
      <c r="H33" s="674">
        <f>Inputs!N32</f>
        <v>0</v>
      </c>
      <c r="I33" s="586">
        <f t="shared" si="6"/>
        <v>0</v>
      </c>
      <c r="J33" s="675"/>
      <c r="K33" s="675"/>
      <c r="L33" s="586">
        <f t="shared" si="7"/>
        <v>0</v>
      </c>
      <c r="M33" s="542"/>
      <c r="N33" s="555"/>
      <c r="O33" s="554"/>
    </row>
    <row r="34" spans="1:15" ht="15.95" customHeight="1" x14ac:dyDescent="0.2">
      <c r="A34" s="531">
        <f t="shared" si="0"/>
        <v>28</v>
      </c>
      <c r="B34" s="585" t="str">
        <f>+Inputs!I33</f>
        <v>Travel, Education, CCR, and Public Relations</v>
      </c>
      <c r="C34" s="637">
        <f>Inputs!J33</f>
        <v>26576.429999999997</v>
      </c>
      <c r="D34" s="673"/>
      <c r="E34" s="636">
        <f>Inputs!K33</f>
        <v>0</v>
      </c>
      <c r="F34" s="586">
        <f t="shared" si="5"/>
        <v>26576.429999999997</v>
      </c>
      <c r="G34" s="673"/>
      <c r="H34" s="674">
        <f>Inputs!N33</f>
        <v>19985.475359999997</v>
      </c>
      <c r="I34" s="586">
        <f t="shared" si="6"/>
        <v>46561.90535999999</v>
      </c>
      <c r="J34" s="675"/>
      <c r="K34" s="675"/>
      <c r="L34" s="586">
        <f t="shared" si="7"/>
        <v>46561.90535999999</v>
      </c>
      <c r="M34" s="542"/>
      <c r="N34" s="555"/>
      <c r="O34" s="554"/>
    </row>
    <row r="35" spans="1:15" ht="15.95" customHeight="1" x14ac:dyDescent="0.2">
      <c r="A35" s="531">
        <f t="shared" si="0"/>
        <v>29</v>
      </c>
      <c r="B35" s="585" t="str">
        <f>+Inputs!I34</f>
        <v>Office, Postage, Phone, and Bank Charges</v>
      </c>
      <c r="C35" s="637">
        <f>Inputs!J34</f>
        <v>272035.27999999997</v>
      </c>
      <c r="D35" s="673"/>
      <c r="E35" s="636">
        <f>Inputs!K34</f>
        <v>53154.58</v>
      </c>
      <c r="F35" s="586">
        <f t="shared" si="5"/>
        <v>325189.86</v>
      </c>
      <c r="G35" s="673"/>
      <c r="H35" s="674">
        <f>Inputs!N34</f>
        <v>244542.77472000002</v>
      </c>
      <c r="I35" s="586">
        <f t="shared" si="6"/>
        <v>569732.63471999997</v>
      </c>
      <c r="J35" s="675"/>
      <c r="K35" s="675"/>
      <c r="L35" s="586">
        <f t="shared" si="7"/>
        <v>569732.63471999997</v>
      </c>
      <c r="M35" s="542"/>
      <c r="N35" s="555"/>
      <c r="O35" s="554"/>
    </row>
    <row r="36" spans="1:15" ht="15.95" customHeight="1" x14ac:dyDescent="0.2">
      <c r="A36" s="531">
        <f t="shared" si="0"/>
        <v>30</v>
      </c>
      <c r="B36" s="585" t="str">
        <f>+Inputs!I35</f>
        <v>Bad Debt</v>
      </c>
      <c r="C36" s="637">
        <f>Inputs!J35</f>
        <v>16159.47</v>
      </c>
      <c r="D36" s="673"/>
      <c r="E36" s="637">
        <f>(SUM(Inputs!J8:J11)*Bad_Debt_Percent)-PFIS!C36</f>
        <v>7843.8977000000068</v>
      </c>
      <c r="F36" s="586">
        <f t="shared" si="5"/>
        <v>24003.367700000006</v>
      </c>
      <c r="G36" s="678"/>
      <c r="H36" s="587">
        <f>(SUM(I9:I12)*Bad_Debt_Percent)-PFIS!F36</f>
        <v>12491.00610791767</v>
      </c>
      <c r="I36" s="586">
        <f t="shared" si="6"/>
        <v>36494.373807917676</v>
      </c>
      <c r="J36" s="675"/>
      <c r="K36" s="678">
        <f ca="1">'Int Sync, NTG, Rev Req'!G43</f>
        <v>18700.939474487888</v>
      </c>
      <c r="L36" s="586">
        <f t="shared" ca="1" si="7"/>
        <v>55195.313282405565</v>
      </c>
      <c r="M36" s="542"/>
      <c r="N36" s="556"/>
      <c r="O36" s="554"/>
    </row>
    <row r="37" spans="1:15" ht="15.95" customHeight="1" x14ac:dyDescent="0.2">
      <c r="A37" s="531">
        <f t="shared" si="0"/>
        <v>31</v>
      </c>
      <c r="B37" s="585" t="str">
        <f>+Inputs!I36</f>
        <v>Repairs</v>
      </c>
      <c r="C37" s="637">
        <f>Inputs!J36</f>
        <v>0</v>
      </c>
      <c r="D37" s="673"/>
      <c r="E37" s="636">
        <f>Inputs!K36</f>
        <v>0</v>
      </c>
      <c r="F37" s="586">
        <f t="shared" si="5"/>
        <v>0</v>
      </c>
      <c r="G37" s="678"/>
      <c r="H37" s="674">
        <f>Inputs!N36</f>
        <v>0</v>
      </c>
      <c r="I37" s="586">
        <f t="shared" si="6"/>
        <v>0</v>
      </c>
      <c r="J37" s="675"/>
      <c r="K37" s="675"/>
      <c r="L37" s="586">
        <f t="shared" si="7"/>
        <v>0</v>
      </c>
      <c r="M37" s="542"/>
      <c r="N37" s="556"/>
      <c r="O37" s="554"/>
    </row>
    <row r="38" spans="1:15" ht="15.95" customHeight="1" x14ac:dyDescent="0.2">
      <c r="A38" s="531">
        <f t="shared" si="0"/>
        <v>32</v>
      </c>
      <c r="B38" s="585" t="str">
        <f>+Inputs!I37</f>
        <v>Net Depreciation/Amortization</v>
      </c>
      <c r="C38" s="637">
        <f>Inputs!J37</f>
        <v>348166.75</v>
      </c>
      <c r="D38" s="673"/>
      <c r="E38" s="586">
        <f>F38-C38</f>
        <v>481586.2100000002</v>
      </c>
      <c r="F38" s="679">
        <f>-'5A and 5B'!$I$6-'5A and 5B'!$U$6</f>
        <v>829752.9600000002</v>
      </c>
      <c r="G38" s="673"/>
      <c r="H38" s="586">
        <f>I38-F38</f>
        <v>0</v>
      </c>
      <c r="I38" s="674">
        <f>-SUM('5A and 5B'!$I$8:$I$1378)-SUM('5A and 5B'!$U$8:$U$468)</f>
        <v>829752.9600000002</v>
      </c>
      <c r="J38" s="675"/>
      <c r="K38" s="586">
        <f>IF(I60&lt;=0, -I38, 0)</f>
        <v>0</v>
      </c>
      <c r="L38" s="586">
        <f t="shared" si="7"/>
        <v>829752.9600000002</v>
      </c>
      <c r="M38" s="542"/>
      <c r="N38" s="558">
        <f>+L38/L54</f>
        <v>1.6222116673169338E-2</v>
      </c>
    </row>
    <row r="39" spans="1:15" ht="15.95" customHeight="1" x14ac:dyDescent="0.2">
      <c r="A39" s="531">
        <f t="shared" si="0"/>
        <v>33</v>
      </c>
      <c r="B39" s="585" t="str">
        <f>+Inputs!I38</f>
        <v>Utility Excise Tax</v>
      </c>
      <c r="C39" s="637">
        <f>Inputs!J38</f>
        <v>209358.05000000002</v>
      </c>
      <c r="D39" s="673"/>
      <c r="E39" s="636">
        <f>Inputs!K38</f>
        <v>0</v>
      </c>
      <c r="F39" s="586">
        <f t="shared" si="5"/>
        <v>209358.05000000002</v>
      </c>
      <c r="G39" s="673"/>
      <c r="H39" s="587">
        <f>(SUM(I9:I12)*BO_Tax_Rate)-PFIS!F39</f>
        <v>157702.36176003606</v>
      </c>
      <c r="I39" s="586">
        <f t="shared" si="6"/>
        <v>367060.41176003608</v>
      </c>
      <c r="J39" s="675"/>
      <c r="K39" s="587">
        <f ca="1">+'Int Sync, NTG, Rev Req'!G44+'Int Sync, NTG, Rev Req'!G42</f>
        <v>188094.04923439925</v>
      </c>
      <c r="L39" s="586">
        <f t="shared" ca="1" si="7"/>
        <v>555154.46099443536</v>
      </c>
      <c r="M39" s="542"/>
      <c r="N39" s="558">
        <f ca="1">+K39/K15</f>
        <v>5.0278158153874569E-2</v>
      </c>
      <c r="O39" s="559"/>
    </row>
    <row r="40" spans="1:15" ht="15.95" customHeight="1" x14ac:dyDescent="0.2">
      <c r="A40" s="531">
        <f t="shared" si="0"/>
        <v>34</v>
      </c>
      <c r="B40" s="585" t="str">
        <f>+Inputs!I39</f>
        <v>Property Tax</v>
      </c>
      <c r="C40" s="637">
        <f>Inputs!J39</f>
        <v>144401.5</v>
      </c>
      <c r="D40" s="673"/>
      <c r="E40" s="636">
        <f>Inputs!K39</f>
        <v>0</v>
      </c>
      <c r="F40" s="586">
        <f t="shared" si="5"/>
        <v>144401.5</v>
      </c>
      <c r="G40" s="677"/>
      <c r="H40" s="674">
        <f>Inputs!N39</f>
        <v>91443.70000000007</v>
      </c>
      <c r="I40" s="586">
        <f t="shared" si="6"/>
        <v>235845.20000000007</v>
      </c>
      <c r="J40" s="675"/>
      <c r="K40" s="675"/>
      <c r="L40" s="586">
        <f t="shared" si="7"/>
        <v>235845.20000000007</v>
      </c>
      <c r="M40" s="542"/>
      <c r="N40" s="555"/>
      <c r="O40" s="554"/>
    </row>
    <row r="41" spans="1:15" ht="15.95" customHeight="1" x14ac:dyDescent="0.2">
      <c r="A41" s="531">
        <f t="shared" si="0"/>
        <v>35</v>
      </c>
      <c r="B41" s="585" t="str">
        <f>+Inputs!I40</f>
        <v>Payroll Tax (ESD, L&amp;I)</v>
      </c>
      <c r="C41" s="637">
        <f>Inputs!J40</f>
        <v>75441.990000000005</v>
      </c>
      <c r="D41" s="673"/>
      <c r="E41" s="636">
        <f>Inputs!K40</f>
        <v>0</v>
      </c>
      <c r="F41" s="586">
        <f t="shared" si="5"/>
        <v>75441.990000000005</v>
      </c>
      <c r="G41" s="673"/>
      <c r="H41" s="674">
        <f>Inputs!N40</f>
        <v>0</v>
      </c>
      <c r="I41" s="586">
        <f t="shared" si="6"/>
        <v>75441.990000000005</v>
      </c>
      <c r="J41" s="675"/>
      <c r="K41" s="675"/>
      <c r="L41" s="586">
        <f t="shared" si="7"/>
        <v>75441.990000000005</v>
      </c>
      <c r="M41" s="542"/>
      <c r="N41" s="555"/>
      <c r="O41" s="546"/>
    </row>
    <row r="42" spans="1:15" ht="15.95" customHeight="1" x14ac:dyDescent="0.2">
      <c r="A42" s="531">
        <f t="shared" si="0"/>
        <v>36</v>
      </c>
      <c r="B42" s="585" t="str">
        <f>+Inputs!I41</f>
        <v>Other Taxes &amp; Licenses (DOH/DOE)</v>
      </c>
      <c r="C42" s="637">
        <f>Inputs!J41</f>
        <v>3965.53</v>
      </c>
      <c r="D42" s="673"/>
      <c r="E42" s="636">
        <f>Inputs!K41</f>
        <v>11197.49</v>
      </c>
      <c r="F42" s="586">
        <f t="shared" si="5"/>
        <v>15163.02</v>
      </c>
      <c r="G42" s="677"/>
      <c r="H42" s="674">
        <f>Inputs!N41</f>
        <v>11386.015611428569</v>
      </c>
      <c r="I42" s="586">
        <f t="shared" si="6"/>
        <v>26549.035611428568</v>
      </c>
      <c r="J42" s="675"/>
      <c r="K42" s="675"/>
      <c r="L42" s="586">
        <f t="shared" si="7"/>
        <v>26549.035611428568</v>
      </c>
      <c r="M42" s="542"/>
      <c r="N42" s="555"/>
      <c r="O42" s="560"/>
    </row>
    <row r="43" spans="1:15" ht="15.95" customHeight="1" thickBot="1" x14ac:dyDescent="0.25">
      <c r="A43" s="531">
        <f t="shared" si="0"/>
        <v>37</v>
      </c>
      <c r="B43" s="588" t="str">
        <f>+Inputs!I42</f>
        <v>Miscellaneous</v>
      </c>
      <c r="C43" s="680">
        <f>Inputs!J42</f>
        <v>837172.92</v>
      </c>
      <c r="D43" s="681"/>
      <c r="E43" s="636">
        <f>Inputs!K42</f>
        <v>-146608.74000000002</v>
      </c>
      <c r="F43" s="682">
        <f t="shared" si="5"/>
        <v>690564.18</v>
      </c>
      <c r="G43" s="681"/>
      <c r="H43" s="683">
        <f>Inputs!N42</f>
        <v>435226.05887437414</v>
      </c>
      <c r="I43" s="682">
        <f t="shared" si="6"/>
        <v>1125790.2388743742</v>
      </c>
      <c r="J43" s="684"/>
      <c r="K43" s="684"/>
      <c r="L43" s="682">
        <f t="shared" si="7"/>
        <v>1125790.2388743742</v>
      </c>
      <c r="M43" s="542"/>
      <c r="N43" s="555"/>
      <c r="O43" s="554"/>
    </row>
    <row r="44" spans="1:15" ht="15.95" customHeight="1" thickTop="1" x14ac:dyDescent="0.2">
      <c r="A44" s="531">
        <f t="shared" si="0"/>
        <v>38</v>
      </c>
      <c r="B44" s="547" t="s">
        <v>27</v>
      </c>
      <c r="C44" s="638">
        <f>SUM(C18:C43)</f>
        <v>5610091.8000000007</v>
      </c>
      <c r="D44" s="685"/>
      <c r="E44" s="638">
        <f>SUM(E18:E43)</f>
        <v>312362.20088333357</v>
      </c>
      <c r="F44" s="686">
        <f>SUM(F18:F43)</f>
        <v>5922454.0008833334</v>
      </c>
      <c r="G44" s="685"/>
      <c r="H44" s="638">
        <f>SUM(H18:H43)</f>
        <v>3861292.7673063474</v>
      </c>
      <c r="I44" s="686">
        <f>SUM(I18:I43)</f>
        <v>9783746.7681896798</v>
      </c>
      <c r="J44" s="687"/>
      <c r="K44" s="638">
        <f ca="1">SUM(K18:K43)</f>
        <v>214275.36449868229</v>
      </c>
      <c r="L44" s="686">
        <f ca="1">SUM(L18:L43)</f>
        <v>9998022.1326883622</v>
      </c>
      <c r="M44" s="548"/>
      <c r="N44" s="554"/>
      <c r="O44" s="554"/>
    </row>
    <row r="45" spans="1:15" ht="15.95" customHeight="1" x14ac:dyDescent="0.2">
      <c r="A45" s="531">
        <f t="shared" si="0"/>
        <v>39</v>
      </c>
      <c r="B45" s="610"/>
      <c r="C45" s="688"/>
      <c r="D45" s="685"/>
      <c r="E45" s="688"/>
      <c r="F45" s="689"/>
      <c r="G45" s="685"/>
      <c r="H45" s="689"/>
      <c r="I45" s="689"/>
      <c r="J45" s="690"/>
      <c r="K45" s="689"/>
      <c r="L45" s="689"/>
      <c r="M45" s="545"/>
      <c r="N45" s="554"/>
      <c r="O45" s="554"/>
    </row>
    <row r="46" spans="1:15" ht="15.95" customHeight="1" x14ac:dyDescent="0.2">
      <c r="A46" s="531">
        <f t="shared" si="0"/>
        <v>40</v>
      </c>
      <c r="B46" s="589" t="s">
        <v>356</v>
      </c>
      <c r="C46" s="671">
        <f>C15-C44</f>
        <v>-660179.26999999955</v>
      </c>
      <c r="D46" s="670"/>
      <c r="E46" s="691">
        <f>E15-E44</f>
        <v>-425620.24088333361</v>
      </c>
      <c r="F46" s="671">
        <f>F15-F44</f>
        <v>-1085799.5108833322</v>
      </c>
      <c r="G46" s="670"/>
      <c r="H46" s="671">
        <f>H15-H44</f>
        <v>-1337390.8671513842</v>
      </c>
      <c r="I46" s="692">
        <f>I15-I44</f>
        <v>-2423190.3780347165</v>
      </c>
      <c r="J46" s="672"/>
      <c r="K46" s="672"/>
      <c r="L46" s="671">
        <f ca="1">L15-L44</f>
        <v>1103603.0662870016</v>
      </c>
      <c r="M46" s="542"/>
      <c r="N46" s="554"/>
      <c r="O46" s="554"/>
    </row>
    <row r="47" spans="1:15" ht="15.95" customHeight="1" x14ac:dyDescent="0.2">
      <c r="A47" s="531">
        <f t="shared" si="0"/>
        <v>41</v>
      </c>
      <c r="B47" s="591" t="s">
        <v>28</v>
      </c>
      <c r="C47" s="674">
        <f>Inputs!J46</f>
        <v>280474.66000000003</v>
      </c>
      <c r="D47" s="673"/>
      <c r="E47" s="636">
        <f>Inputs!K46</f>
        <v>0</v>
      </c>
      <c r="F47" s="586">
        <f>+E47+C47</f>
        <v>280474.66000000003</v>
      </c>
      <c r="G47" s="676"/>
      <c r="H47" s="587">
        <f>IF(Inputs!N46&lt;&gt;"",Inputs!N46,Prof_Int_Exp_Adj)</f>
        <v>-87249.729960467841</v>
      </c>
      <c r="I47" s="586">
        <f>F47+H47</f>
        <v>193224.93003953219</v>
      </c>
      <c r="J47" s="676"/>
      <c r="K47" s="675"/>
      <c r="L47" s="586">
        <f>I47+K47</f>
        <v>193224.93003953219</v>
      </c>
      <c r="M47" s="542"/>
      <c r="N47" s="562">
        <f>Proforma_Interest_Expense</f>
        <v>193224.93003953219</v>
      </c>
      <c r="O47" s="554" t="s">
        <v>88</v>
      </c>
    </row>
    <row r="48" spans="1:15" ht="15.95" customHeight="1" x14ac:dyDescent="0.2">
      <c r="A48" s="531">
        <f t="shared" si="0"/>
        <v>42</v>
      </c>
      <c r="B48" s="591" t="s">
        <v>383</v>
      </c>
      <c r="C48" s="674">
        <f>Inputs!J47</f>
        <v>0</v>
      </c>
      <c r="D48" s="673"/>
      <c r="E48" s="674">
        <f>Inputs!K47</f>
        <v>0</v>
      </c>
      <c r="F48" s="586">
        <f>+E48+C48</f>
        <v>0</v>
      </c>
      <c r="G48" s="676"/>
      <c r="H48" s="587">
        <f>IF(PFIS!I46-PFIS!I47&gt;0,FIT_Rate,0)*(PFIS!I46-Proforma_Interest_Expense)-PFIS!F48</f>
        <v>0</v>
      </c>
      <c r="I48" s="586">
        <f>F48+H48</f>
        <v>0</v>
      </c>
      <c r="J48" s="676"/>
      <c r="K48" s="587">
        <f ca="1">+'Int Sync, NTG, Rev Req'!G53</f>
        <v>190994.41668817587</v>
      </c>
      <c r="L48" s="586">
        <f ca="1">I48+K48</f>
        <v>190994.41668817587</v>
      </c>
      <c r="M48" s="542"/>
      <c r="N48" s="563">
        <f ca="1">'Int Sync, NTG, Rev Req'!I50</f>
        <v>190994.41668817587</v>
      </c>
      <c r="O48" s="554" t="s">
        <v>88</v>
      </c>
    </row>
    <row r="49" spans="1:20" ht="15.95" customHeight="1" thickBot="1" x14ac:dyDescent="0.25">
      <c r="A49" s="531">
        <f t="shared" si="0"/>
        <v>43</v>
      </c>
      <c r="B49" s="592" t="s">
        <v>250</v>
      </c>
      <c r="C49" s="693">
        <f>+C44+C47+C48</f>
        <v>5890566.4600000009</v>
      </c>
      <c r="D49" s="681"/>
      <c r="E49" s="681"/>
      <c r="F49" s="693">
        <f>+F44+F47+F48</f>
        <v>6202928.6608833335</v>
      </c>
      <c r="G49" s="681"/>
      <c r="H49" s="681"/>
      <c r="I49" s="693">
        <f>+I44+I47+I48</f>
        <v>9976971.6982292123</v>
      </c>
      <c r="J49" s="681"/>
      <c r="K49" s="681"/>
      <c r="L49" s="694">
        <f ca="1">+L44+L47+L48</f>
        <v>10382241.479416071</v>
      </c>
      <c r="M49" s="564"/>
      <c r="N49" s="554"/>
      <c r="O49" s="554"/>
    </row>
    <row r="50" spans="1:20" ht="15.95" customHeight="1" thickTop="1" thickBot="1" x14ac:dyDescent="0.25">
      <c r="A50" s="531">
        <f t="shared" si="0"/>
        <v>44</v>
      </c>
      <c r="B50" s="547" t="s">
        <v>253</v>
      </c>
      <c r="C50" s="638">
        <f>+C15-C49</f>
        <v>-940653.9299999997</v>
      </c>
      <c r="D50" s="685"/>
      <c r="E50" s="638">
        <f>SUM(E45:E49)</f>
        <v>-425620.24088333361</v>
      </c>
      <c r="F50" s="638">
        <f>+F15-F49</f>
        <v>-1366274.1708833324</v>
      </c>
      <c r="G50" s="685"/>
      <c r="H50" s="638">
        <f>SUM(H45:H49)</f>
        <v>-1424640.5971118521</v>
      </c>
      <c r="I50" s="638">
        <f>+I15-I49</f>
        <v>-2616415.308074249</v>
      </c>
      <c r="J50" s="695"/>
      <c r="K50" s="638">
        <f ca="1">SUM(K45:K49)</f>
        <v>190994.41668817587</v>
      </c>
      <c r="L50" s="696">
        <f ca="1">+L15-L49</f>
        <v>719383.71955929324</v>
      </c>
      <c r="M50" s="565"/>
      <c r="N50" s="554"/>
      <c r="O50" s="554"/>
    </row>
    <row r="51" spans="1:20" ht="15.95" customHeight="1" thickBot="1" x14ac:dyDescent="0.25">
      <c r="A51" s="552">
        <f t="shared" si="0"/>
        <v>45</v>
      </c>
      <c r="B51" s="598" t="s">
        <v>249</v>
      </c>
      <c r="C51" s="697">
        <f>+C46-C48</f>
        <v>-660179.26999999955</v>
      </c>
      <c r="D51" s="698"/>
      <c r="E51" s="698"/>
      <c r="F51" s="697">
        <f>+F46-F48</f>
        <v>-1085799.5108833322</v>
      </c>
      <c r="G51" s="698"/>
      <c r="H51" s="698"/>
      <c r="I51" s="699">
        <f>+I46-I48</f>
        <v>-2423190.3780347165</v>
      </c>
      <c r="J51" s="700"/>
      <c r="K51" s="700"/>
      <c r="L51" s="701">
        <f ca="1">+L46-L48</f>
        <v>912608.64959882572</v>
      </c>
      <c r="M51" s="566"/>
      <c r="N51" s="567">
        <f>'Int Sync, NTG, Rev Req'!D29</f>
        <v>911727.73567600315</v>
      </c>
      <c r="O51" s="568" t="s">
        <v>88</v>
      </c>
    </row>
    <row r="52" spans="1:20" ht="15.95" customHeight="1" x14ac:dyDescent="0.2">
      <c r="A52" s="531">
        <f t="shared" si="0"/>
        <v>46</v>
      </c>
      <c r="B52" s="561"/>
      <c r="C52" s="661"/>
      <c r="D52" s="661"/>
      <c r="E52" s="702"/>
      <c r="F52" s="661"/>
      <c r="G52" s="661"/>
      <c r="H52" s="661"/>
      <c r="I52" s="661"/>
      <c r="J52" s="665"/>
      <c r="K52" s="661"/>
      <c r="L52" s="661"/>
      <c r="M52" s="545"/>
      <c r="N52" s="802">
        <f ca="1">N51-L51</f>
        <v>-880.91392282256857</v>
      </c>
      <c r="O52" s="554"/>
    </row>
    <row r="53" spans="1:20" ht="15.95" customHeight="1" x14ac:dyDescent="0.2">
      <c r="A53" s="531">
        <f t="shared" si="0"/>
        <v>47</v>
      </c>
      <c r="B53" s="551" t="s">
        <v>29</v>
      </c>
      <c r="C53" s="661"/>
      <c r="D53" s="661"/>
      <c r="E53" s="703"/>
      <c r="F53" s="703"/>
      <c r="G53" s="703"/>
      <c r="H53" s="661"/>
      <c r="I53" s="703"/>
      <c r="J53" s="704"/>
      <c r="K53" s="703"/>
      <c r="L53" s="703"/>
      <c r="M53" s="541"/>
      <c r="N53" s="554"/>
      <c r="O53" s="554"/>
    </row>
    <row r="54" spans="1:20" ht="15.95" customHeight="1" x14ac:dyDescent="0.2">
      <c r="A54" s="531">
        <f t="shared" si="0"/>
        <v>48</v>
      </c>
      <c r="B54" s="589" t="s">
        <v>89</v>
      </c>
      <c r="C54" s="639">
        <f>Inputs!J53</f>
        <v>50315384.719999984</v>
      </c>
      <c r="D54" s="643"/>
      <c r="E54" s="645">
        <f>+F54-C54</f>
        <v>834103.15000004321</v>
      </c>
      <c r="F54" s="705">
        <f>+'5A and 5B'!E6</f>
        <v>51149487.870000027</v>
      </c>
      <c r="G54" s="706"/>
      <c r="H54" s="593">
        <f>I54-F54</f>
        <v>0</v>
      </c>
      <c r="I54" s="705">
        <f>'5A and 5B'!$E$6</f>
        <v>51149487.870000027</v>
      </c>
      <c r="J54" s="706"/>
      <c r="K54" s="707"/>
      <c r="L54" s="645">
        <f>+K54+I54</f>
        <v>51149487.870000027</v>
      </c>
      <c r="M54" s="542"/>
      <c r="N54" s="554"/>
      <c r="O54" s="554"/>
    </row>
    <row r="55" spans="1:20" s="546" customFormat="1" ht="15.95" customHeight="1" x14ac:dyDescent="0.2">
      <c r="A55" s="531">
        <f t="shared" si="0"/>
        <v>49</v>
      </c>
      <c r="B55" s="594" t="s">
        <v>30</v>
      </c>
      <c r="C55" s="646">
        <f>Inputs!J54</f>
        <v>-19290613.920000002</v>
      </c>
      <c r="D55" s="647"/>
      <c r="E55" s="652">
        <f>F55-C55</f>
        <v>-1032669.8099999912</v>
      </c>
      <c r="F55" s="708">
        <f>-'5A and 5B'!K6</f>
        <v>-20323283.729999993</v>
      </c>
      <c r="G55" s="709"/>
      <c r="H55" s="595">
        <f t="shared" ref="H55:H58" si="8">I55-F55</f>
        <v>0</v>
      </c>
      <c r="I55" s="646">
        <f>-'5A and 5B'!$K$6</f>
        <v>-20323283.729999993</v>
      </c>
      <c r="J55" s="709"/>
      <c r="K55" s="710"/>
      <c r="L55" s="652">
        <f>+K55+I55</f>
        <v>-20323283.729999993</v>
      </c>
      <c r="M55" s="542"/>
      <c r="N55" s="560"/>
      <c r="O55" s="560"/>
    </row>
    <row r="56" spans="1:20" s="546" customFormat="1" ht="15.95" customHeight="1" x14ac:dyDescent="0.2">
      <c r="A56" s="531">
        <f t="shared" si="0"/>
        <v>50</v>
      </c>
      <c r="B56" s="594" t="s">
        <v>71</v>
      </c>
      <c r="C56" s="646">
        <f>Inputs!J55</f>
        <v>279918</v>
      </c>
      <c r="D56" s="647"/>
      <c r="E56" s="803"/>
      <c r="F56" s="803">
        <f>C56</f>
        <v>279918</v>
      </c>
      <c r="G56" s="803"/>
      <c r="H56" s="804"/>
      <c r="I56" s="803">
        <f>C56</f>
        <v>279918</v>
      </c>
      <c r="J56" s="803"/>
      <c r="K56" s="803"/>
      <c r="L56" s="803">
        <f>C56</f>
        <v>279918</v>
      </c>
      <c r="M56" s="542"/>
      <c r="N56" s="560"/>
      <c r="O56" s="560"/>
    </row>
    <row r="57" spans="1:20" ht="15.95" customHeight="1" x14ac:dyDescent="0.2">
      <c r="A57" s="531">
        <f t="shared" si="0"/>
        <v>51</v>
      </c>
      <c r="B57" s="591" t="s">
        <v>252</v>
      </c>
      <c r="C57" s="646">
        <f>Inputs!J56</f>
        <v>-33500008.920000002</v>
      </c>
      <c r="D57" s="647"/>
      <c r="E57" s="652">
        <f>F57-C57</f>
        <v>-322.07999999448657</v>
      </c>
      <c r="F57" s="708">
        <f>-'5A and 5B'!Q6</f>
        <v>-33500330.999999996</v>
      </c>
      <c r="G57" s="709"/>
      <c r="H57" s="595">
        <f t="shared" si="8"/>
        <v>0</v>
      </c>
      <c r="I57" s="708">
        <f>-'5A and 5B'!$Q$6</f>
        <v>-33500330.999999996</v>
      </c>
      <c r="J57" s="709"/>
      <c r="K57" s="710"/>
      <c r="L57" s="652">
        <f>+K57+I57</f>
        <v>-33500330.999999996</v>
      </c>
      <c r="M57" s="542"/>
      <c r="N57" s="554"/>
      <c r="O57" s="554"/>
      <c r="R57" s="631">
        <f>'5A and 5B'!L6</f>
        <v>30826204.139999997</v>
      </c>
      <c r="S57" s="631">
        <f>L54+L55</f>
        <v>30826204.140000034</v>
      </c>
      <c r="T57" s="631">
        <f>R57-S57</f>
        <v>-3.7252902984619141E-8</v>
      </c>
    </row>
    <row r="58" spans="1:20" ht="15.95" customHeight="1" x14ac:dyDescent="0.2">
      <c r="A58" s="531">
        <f t="shared" si="0"/>
        <v>52</v>
      </c>
      <c r="B58" s="596" t="s">
        <v>31</v>
      </c>
      <c r="C58" s="655">
        <f>Inputs!J57</f>
        <v>12837979.970000001</v>
      </c>
      <c r="D58" s="656"/>
      <c r="E58" s="657">
        <f>F58-C58</f>
        <v>2854.1099999975413</v>
      </c>
      <c r="F58" s="711">
        <f>'5A and 5B'!W6</f>
        <v>12840834.079999998</v>
      </c>
      <c r="G58" s="712"/>
      <c r="H58" s="597">
        <f t="shared" si="8"/>
        <v>0</v>
      </c>
      <c r="I58" s="655">
        <f>'5A and 5B'!$W$6</f>
        <v>12840834.079999998</v>
      </c>
      <c r="J58" s="712"/>
      <c r="K58" s="659"/>
      <c r="L58" s="657">
        <f>+K58+I58</f>
        <v>12840834.079999998</v>
      </c>
      <c r="M58" s="542"/>
      <c r="N58" s="554"/>
      <c r="O58" s="554"/>
      <c r="R58" s="631">
        <f>-'5A and 5B'!X6</f>
        <v>-20659496.919999979</v>
      </c>
      <c r="S58" s="631">
        <f>L57+L58</f>
        <v>-20659496.919999998</v>
      </c>
      <c r="T58" s="631">
        <f>R58-S58</f>
        <v>0</v>
      </c>
    </row>
    <row r="59" spans="1:20" ht="15.95" customHeight="1" thickBot="1" x14ac:dyDescent="0.25">
      <c r="A59" s="531"/>
      <c r="B59" s="596" t="s">
        <v>520</v>
      </c>
      <c r="C59" s="655"/>
      <c r="D59" s="656"/>
      <c r="E59" s="657"/>
      <c r="F59" s="711"/>
      <c r="G59" s="712"/>
      <c r="H59" s="597">
        <f>'[1]Deferred Taxes'!$E$23</f>
        <v>-471485.88000000006</v>
      </c>
      <c r="I59" s="655">
        <f>H59</f>
        <v>-471485.88000000006</v>
      </c>
      <c r="J59" s="712"/>
      <c r="K59" s="659"/>
      <c r="L59" s="657">
        <f>I59</f>
        <v>-471485.88000000006</v>
      </c>
      <c r="M59" s="542"/>
      <c r="N59" s="554"/>
      <c r="O59" s="554"/>
      <c r="R59" s="631"/>
      <c r="S59" s="631"/>
      <c r="T59" s="631"/>
    </row>
    <row r="60" spans="1:20" ht="15.95" customHeight="1" thickTop="1" x14ac:dyDescent="0.2">
      <c r="A60" s="531">
        <f>1+A58</f>
        <v>53</v>
      </c>
      <c r="B60" s="547" t="s">
        <v>247</v>
      </c>
      <c r="C60" s="660">
        <f>SUM(C54:C59)</f>
        <v>10642659.849999981</v>
      </c>
      <c r="D60" s="713"/>
      <c r="E60" s="660">
        <f>SUM(E54:E59)</f>
        <v>-196034.62999994494</v>
      </c>
      <c r="F60" s="660">
        <f>SUM(F54:F59)</f>
        <v>10446625.220000036</v>
      </c>
      <c r="G60" s="713"/>
      <c r="H60" s="660">
        <f>SUM(H54:H59)</f>
        <v>-471485.88000000006</v>
      </c>
      <c r="I60" s="660">
        <f>SUM(I54:I59)</f>
        <v>9975139.3400000352</v>
      </c>
      <c r="J60" s="714"/>
      <c r="K60" s="660">
        <f>SUM(K54:K58)</f>
        <v>0</v>
      </c>
      <c r="L60" s="660">
        <f>SUM(L54:L59)</f>
        <v>9975139.3400000352</v>
      </c>
      <c r="M60" s="548"/>
      <c r="N60" s="621">
        <f>'5A and 5B'!L6-'5A and 5B'!X6+Inputs!J55</f>
        <v>10446625.220000017</v>
      </c>
      <c r="O60" s="569" t="s">
        <v>88</v>
      </c>
      <c r="Q60" s="801"/>
      <c r="R60" s="631">
        <f>+Inputs!J55</f>
        <v>279918</v>
      </c>
      <c r="S60" s="631">
        <f>L56</f>
        <v>279918</v>
      </c>
      <c r="T60" s="631">
        <f>R60-S60</f>
        <v>0</v>
      </c>
    </row>
    <row r="61" spans="1:20" ht="15.95" customHeight="1" x14ac:dyDescent="0.2">
      <c r="A61" s="531">
        <f t="shared" si="0"/>
        <v>54</v>
      </c>
      <c r="B61" s="541"/>
      <c r="C61" s="703"/>
      <c r="D61" s="661"/>
      <c r="E61" s="661"/>
      <c r="F61" s="661"/>
      <c r="G61" s="661"/>
      <c r="H61" s="661"/>
      <c r="I61" s="715"/>
      <c r="J61" s="665"/>
      <c r="K61" s="661"/>
      <c r="L61" s="703"/>
      <c r="M61" s="541"/>
      <c r="N61" s="554"/>
      <c r="O61" s="554"/>
      <c r="R61" s="631"/>
      <c r="S61" s="631"/>
      <c r="T61" s="631"/>
    </row>
    <row r="62" spans="1:20" ht="15.95" customHeight="1" x14ac:dyDescent="0.2">
      <c r="A62" s="531">
        <f t="shared" si="0"/>
        <v>55</v>
      </c>
      <c r="B62" s="589" t="s">
        <v>251</v>
      </c>
      <c r="C62" s="716">
        <f>C51/C60</f>
        <v>-6.2031416892460466E-2</v>
      </c>
      <c r="D62" s="643"/>
      <c r="E62" s="717"/>
      <c r="F62" s="716">
        <f>F51/F60</f>
        <v>-0.1039378256630258</v>
      </c>
      <c r="G62" s="717"/>
      <c r="H62" s="706"/>
      <c r="I62" s="716">
        <f>I51/I60</f>
        <v>-0.24292296031573107</v>
      </c>
      <c r="J62" s="717"/>
      <c r="K62" s="717"/>
      <c r="L62" s="718">
        <f ca="1">IF(L60&lt;0, 0%, L51/L60)</f>
        <v>9.1488310939105394E-2</v>
      </c>
      <c r="M62" s="570"/>
      <c r="N62" s="571">
        <f>+'Capital Structure'!I53</f>
        <v>9.1399999999999995E-2</v>
      </c>
      <c r="O62" s="554" t="s">
        <v>88</v>
      </c>
      <c r="R62" s="631">
        <f>R57+R58+R60</f>
        <v>10446625.220000017</v>
      </c>
      <c r="S62" s="631">
        <f>S57+S58+S60</f>
        <v>10446625.220000036</v>
      </c>
      <c r="T62" s="631">
        <f>R62-S62</f>
        <v>-1.862645149230957E-8</v>
      </c>
    </row>
    <row r="63" spans="1:20" ht="15.95" customHeight="1" x14ac:dyDescent="0.2">
      <c r="A63" s="531">
        <f t="shared" si="0"/>
        <v>56</v>
      </c>
      <c r="B63" s="590" t="s">
        <v>32</v>
      </c>
      <c r="C63" s="719">
        <f>Inputs!B13+Inputs!B12+Inputs!B11</f>
        <v>18670</v>
      </c>
      <c r="D63" s="647"/>
      <c r="E63" s="709">
        <f>F63-C63</f>
        <v>0</v>
      </c>
      <c r="F63" s="720">
        <f>C63</f>
        <v>18670</v>
      </c>
      <c r="G63" s="647"/>
      <c r="H63" s="709"/>
      <c r="I63" s="649">
        <f>+F63+H63</f>
        <v>18670</v>
      </c>
      <c r="J63" s="647"/>
      <c r="K63" s="710"/>
      <c r="L63" s="649">
        <f>+K63+I63</f>
        <v>18670</v>
      </c>
      <c r="M63" s="545"/>
      <c r="N63" s="800"/>
      <c r="O63" s="554"/>
    </row>
    <row r="65" spans="2:13" ht="18" x14ac:dyDescent="0.2">
      <c r="B65" s="572" t="s">
        <v>350</v>
      </c>
      <c r="C65" s="573">
        <f>SUM(C54:C55)</f>
        <v>31024770.799999982</v>
      </c>
      <c r="D65" s="574"/>
      <c r="E65" s="575"/>
      <c r="F65" s="573">
        <f>SUM(F54:F55)</f>
        <v>30826204.140000034</v>
      </c>
      <c r="G65" s="576"/>
      <c r="H65" s="575"/>
      <c r="I65" s="573">
        <f>SUM(I54:I55)</f>
        <v>30826204.140000034</v>
      </c>
      <c r="J65" s="577"/>
      <c r="K65" s="575"/>
      <c r="L65" s="573">
        <f>SUM(L54:L55)</f>
        <v>30826204.140000034</v>
      </c>
      <c r="M65" s="578"/>
    </row>
    <row r="66" spans="2:13" ht="15" customHeight="1" x14ac:dyDescent="0.2">
      <c r="B66" s="572" t="s">
        <v>351</v>
      </c>
      <c r="C66" s="573">
        <f>SUM(C57:C58)</f>
        <v>-20662028.950000003</v>
      </c>
      <c r="D66" s="574"/>
      <c r="E66" s="575"/>
      <c r="F66" s="573">
        <f>SUM(F57:F58)</f>
        <v>-20659496.919999998</v>
      </c>
      <c r="G66" s="576"/>
      <c r="H66" s="575"/>
      <c r="I66" s="573">
        <f>SUM(I57:I58)</f>
        <v>-20659496.919999998</v>
      </c>
      <c r="J66" s="577"/>
      <c r="K66" s="575"/>
      <c r="L66" s="573">
        <f>SUM(L57:L58)</f>
        <v>-20659496.919999998</v>
      </c>
    </row>
    <row r="67" spans="2:13" ht="18.75" thickBot="1" x14ac:dyDescent="0.25">
      <c r="B67" s="572" t="s">
        <v>352</v>
      </c>
      <c r="C67" s="579">
        <f>SUM(C65:C66)</f>
        <v>10362741.849999979</v>
      </c>
      <c r="D67" s="574"/>
      <c r="E67" s="575"/>
      <c r="F67" s="579">
        <f>SUM(F65:F66)</f>
        <v>10166707.220000036</v>
      </c>
      <c r="G67" s="576"/>
      <c r="H67" s="575"/>
      <c r="I67" s="579">
        <f>SUM(I65:I66)</f>
        <v>10166707.220000036</v>
      </c>
      <c r="J67" s="577"/>
      <c r="K67" s="575"/>
      <c r="L67" s="579">
        <f>SUM(L65:L66)</f>
        <v>10166707.220000036</v>
      </c>
    </row>
    <row r="69" spans="2:13" x14ac:dyDescent="0.2">
      <c r="E69" s="542"/>
      <c r="G69" s="517"/>
      <c r="H69" s="542"/>
      <c r="I69" s="542"/>
    </row>
    <row r="70" spans="2:13" x14ac:dyDescent="0.2">
      <c r="E70" s="542"/>
      <c r="G70" s="517"/>
      <c r="H70" s="542"/>
      <c r="I70" s="542"/>
    </row>
    <row r="71" spans="2:13" x14ac:dyDescent="0.2">
      <c r="E71" s="542"/>
      <c r="G71" s="517"/>
      <c r="H71" s="542"/>
      <c r="I71" s="542"/>
    </row>
    <row r="72" spans="2:13" x14ac:dyDescent="0.2">
      <c r="H72" s="546"/>
      <c r="I72" s="546"/>
    </row>
    <row r="73" spans="2:13" x14ac:dyDescent="0.2">
      <c r="E73" s="546"/>
    </row>
    <row r="74" spans="2:13" x14ac:dyDescent="0.2">
      <c r="H74" s="546"/>
      <c r="I74" s="546"/>
    </row>
    <row r="75" spans="2:13" x14ac:dyDescent="0.2">
      <c r="I75" s="546">
        <f>I74-I72</f>
        <v>0</v>
      </c>
    </row>
  </sheetData>
  <phoneticPr fontId="0" type="noConversion"/>
  <printOptions horizontalCentered="1"/>
  <pageMargins left="0.25" right="0.25" top="0.25" bottom="0.25" header="0" footer="0"/>
  <pageSetup scale="59" orientation="landscape" r:id="rId1"/>
  <headerFooter alignWithMargins="0">
    <oddFooter>&amp;C&amp;F&amp;R&amp;D</oddFooter>
  </headerFooter>
  <cellWatches>
    <cellWatch r="L62"/>
    <cellWatch r="N62"/>
  </cellWatches>
  <ignoredErrors>
    <ignoredError sqref="F25" emptyCellReference="1"/>
    <ignoredError sqref="N9 O16 N11:N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39997558519241921"/>
    <pageSetUpPr fitToPage="1"/>
  </sheetPr>
  <dimension ref="A2:EW72"/>
  <sheetViews>
    <sheetView showGridLines="0" showZeros="0" zoomScale="80" zoomScaleNormal="80" zoomScaleSheetLayoutView="90" zoomScalePageLayoutView="85" workbookViewId="0">
      <selection activeCell="B13" sqref="B13"/>
    </sheetView>
  </sheetViews>
  <sheetFormatPr defaultColWidth="8.88671875" defaultRowHeight="15.75" x14ac:dyDescent="0.25"/>
  <cols>
    <col min="1" max="1" width="4.109375" style="6" bestFit="1" customWidth="1"/>
    <col min="2" max="2" width="4.88671875" style="3" bestFit="1" customWidth="1"/>
    <col min="3" max="3" width="31.21875" style="3" bestFit="1" customWidth="1"/>
    <col min="4" max="4" width="13.21875" style="3" customWidth="1"/>
    <col min="5" max="5" width="10.21875" style="3" bestFit="1" customWidth="1"/>
    <col min="6" max="6" width="12.21875" style="3" customWidth="1"/>
    <col min="7" max="7" width="15.21875" style="3" bestFit="1" customWidth="1"/>
    <col min="8" max="8" width="10.33203125" style="3" customWidth="1"/>
    <col min="9" max="9" width="12.21875" style="3" customWidth="1"/>
    <col min="10" max="10" width="0.88671875" style="3" customWidth="1"/>
    <col min="11" max="11" width="9.21875" style="3" bestFit="1" customWidth="1"/>
    <col min="12" max="12" width="9.6640625" style="3" customWidth="1"/>
    <col min="13" max="13" width="10.21875" style="3" bestFit="1" customWidth="1"/>
    <col min="14" max="14" width="9.21875" style="3" customWidth="1"/>
    <col min="15" max="59" width="5" style="3" hidden="1" customWidth="1"/>
    <col min="60" max="61" width="5" style="3" customWidth="1"/>
    <col min="62" max="62" width="7.6640625" style="3" customWidth="1"/>
    <col min="63" max="63" width="5" style="3" customWidth="1"/>
    <col min="64" max="64" width="8.21875" style="3" bestFit="1" customWidth="1"/>
    <col min="65" max="73" width="5" style="3" bestFit="1" customWidth="1"/>
    <col min="74" max="75" width="6" style="3" bestFit="1" customWidth="1"/>
    <col min="76" max="79" width="5" style="3" bestFit="1" customWidth="1"/>
    <col min="80" max="87" width="6" style="3" bestFit="1" customWidth="1"/>
    <col min="88" max="89" width="5" style="3" bestFit="1" customWidth="1"/>
    <col min="90" max="103" width="6" style="3" bestFit="1" customWidth="1"/>
    <col min="104" max="105" width="5" style="3" bestFit="1" customWidth="1"/>
    <col min="106" max="108" width="6" style="3" bestFit="1" customWidth="1"/>
    <col min="109" max="110" width="5" style="3" bestFit="1" customWidth="1"/>
    <col min="111" max="112" width="6" style="3" bestFit="1" customWidth="1"/>
    <col min="113" max="152" width="5" style="3" bestFit="1" customWidth="1"/>
    <col min="153" max="153" width="4.44140625" style="3" bestFit="1" customWidth="1"/>
    <col min="154" max="16384" width="8.88671875" style="3"/>
  </cols>
  <sheetData>
    <row r="2" spans="1:13" x14ac:dyDescent="0.25">
      <c r="B2" s="56" t="str">
        <f>Inputs!B6</f>
        <v>Washington Water Service Company</v>
      </c>
      <c r="C2" s="56"/>
      <c r="D2" s="56"/>
      <c r="E2" s="56"/>
      <c r="F2" s="48"/>
      <c r="G2" s="57"/>
      <c r="H2" s="57"/>
      <c r="I2" s="57"/>
      <c r="J2" s="57"/>
      <c r="K2" s="57"/>
    </row>
    <row r="3" spans="1:13" x14ac:dyDescent="0.25">
      <c r="B3" s="56" t="str">
        <f>"UW-"&amp;Inputs!B7</f>
        <v>UW-0</v>
      </c>
      <c r="C3" s="56"/>
      <c r="D3" s="56"/>
      <c r="E3" s="56"/>
      <c r="F3" s="48"/>
      <c r="G3" s="56"/>
      <c r="J3" s="58"/>
      <c r="K3" s="58" t="s">
        <v>33</v>
      </c>
    </row>
    <row r="4" spans="1:13" x14ac:dyDescent="0.25">
      <c r="B4" s="56" t="str">
        <f>PFIS!B3</f>
        <v>For Test Year Ended December 31, 2020</v>
      </c>
      <c r="C4" s="56"/>
      <c r="F4" s="48"/>
      <c r="G4" s="57"/>
      <c r="H4" s="57"/>
      <c r="I4" s="57"/>
      <c r="J4" s="57"/>
      <c r="K4" s="57"/>
    </row>
    <row r="5" spans="1:13" x14ac:dyDescent="0.25">
      <c r="B5" s="75" t="s">
        <v>0</v>
      </c>
      <c r="C5" s="75"/>
      <c r="D5" s="75"/>
      <c r="E5" s="75"/>
      <c r="F5" s="323"/>
      <c r="G5" s="80"/>
      <c r="H5" s="80"/>
      <c r="I5" s="360"/>
    </row>
    <row r="6" spans="1:13" s="6" customFormat="1" x14ac:dyDescent="0.25">
      <c r="B6" s="6" t="s">
        <v>2</v>
      </c>
      <c r="C6" s="6" t="s">
        <v>3</v>
      </c>
      <c r="D6" s="6" t="s">
        <v>139</v>
      </c>
      <c r="E6" s="6" t="s">
        <v>4</v>
      </c>
      <c r="F6" s="6" t="s">
        <v>5</v>
      </c>
      <c r="G6" s="6" t="s">
        <v>6</v>
      </c>
      <c r="H6" s="59" t="s">
        <v>7</v>
      </c>
      <c r="I6" s="59" t="s">
        <v>8</v>
      </c>
      <c r="K6" s="186" t="s">
        <v>67</v>
      </c>
      <c r="L6" s="290" t="s">
        <v>68</v>
      </c>
      <c r="M6" s="290" t="s">
        <v>79</v>
      </c>
    </row>
    <row r="7" spans="1:13" ht="47.25" customHeight="1" x14ac:dyDescent="0.25">
      <c r="A7" s="940" t="s">
        <v>9</v>
      </c>
      <c r="B7" s="941" t="s">
        <v>91</v>
      </c>
      <c r="C7" s="941" t="s">
        <v>10</v>
      </c>
      <c r="D7" s="943" t="s">
        <v>182</v>
      </c>
      <c r="E7" s="938" t="s">
        <v>183</v>
      </c>
      <c r="F7" s="943" t="s">
        <v>184</v>
      </c>
      <c r="G7" s="938" t="s">
        <v>185</v>
      </c>
      <c r="H7" s="938" t="s">
        <v>186</v>
      </c>
      <c r="I7" s="938" t="s">
        <v>187</v>
      </c>
      <c r="J7" s="59"/>
      <c r="K7" s="60" t="s">
        <v>190</v>
      </c>
      <c r="L7" s="938" t="s">
        <v>186</v>
      </c>
      <c r="M7" s="321" t="s">
        <v>164</v>
      </c>
    </row>
    <row r="8" spans="1:13" s="62" customFormat="1" ht="15.75" customHeight="1" x14ac:dyDescent="0.25">
      <c r="A8" s="940"/>
      <c r="B8" s="942"/>
      <c r="C8" s="942"/>
      <c r="D8" s="944"/>
      <c r="E8" s="939"/>
      <c r="F8" s="944"/>
      <c r="G8" s="939"/>
      <c r="H8" s="939"/>
      <c r="I8" s="939"/>
      <c r="J8" s="61"/>
      <c r="K8" s="434" t="str">
        <f>TEXT(Inputs!B8,"yyyy")</f>
        <v>2020</v>
      </c>
      <c r="L8" s="939"/>
      <c r="M8" s="322" t="s">
        <v>377</v>
      </c>
    </row>
    <row r="9" spans="1:13" s="62" customFormat="1" x14ac:dyDescent="0.25">
      <c r="A9" s="106">
        <v>1</v>
      </c>
      <c r="B9" s="202" t="s">
        <v>42</v>
      </c>
      <c r="C9" s="20"/>
      <c r="D9" s="63"/>
      <c r="E9" s="63"/>
      <c r="F9" s="63"/>
      <c r="G9" s="64"/>
      <c r="H9" s="64"/>
      <c r="I9" s="64"/>
      <c r="J9" s="61"/>
      <c r="K9" s="324">
        <f>HLOOKUP((ABS(K8)),O53:EV70,16,FALSE)/100</f>
        <v>5.6250000000000001E-2</v>
      </c>
      <c r="L9" s="64"/>
      <c r="M9" s="64"/>
    </row>
    <row r="10" spans="1:13" x14ac:dyDescent="0.25">
      <c r="A10" s="106">
        <f>1+A9</f>
        <v>2</v>
      </c>
      <c r="B10" s="932" t="s">
        <v>523</v>
      </c>
      <c r="C10" s="933"/>
      <c r="D10" s="933"/>
      <c r="E10" s="933"/>
      <c r="F10" s="441">
        <f>IF(B10&gt;0, +D10, 0)</f>
        <v>0</v>
      </c>
      <c r="G10" s="442">
        <f>IF(F$31&lt;=0,0,(+F10/F$31))</f>
        <v>0</v>
      </c>
      <c r="H10" s="442">
        <f t="shared" ref="H10:H12" si="0">IF(AND($B10&gt;0, OR(C10="Loan - Owner", C10="Loan - Other")), (IF(HLOOKUP(B10,$O$53:$EV$70,16,FALSE)/100&gt;=E10,E10,(HLOOKUP(B10,$O$53:$EV$70,16,FALSE)/100))), E10)</f>
        <v>0</v>
      </c>
      <c r="I10" s="442">
        <f>(+G10*H10)</f>
        <v>0</v>
      </c>
      <c r="J10" s="57"/>
      <c r="K10" s="57"/>
    </row>
    <row r="11" spans="1:13" x14ac:dyDescent="0.25">
      <c r="A11" s="106">
        <f t="shared" ref="A11:A55" si="1">1+A10</f>
        <v>3</v>
      </c>
      <c r="B11" s="934"/>
      <c r="C11" s="935"/>
      <c r="D11" s="935"/>
      <c r="E11" s="935"/>
      <c r="F11" s="447">
        <f t="shared" ref="F11:F12" si="2">IF(B11&gt;0, +D11, 0)</f>
        <v>0</v>
      </c>
      <c r="G11" s="448">
        <f t="shared" ref="G11:G12" si="3">IF(F$31&lt;=0,0,(+F11/F$31))</f>
        <v>0</v>
      </c>
      <c r="H11" s="448">
        <f t="shared" si="0"/>
        <v>0</v>
      </c>
      <c r="I11" s="448">
        <f t="shared" ref="I11:I12" si="4">(+G11*H11)</f>
        <v>0</v>
      </c>
      <c r="J11" s="57"/>
      <c r="K11" s="57"/>
    </row>
    <row r="12" spans="1:13" x14ac:dyDescent="0.25">
      <c r="A12" s="106">
        <f t="shared" si="1"/>
        <v>4</v>
      </c>
      <c r="B12" s="936"/>
      <c r="C12" s="937"/>
      <c r="D12" s="937"/>
      <c r="E12" s="937"/>
      <c r="F12" s="447">
        <f t="shared" si="2"/>
        <v>0</v>
      </c>
      <c r="G12" s="448">
        <f t="shared" si="3"/>
        <v>0</v>
      </c>
      <c r="H12" s="448">
        <f t="shared" si="0"/>
        <v>0</v>
      </c>
      <c r="I12" s="448">
        <f t="shared" si="4"/>
        <v>0</v>
      </c>
      <c r="J12" s="57"/>
      <c r="K12" s="57"/>
    </row>
    <row r="13" spans="1:13" x14ac:dyDescent="0.25">
      <c r="A13" s="106">
        <f t="shared" si="1"/>
        <v>5</v>
      </c>
      <c r="B13" s="443">
        <f>Inputs!P11</f>
        <v>0</v>
      </c>
      <c r="C13" s="444">
        <f>Inputs!R11</f>
        <v>0</v>
      </c>
      <c r="D13" s="445">
        <f>Inputs!S11</f>
        <v>0</v>
      </c>
      <c r="E13" s="446">
        <f>Inputs!T11</f>
        <v>0</v>
      </c>
      <c r="F13" s="447">
        <f t="shared" ref="F13:F30" si="5">IF(B13&gt;0, +D13, 0)</f>
        <v>0</v>
      </c>
      <c r="G13" s="448">
        <f t="shared" ref="G13:G30" si="6">IF(F$31&lt;=0,0,(+F13/F$31))</f>
        <v>0</v>
      </c>
      <c r="H13" s="448">
        <f t="shared" ref="H13:H30" si="7">IF(AND($B13&gt;0, OR(C13="Loan - Owner", C13="Loan - Other")), (IF(HLOOKUP(B13,$O$53:$EV$70,16,FALSE)/100&gt;=E13,E13,(HLOOKUP(B13,$O$53:$EV$70,16,FALSE)/100))), E13)</f>
        <v>0</v>
      </c>
      <c r="I13" s="448">
        <f t="shared" ref="I13:I30" si="8">(+G13*H13)</f>
        <v>0</v>
      </c>
      <c r="J13" s="57"/>
      <c r="K13" s="57"/>
    </row>
    <row r="14" spans="1:13" x14ac:dyDescent="0.25">
      <c r="A14" s="106">
        <f t="shared" si="1"/>
        <v>6</v>
      </c>
      <c r="B14" s="443">
        <f>Inputs!P12</f>
        <v>0</v>
      </c>
      <c r="C14" s="444">
        <f>Inputs!R12</f>
        <v>0</v>
      </c>
      <c r="D14" s="445">
        <f>Inputs!S12</f>
        <v>0</v>
      </c>
      <c r="E14" s="446">
        <f>Inputs!T12</f>
        <v>0</v>
      </c>
      <c r="F14" s="447">
        <f t="shared" si="5"/>
        <v>0</v>
      </c>
      <c r="G14" s="448">
        <f t="shared" si="6"/>
        <v>0</v>
      </c>
      <c r="H14" s="448">
        <f t="shared" si="7"/>
        <v>0</v>
      </c>
      <c r="I14" s="448">
        <f t="shared" si="8"/>
        <v>0</v>
      </c>
      <c r="J14" s="57"/>
      <c r="K14" s="57"/>
    </row>
    <row r="15" spans="1:13" x14ac:dyDescent="0.25">
      <c r="A15" s="106">
        <f t="shared" si="1"/>
        <v>7</v>
      </c>
      <c r="B15" s="443">
        <f>Inputs!P13</f>
        <v>0</v>
      </c>
      <c r="C15" s="444">
        <f>Inputs!R13</f>
        <v>0</v>
      </c>
      <c r="D15" s="445">
        <f>Inputs!S13</f>
        <v>0</v>
      </c>
      <c r="E15" s="446">
        <f>Inputs!T13</f>
        <v>0</v>
      </c>
      <c r="F15" s="447">
        <f t="shared" si="5"/>
        <v>0</v>
      </c>
      <c r="G15" s="448">
        <f t="shared" si="6"/>
        <v>0</v>
      </c>
      <c r="H15" s="448">
        <f t="shared" si="7"/>
        <v>0</v>
      </c>
      <c r="I15" s="448">
        <f t="shared" si="8"/>
        <v>0</v>
      </c>
      <c r="J15" s="57"/>
      <c r="K15" s="57"/>
    </row>
    <row r="16" spans="1:13" hidden="1" x14ac:dyDescent="0.25">
      <c r="A16" s="106">
        <f t="shared" si="1"/>
        <v>8</v>
      </c>
      <c r="B16" s="443">
        <f>Inputs!P14</f>
        <v>0</v>
      </c>
      <c r="C16" s="444">
        <f>Inputs!R14</f>
        <v>0</v>
      </c>
      <c r="D16" s="445">
        <f>Inputs!S14</f>
        <v>0</v>
      </c>
      <c r="E16" s="446">
        <f>Inputs!T14</f>
        <v>0</v>
      </c>
      <c r="F16" s="447">
        <f t="shared" si="5"/>
        <v>0</v>
      </c>
      <c r="G16" s="448">
        <f t="shared" si="6"/>
        <v>0</v>
      </c>
      <c r="H16" s="448">
        <f t="shared" si="7"/>
        <v>0</v>
      </c>
      <c r="I16" s="448">
        <f t="shared" si="8"/>
        <v>0</v>
      </c>
      <c r="J16" s="57"/>
      <c r="K16" s="57"/>
    </row>
    <row r="17" spans="1:11" hidden="1" x14ac:dyDescent="0.25">
      <c r="A17" s="106">
        <f t="shared" si="1"/>
        <v>9</v>
      </c>
      <c r="B17" s="443">
        <f>Inputs!P15</f>
        <v>0</v>
      </c>
      <c r="C17" s="444">
        <f>Inputs!R15</f>
        <v>0</v>
      </c>
      <c r="D17" s="445">
        <f>Inputs!S15</f>
        <v>0</v>
      </c>
      <c r="E17" s="446">
        <f>Inputs!T15</f>
        <v>0</v>
      </c>
      <c r="F17" s="447">
        <f t="shared" si="5"/>
        <v>0</v>
      </c>
      <c r="G17" s="448">
        <f t="shared" si="6"/>
        <v>0</v>
      </c>
      <c r="H17" s="448">
        <f t="shared" si="7"/>
        <v>0</v>
      </c>
      <c r="I17" s="448">
        <f t="shared" si="8"/>
        <v>0</v>
      </c>
      <c r="J17" s="57"/>
      <c r="K17" s="57"/>
    </row>
    <row r="18" spans="1:11" hidden="1" x14ac:dyDescent="0.25">
      <c r="A18" s="106">
        <f t="shared" si="1"/>
        <v>10</v>
      </c>
      <c r="B18" s="443">
        <f>Inputs!P16</f>
        <v>0</v>
      </c>
      <c r="C18" s="444">
        <f>Inputs!R16</f>
        <v>0</v>
      </c>
      <c r="D18" s="445">
        <f>Inputs!S16</f>
        <v>0</v>
      </c>
      <c r="E18" s="446">
        <f>Inputs!T16</f>
        <v>0</v>
      </c>
      <c r="F18" s="447">
        <f t="shared" si="5"/>
        <v>0</v>
      </c>
      <c r="G18" s="448">
        <f t="shared" si="6"/>
        <v>0</v>
      </c>
      <c r="H18" s="448">
        <f t="shared" si="7"/>
        <v>0</v>
      </c>
      <c r="I18" s="448">
        <f t="shared" si="8"/>
        <v>0</v>
      </c>
      <c r="J18" s="57"/>
      <c r="K18" s="57"/>
    </row>
    <row r="19" spans="1:11" hidden="1" x14ac:dyDescent="0.25">
      <c r="A19" s="106">
        <f t="shared" si="1"/>
        <v>11</v>
      </c>
      <c r="B19" s="443">
        <f>Inputs!P17</f>
        <v>0</v>
      </c>
      <c r="C19" s="444">
        <f>Inputs!R17</f>
        <v>0</v>
      </c>
      <c r="D19" s="445">
        <f>Inputs!S17</f>
        <v>0</v>
      </c>
      <c r="E19" s="446">
        <f>Inputs!T17</f>
        <v>0</v>
      </c>
      <c r="F19" s="447">
        <f t="shared" si="5"/>
        <v>0</v>
      </c>
      <c r="G19" s="448">
        <f t="shared" si="6"/>
        <v>0</v>
      </c>
      <c r="H19" s="448">
        <f t="shared" si="7"/>
        <v>0</v>
      </c>
      <c r="I19" s="448">
        <f t="shared" si="8"/>
        <v>0</v>
      </c>
      <c r="J19" s="57"/>
      <c r="K19" s="57"/>
    </row>
    <row r="20" spans="1:11" hidden="1" x14ac:dyDescent="0.25">
      <c r="A20" s="106">
        <f t="shared" si="1"/>
        <v>12</v>
      </c>
      <c r="B20" s="443">
        <f>Inputs!P18</f>
        <v>0</v>
      </c>
      <c r="C20" s="444">
        <f>Inputs!R18</f>
        <v>0</v>
      </c>
      <c r="D20" s="445">
        <f>Inputs!S18</f>
        <v>0</v>
      </c>
      <c r="E20" s="446">
        <f>Inputs!T18</f>
        <v>0</v>
      </c>
      <c r="F20" s="447">
        <f t="shared" si="5"/>
        <v>0</v>
      </c>
      <c r="G20" s="448">
        <f t="shared" si="6"/>
        <v>0</v>
      </c>
      <c r="H20" s="448">
        <f t="shared" si="7"/>
        <v>0</v>
      </c>
      <c r="I20" s="448">
        <f t="shared" si="8"/>
        <v>0</v>
      </c>
      <c r="J20" s="57"/>
      <c r="K20" s="57"/>
    </row>
    <row r="21" spans="1:11" hidden="1" x14ac:dyDescent="0.25">
      <c r="A21" s="106">
        <f t="shared" si="1"/>
        <v>13</v>
      </c>
      <c r="B21" s="443">
        <f>Inputs!P19</f>
        <v>0</v>
      </c>
      <c r="C21" s="444">
        <f>Inputs!R19</f>
        <v>0</v>
      </c>
      <c r="D21" s="445">
        <f>Inputs!S19</f>
        <v>0</v>
      </c>
      <c r="E21" s="446">
        <f>Inputs!T19</f>
        <v>0</v>
      </c>
      <c r="F21" s="447">
        <f t="shared" si="5"/>
        <v>0</v>
      </c>
      <c r="G21" s="448">
        <f t="shared" si="6"/>
        <v>0</v>
      </c>
      <c r="H21" s="448">
        <f t="shared" si="7"/>
        <v>0</v>
      </c>
      <c r="I21" s="448">
        <f t="shared" si="8"/>
        <v>0</v>
      </c>
      <c r="J21" s="57"/>
      <c r="K21" s="57"/>
    </row>
    <row r="22" spans="1:11" hidden="1" x14ac:dyDescent="0.25">
      <c r="A22" s="106">
        <f t="shared" si="1"/>
        <v>14</v>
      </c>
      <c r="B22" s="443">
        <f>Inputs!P20</f>
        <v>0</v>
      </c>
      <c r="C22" s="444">
        <f>Inputs!R20</f>
        <v>0</v>
      </c>
      <c r="D22" s="445">
        <f>Inputs!S20</f>
        <v>0</v>
      </c>
      <c r="E22" s="446">
        <f>Inputs!T20</f>
        <v>0</v>
      </c>
      <c r="F22" s="447">
        <f t="shared" si="5"/>
        <v>0</v>
      </c>
      <c r="G22" s="448">
        <f t="shared" si="6"/>
        <v>0</v>
      </c>
      <c r="H22" s="448">
        <f t="shared" si="7"/>
        <v>0</v>
      </c>
      <c r="I22" s="448">
        <f t="shared" si="8"/>
        <v>0</v>
      </c>
      <c r="J22" s="57"/>
      <c r="K22" s="57"/>
    </row>
    <row r="23" spans="1:11" hidden="1" x14ac:dyDescent="0.25">
      <c r="A23" s="106">
        <f t="shared" si="1"/>
        <v>15</v>
      </c>
      <c r="B23" s="443">
        <f>Inputs!P21</f>
        <v>0</v>
      </c>
      <c r="C23" s="444">
        <f>Inputs!R21</f>
        <v>0</v>
      </c>
      <c r="D23" s="445">
        <f>Inputs!S21</f>
        <v>0</v>
      </c>
      <c r="E23" s="446">
        <f>Inputs!T21</f>
        <v>0</v>
      </c>
      <c r="F23" s="447">
        <f t="shared" si="5"/>
        <v>0</v>
      </c>
      <c r="G23" s="448">
        <f t="shared" si="6"/>
        <v>0</v>
      </c>
      <c r="H23" s="448">
        <f t="shared" si="7"/>
        <v>0</v>
      </c>
      <c r="I23" s="448">
        <f t="shared" si="8"/>
        <v>0</v>
      </c>
      <c r="J23" s="57"/>
      <c r="K23" s="57"/>
    </row>
    <row r="24" spans="1:11" hidden="1" x14ac:dyDescent="0.25">
      <c r="A24" s="106">
        <f t="shared" si="1"/>
        <v>16</v>
      </c>
      <c r="B24" s="443">
        <f>Inputs!P22</f>
        <v>0</v>
      </c>
      <c r="C24" s="444">
        <f>Inputs!R22</f>
        <v>0</v>
      </c>
      <c r="D24" s="445">
        <f>Inputs!S22</f>
        <v>0</v>
      </c>
      <c r="E24" s="446">
        <f>Inputs!T22</f>
        <v>0</v>
      </c>
      <c r="F24" s="447">
        <f t="shared" si="5"/>
        <v>0</v>
      </c>
      <c r="G24" s="448">
        <f t="shared" si="6"/>
        <v>0</v>
      </c>
      <c r="H24" s="448">
        <f t="shared" si="7"/>
        <v>0</v>
      </c>
      <c r="I24" s="448">
        <f t="shared" si="8"/>
        <v>0</v>
      </c>
      <c r="J24" s="57"/>
      <c r="K24" s="57"/>
    </row>
    <row r="25" spans="1:11" hidden="1" x14ac:dyDescent="0.25">
      <c r="A25" s="106">
        <f t="shared" si="1"/>
        <v>17</v>
      </c>
      <c r="B25" s="443">
        <f>Inputs!P23</f>
        <v>0</v>
      </c>
      <c r="C25" s="444">
        <f>Inputs!R23</f>
        <v>0</v>
      </c>
      <c r="D25" s="445">
        <f>Inputs!S23</f>
        <v>0</v>
      </c>
      <c r="E25" s="446">
        <f>Inputs!T23</f>
        <v>0</v>
      </c>
      <c r="F25" s="447">
        <f t="shared" si="5"/>
        <v>0</v>
      </c>
      <c r="G25" s="448">
        <f t="shared" si="6"/>
        <v>0</v>
      </c>
      <c r="H25" s="448">
        <f t="shared" si="7"/>
        <v>0</v>
      </c>
      <c r="I25" s="448">
        <f t="shared" si="8"/>
        <v>0</v>
      </c>
      <c r="J25" s="57"/>
      <c r="K25" s="57"/>
    </row>
    <row r="26" spans="1:11" hidden="1" x14ac:dyDescent="0.25">
      <c r="A26" s="106">
        <f>1+A25</f>
        <v>18</v>
      </c>
      <c r="B26" s="443">
        <f>Inputs!P24</f>
        <v>0</v>
      </c>
      <c r="C26" s="444">
        <f>Inputs!R24</f>
        <v>0</v>
      </c>
      <c r="D26" s="445">
        <f>Inputs!S24</f>
        <v>0</v>
      </c>
      <c r="E26" s="446">
        <f>Inputs!T24</f>
        <v>0</v>
      </c>
      <c r="F26" s="447">
        <f t="shared" si="5"/>
        <v>0</v>
      </c>
      <c r="G26" s="448">
        <f t="shared" si="6"/>
        <v>0</v>
      </c>
      <c r="H26" s="448">
        <f t="shared" si="7"/>
        <v>0</v>
      </c>
      <c r="I26" s="448">
        <f t="shared" si="8"/>
        <v>0</v>
      </c>
      <c r="J26" s="57"/>
      <c r="K26" s="57"/>
    </row>
    <row r="27" spans="1:11" hidden="1" x14ac:dyDescent="0.25">
      <c r="A27" s="106">
        <f t="shared" si="1"/>
        <v>19</v>
      </c>
      <c r="B27" s="443">
        <f>Inputs!P25</f>
        <v>0</v>
      </c>
      <c r="C27" s="444">
        <f>Inputs!R25</f>
        <v>0</v>
      </c>
      <c r="D27" s="445">
        <f>Inputs!S25</f>
        <v>0</v>
      </c>
      <c r="E27" s="446">
        <f>Inputs!T25</f>
        <v>0</v>
      </c>
      <c r="F27" s="447">
        <f t="shared" si="5"/>
        <v>0</v>
      </c>
      <c r="G27" s="448">
        <f t="shared" si="6"/>
        <v>0</v>
      </c>
      <c r="H27" s="448">
        <f t="shared" si="7"/>
        <v>0</v>
      </c>
      <c r="I27" s="448">
        <f t="shared" si="8"/>
        <v>0</v>
      </c>
      <c r="J27" s="57"/>
      <c r="K27" s="57"/>
    </row>
    <row r="28" spans="1:11" x14ac:dyDescent="0.25">
      <c r="A28" s="106">
        <f t="shared" si="1"/>
        <v>20</v>
      </c>
      <c r="B28" s="443">
        <f>Inputs!P26</f>
        <v>0</v>
      </c>
      <c r="C28" s="444">
        <f>Inputs!R26</f>
        <v>0</v>
      </c>
      <c r="D28" s="445">
        <f>Inputs!S26</f>
        <v>0</v>
      </c>
      <c r="E28" s="446">
        <f>Inputs!T26</f>
        <v>0</v>
      </c>
      <c r="F28" s="447">
        <f t="shared" si="5"/>
        <v>0</v>
      </c>
      <c r="G28" s="448">
        <f t="shared" si="6"/>
        <v>0</v>
      </c>
      <c r="H28" s="448">
        <f t="shared" si="7"/>
        <v>0</v>
      </c>
      <c r="I28" s="448">
        <f t="shared" si="8"/>
        <v>0</v>
      </c>
      <c r="J28" s="57"/>
      <c r="K28" s="57"/>
    </row>
    <row r="29" spans="1:11" x14ac:dyDescent="0.25">
      <c r="A29" s="106">
        <f t="shared" si="1"/>
        <v>21</v>
      </c>
      <c r="B29" s="443">
        <f>Inputs!P27</f>
        <v>0</v>
      </c>
      <c r="C29" s="444">
        <f>Inputs!R27</f>
        <v>0</v>
      </c>
      <c r="D29" s="445">
        <f>Inputs!S27</f>
        <v>0</v>
      </c>
      <c r="E29" s="446">
        <f>Inputs!T27</f>
        <v>0</v>
      </c>
      <c r="F29" s="447">
        <f t="shared" si="5"/>
        <v>0</v>
      </c>
      <c r="G29" s="448">
        <f t="shared" si="6"/>
        <v>0</v>
      </c>
      <c r="H29" s="448">
        <f t="shared" si="7"/>
        <v>0</v>
      </c>
      <c r="I29" s="448">
        <f t="shared" si="8"/>
        <v>0</v>
      </c>
      <c r="J29" s="57"/>
      <c r="K29" s="57"/>
    </row>
    <row r="30" spans="1:11" ht="16.5" thickBot="1" x14ac:dyDescent="0.3">
      <c r="A30" s="106">
        <f t="shared" si="1"/>
        <v>22</v>
      </c>
      <c r="B30" s="449">
        <f>Inputs!P28</f>
        <v>0</v>
      </c>
      <c r="C30" s="450">
        <f>Inputs!R28</f>
        <v>0</v>
      </c>
      <c r="D30" s="451">
        <f>Inputs!S28</f>
        <v>0</v>
      </c>
      <c r="E30" s="452">
        <f>Inputs!T28</f>
        <v>0</v>
      </c>
      <c r="F30" s="453">
        <f t="shared" si="5"/>
        <v>0</v>
      </c>
      <c r="G30" s="454">
        <f t="shared" si="6"/>
        <v>0</v>
      </c>
      <c r="H30" s="454">
        <f t="shared" si="7"/>
        <v>0</v>
      </c>
      <c r="I30" s="454">
        <f t="shared" si="8"/>
        <v>0</v>
      </c>
      <c r="J30" s="57"/>
      <c r="K30" s="57"/>
    </row>
    <row r="31" spans="1:11" ht="16.5" thickTop="1" x14ac:dyDescent="0.25">
      <c r="A31" s="106">
        <f t="shared" si="1"/>
        <v>23</v>
      </c>
      <c r="B31" s="67"/>
      <c r="C31" s="68" t="s">
        <v>49</v>
      </c>
      <c r="D31" s="48"/>
      <c r="E31" s="48"/>
      <c r="F31" s="69">
        <f>SUM(F10:F30)</f>
        <v>0</v>
      </c>
      <c r="G31" s="70">
        <f>SUM(G10:G30)</f>
        <v>0</v>
      </c>
      <c r="H31" s="57"/>
      <c r="I31" s="71">
        <f>SUM(I10:I30)</f>
        <v>0</v>
      </c>
      <c r="J31" s="72"/>
      <c r="K31" s="72"/>
    </row>
    <row r="32" spans="1:11" x14ac:dyDescent="0.25">
      <c r="A32" s="106">
        <f t="shared" si="1"/>
        <v>24</v>
      </c>
      <c r="B32" s="174"/>
      <c r="C32" s="171"/>
      <c r="D32" s="54"/>
      <c r="E32" s="54"/>
      <c r="F32" s="53"/>
      <c r="H32" s="66"/>
      <c r="I32" s="66"/>
      <c r="J32" s="66"/>
      <c r="K32" s="66"/>
    </row>
    <row r="33" spans="1:62" x14ac:dyDescent="0.25">
      <c r="A33" s="106">
        <f t="shared" si="1"/>
        <v>25</v>
      </c>
      <c r="B33" s="75" t="s">
        <v>50</v>
      </c>
      <c r="C33" s="75"/>
      <c r="D33" s="76"/>
      <c r="E33" s="76"/>
      <c r="F33" s="76"/>
      <c r="G33" s="77"/>
      <c r="H33" s="77"/>
      <c r="I33" s="77"/>
      <c r="J33" s="57"/>
      <c r="K33" s="57"/>
      <c r="L33" s="48"/>
      <c r="M33" s="48"/>
      <c r="N33" s="48"/>
      <c r="O33" s="48"/>
      <c r="P33" s="48"/>
      <c r="Q33" s="48"/>
    </row>
    <row r="34" spans="1:62" x14ac:dyDescent="0.25">
      <c r="A34" s="106">
        <f t="shared" si="1"/>
        <v>26</v>
      </c>
      <c r="B34" s="455"/>
      <c r="C34" s="456" t="s">
        <v>140</v>
      </c>
      <c r="D34" s="440">
        <f>'[3]Capital Structure'!$F$32</f>
        <v>39732206.620000005</v>
      </c>
      <c r="E34" s="457"/>
      <c r="F34" s="441">
        <f t="shared" ref="F34:F39" si="9">+D34</f>
        <v>39732206.620000005</v>
      </c>
      <c r="G34" s="442">
        <f>+F34/$F$41</f>
        <v>0.87289627302173234</v>
      </c>
      <c r="H34" s="458">
        <v>0.12</v>
      </c>
      <c r="I34" s="442">
        <f>(+G34*H34)</f>
        <v>0.10474755276260787</v>
      </c>
      <c r="J34" s="57"/>
      <c r="K34" s="57"/>
      <c r="L34" s="48"/>
      <c r="M34" s="48"/>
      <c r="N34" s="48"/>
      <c r="O34" s="48"/>
      <c r="P34" s="48"/>
      <c r="Q34" s="48"/>
    </row>
    <row r="35" spans="1:62" x14ac:dyDescent="0.25">
      <c r="A35" s="106">
        <f t="shared" si="1"/>
        <v>27</v>
      </c>
      <c r="B35" s="459"/>
      <c r="C35" s="460" t="s">
        <v>280</v>
      </c>
      <c r="D35" s="445">
        <f>Inputs!G31</f>
        <v>0</v>
      </c>
      <c r="E35" s="461"/>
      <c r="F35" s="447">
        <f t="shared" si="9"/>
        <v>0</v>
      </c>
      <c r="G35" s="448">
        <f t="shared" ref="G35:G37" si="10">+F35/$F$41</f>
        <v>0</v>
      </c>
      <c r="H35" s="462">
        <v>0.12</v>
      </c>
      <c r="I35" s="448">
        <f t="shared" ref="I35:I37" si="11">(+G35*H35)</f>
        <v>0</v>
      </c>
      <c r="J35" s="57"/>
      <c r="K35" s="57"/>
      <c r="L35" s="48"/>
      <c r="M35" s="48"/>
      <c r="N35" s="48"/>
      <c r="O35" s="48"/>
      <c r="P35" s="48"/>
      <c r="Q35" s="48"/>
    </row>
    <row r="36" spans="1:62" x14ac:dyDescent="0.25">
      <c r="A36" s="106">
        <f t="shared" si="1"/>
        <v>28</v>
      </c>
      <c r="B36" s="459"/>
      <c r="C36" s="460" t="s">
        <v>281</v>
      </c>
      <c r="D36" s="445">
        <f>Inputs!G32</f>
        <v>0</v>
      </c>
      <c r="E36" s="461"/>
      <c r="F36" s="447">
        <f t="shared" si="9"/>
        <v>0</v>
      </c>
      <c r="G36" s="448">
        <f t="shared" si="10"/>
        <v>0</v>
      </c>
      <c r="H36" s="462">
        <v>0.12</v>
      </c>
      <c r="I36" s="448">
        <f t="shared" si="11"/>
        <v>0</v>
      </c>
      <c r="J36" s="57"/>
      <c r="K36" s="57"/>
      <c r="L36" s="48"/>
      <c r="M36" s="48"/>
      <c r="N36" s="48"/>
      <c r="O36" s="48"/>
      <c r="P36" s="48"/>
      <c r="Q36" s="48"/>
    </row>
    <row r="37" spans="1:62" x14ac:dyDescent="0.25">
      <c r="A37" s="106">
        <f t="shared" si="1"/>
        <v>29</v>
      </c>
      <c r="B37" s="459"/>
      <c r="C37" s="460" t="s">
        <v>270</v>
      </c>
      <c r="D37" s="445">
        <f>Inputs!G33</f>
        <v>0</v>
      </c>
      <c r="E37" s="461"/>
      <c r="F37" s="447">
        <f t="shared" si="9"/>
        <v>0</v>
      </c>
      <c r="G37" s="448">
        <f t="shared" si="10"/>
        <v>0</v>
      </c>
      <c r="H37" s="462">
        <v>0.12</v>
      </c>
      <c r="I37" s="448">
        <f t="shared" si="11"/>
        <v>0</v>
      </c>
      <c r="J37" s="57"/>
      <c r="K37" s="57"/>
      <c r="L37" s="48"/>
      <c r="M37" s="48"/>
      <c r="N37" s="48"/>
      <c r="O37" s="48"/>
      <c r="P37" s="48"/>
      <c r="Q37" s="48"/>
    </row>
    <row r="38" spans="1:62" x14ac:dyDescent="0.25">
      <c r="A38" s="106">
        <f t="shared" si="1"/>
        <v>30</v>
      </c>
      <c r="B38" s="463"/>
      <c r="C38" s="464" t="s">
        <v>51</v>
      </c>
      <c r="D38" s="445">
        <f>Inputs!G34</f>
        <v>0</v>
      </c>
      <c r="E38" s="461"/>
      <c r="F38" s="447">
        <f t="shared" si="9"/>
        <v>0</v>
      </c>
      <c r="G38" s="448">
        <f>+F38/$F$41</f>
        <v>0</v>
      </c>
      <c r="H38" s="462">
        <v>0.12</v>
      </c>
      <c r="I38" s="448">
        <f>(+G38*H38)</f>
        <v>0</v>
      </c>
      <c r="J38" s="57"/>
      <c r="K38" s="57"/>
      <c r="L38" s="48"/>
      <c r="M38" s="48"/>
      <c r="N38" s="48"/>
      <c r="O38" s="48"/>
      <c r="P38" s="48"/>
      <c r="Q38" s="48"/>
    </row>
    <row r="39" spans="1:62" x14ac:dyDescent="0.25">
      <c r="A39" s="106">
        <f t="shared" si="1"/>
        <v>31</v>
      </c>
      <c r="B39" s="459"/>
      <c r="C39" s="465" t="s">
        <v>52</v>
      </c>
      <c r="D39" s="445">
        <f>'[3]Capital Structure'!$F$33</f>
        <v>7151739.9800000004</v>
      </c>
      <c r="E39" s="461"/>
      <c r="F39" s="447">
        <f t="shared" si="9"/>
        <v>7151739.9800000004</v>
      </c>
      <c r="G39" s="448">
        <f>+F39/$F$41</f>
        <v>0.15712007223429963</v>
      </c>
      <c r="H39" s="462">
        <v>0.12</v>
      </c>
      <c r="I39" s="448">
        <f>(+G39*H39)</f>
        <v>1.8854408668115955E-2</v>
      </c>
      <c r="J39" s="57"/>
      <c r="K39" s="57"/>
      <c r="L39" s="48"/>
      <c r="M39" s="48"/>
      <c r="N39" s="48"/>
      <c r="O39" s="48"/>
      <c r="P39" s="48"/>
      <c r="Q39" s="48"/>
    </row>
    <row r="40" spans="1:62" ht="16.5" thickBot="1" x14ac:dyDescent="0.3">
      <c r="A40" s="106">
        <f t="shared" si="1"/>
        <v>32</v>
      </c>
      <c r="B40" s="466"/>
      <c r="C40" s="467" t="s">
        <v>72</v>
      </c>
      <c r="D40" s="468">
        <f>'[3]Capital Structure'!$F$34</f>
        <v>791608.4224666612</v>
      </c>
      <c r="E40" s="469"/>
      <c r="F40" s="468">
        <f>PFIS!F50</f>
        <v>-1366274.1708833324</v>
      </c>
      <c r="G40" s="454">
        <f>+F40/$F$41</f>
        <v>-3.0016345256031945E-2</v>
      </c>
      <c r="H40" s="470">
        <v>0.12</v>
      </c>
      <c r="I40" s="454">
        <f>(+G40*H40)</f>
        <v>-3.6019614307238332E-3</v>
      </c>
      <c r="J40" s="57"/>
      <c r="K40" s="57"/>
      <c r="L40" s="48"/>
      <c r="M40" s="48"/>
      <c r="O40" s="48"/>
      <c r="P40" s="48"/>
      <c r="Q40" s="48"/>
    </row>
    <row r="41" spans="1:62" x14ac:dyDescent="0.25">
      <c r="A41" s="106">
        <f t="shared" si="1"/>
        <v>33</v>
      </c>
      <c r="B41" s="67"/>
      <c r="C41" s="73" t="s">
        <v>53</v>
      </c>
      <c r="D41" s="74">
        <f>SUM(D34:D40)</f>
        <v>47675555.022466667</v>
      </c>
      <c r="F41" s="74">
        <f>SUM(F34:F40)</f>
        <v>45517672.429116674</v>
      </c>
      <c r="G41" s="70">
        <f>SUM(G34:G40)</f>
        <v>1</v>
      </c>
      <c r="H41" s="57"/>
      <c r="I41" s="78">
        <f>SUM(I34:I40)</f>
        <v>0.12</v>
      </c>
      <c r="J41" s="79"/>
      <c r="K41" s="79"/>
      <c r="L41" s="48"/>
      <c r="M41" s="48"/>
      <c r="O41" s="48"/>
      <c r="P41" s="48"/>
      <c r="Q41" s="48"/>
    </row>
    <row r="42" spans="1:62" x14ac:dyDescent="0.25">
      <c r="A42" s="106">
        <f t="shared" si="1"/>
        <v>34</v>
      </c>
      <c r="B42" s="174"/>
      <c r="C42" s="171"/>
      <c r="D42" s="171"/>
      <c r="E42" s="171"/>
      <c r="F42" s="54"/>
      <c r="H42" s="66"/>
      <c r="I42" s="175"/>
      <c r="J42" s="175"/>
      <c r="M42" s="828" t="s">
        <v>164</v>
      </c>
      <c r="O42" s="321"/>
      <c r="P42" s="48"/>
      <c r="Q42" s="48"/>
    </row>
    <row r="43" spans="1:62" ht="16.5" thickBot="1" x14ac:dyDescent="0.3">
      <c r="A43" s="106">
        <f t="shared" si="1"/>
        <v>35</v>
      </c>
      <c r="B43" s="75" t="s">
        <v>54</v>
      </c>
      <c r="C43" s="75"/>
      <c r="D43" s="75"/>
      <c r="E43" s="75"/>
      <c r="F43" s="817" t="s">
        <v>236</v>
      </c>
      <c r="G43" s="817" t="s">
        <v>375</v>
      </c>
      <c r="H43" s="817" t="s">
        <v>376</v>
      </c>
      <c r="I43" s="817" t="s">
        <v>246</v>
      </c>
      <c r="J43" s="175"/>
      <c r="K43" s="817" t="str">
        <f>+G43</f>
        <v>Percentage</v>
      </c>
      <c r="L43" s="817" t="str">
        <f>+H43</f>
        <v>Weight</v>
      </c>
      <c r="M43" s="817" t="s">
        <v>377</v>
      </c>
      <c r="O43" s="322"/>
      <c r="P43" s="48"/>
      <c r="Q43" s="48"/>
    </row>
    <row r="44" spans="1:62" x14ac:dyDescent="0.25">
      <c r="A44" s="106">
        <f t="shared" si="1"/>
        <v>36</v>
      </c>
      <c r="B44" s="307">
        <v>0.4</v>
      </c>
      <c r="E44" s="81" t="s">
        <v>42</v>
      </c>
      <c r="F44" s="818">
        <f>'[3]Capital Structure'!$F$46</f>
        <v>20091441.291173413</v>
      </c>
      <c r="G44" s="819">
        <f>'[3]Capital Structure'!$G$46</f>
        <v>0.29647826204640892</v>
      </c>
      <c r="H44" s="819">
        <f>'[3]Capital Structure'!$H$46</f>
        <v>4.5694925031649944E-2</v>
      </c>
      <c r="I44" s="819">
        <f>'[3]Capital Structure'!$I$46</f>
        <v>1.3547551957724523E-2</v>
      </c>
      <c r="J44" s="175"/>
      <c r="K44" s="819">
        <v>0.4</v>
      </c>
      <c r="L44" s="819">
        <f>+H44</f>
        <v>4.5694925031649944E-2</v>
      </c>
      <c r="M44" s="819">
        <f>'[3]Capital Structure'!$L$46+'[3]Capital Structure'!$L$47</f>
        <v>1.937064971761402E-2</v>
      </c>
      <c r="BJ44" s="82"/>
    </row>
    <row r="45" spans="1:62" x14ac:dyDescent="0.25">
      <c r="A45" s="106">
        <f t="shared" si="1"/>
        <v>37</v>
      </c>
      <c r="B45" s="307"/>
      <c r="E45" s="81"/>
      <c r="F45" s="820"/>
      <c r="G45" s="471"/>
      <c r="H45" s="471"/>
      <c r="I45" s="471"/>
      <c r="J45" s="175"/>
      <c r="K45" s="471"/>
      <c r="L45" s="471"/>
      <c r="M45" s="471"/>
    </row>
    <row r="46" spans="1:62" x14ac:dyDescent="0.25">
      <c r="A46" s="106">
        <f t="shared" si="1"/>
        <v>38</v>
      </c>
      <c r="B46" s="307">
        <v>0.6</v>
      </c>
      <c r="E46" s="81" t="s">
        <v>50</v>
      </c>
      <c r="F46" s="821">
        <f>'[3]Capital Structure'!$F$48</f>
        <v>47675555.022466667</v>
      </c>
      <c r="G46" s="448">
        <f>'[3]Capital Structure'!$G$48</f>
        <v>0.70352173795359096</v>
      </c>
      <c r="H46" s="448">
        <f>'[3]Capital Structure'!$H$48</f>
        <v>0.12</v>
      </c>
      <c r="I46" s="448">
        <f>'[3]Capital Structure'!$I$48</f>
        <v>8.4422608554430914E-2</v>
      </c>
      <c r="J46" s="175"/>
      <c r="K46" s="454">
        <v>0.6</v>
      </c>
      <c r="L46" s="454">
        <f>+H46</f>
        <v>0.12</v>
      </c>
      <c r="M46" s="454">
        <f>'[3]Capital Structure'!$L$48</f>
        <v>7.1999999999999995E-2</v>
      </c>
      <c r="BJ46" s="82"/>
    </row>
    <row r="47" spans="1:62" ht="16.5" thickBot="1" x14ac:dyDescent="0.3">
      <c r="A47" s="106">
        <f t="shared" si="1"/>
        <v>39</v>
      </c>
      <c r="B47" s="67"/>
      <c r="C47" s="56"/>
      <c r="D47" s="56"/>
      <c r="E47" s="56"/>
      <c r="F47" s="822"/>
      <c r="G47" s="472"/>
      <c r="H47" s="472"/>
      <c r="I47" s="472"/>
      <c r="J47" s="175"/>
      <c r="K47" s="79"/>
      <c r="L47" s="79"/>
      <c r="M47" s="462"/>
      <c r="BJ47" s="316"/>
    </row>
    <row r="48" spans="1:62" x14ac:dyDescent="0.25">
      <c r="A48" s="106">
        <f t="shared" si="1"/>
        <v>40</v>
      </c>
      <c r="B48" s="67"/>
      <c r="C48" s="56"/>
      <c r="D48" s="56"/>
      <c r="E48" s="56"/>
      <c r="F48" s="823">
        <f>SUM(F44:F47)</f>
        <v>67766996.313640088</v>
      </c>
      <c r="G48" s="824">
        <f>SUM(G44:G47)</f>
        <v>0.99999999999999989</v>
      </c>
      <c r="H48" s="824"/>
      <c r="I48" s="824"/>
      <c r="J48" s="175"/>
      <c r="K48" s="175"/>
      <c r="L48" s="175"/>
      <c r="M48" s="462"/>
      <c r="BJ48" s="316"/>
    </row>
    <row r="49" spans="1:153" ht="16.5" thickBot="1" x14ac:dyDescent="0.3">
      <c r="A49" s="106">
        <f t="shared" si="1"/>
        <v>41</v>
      </c>
      <c r="B49" s="67"/>
      <c r="C49" s="56"/>
      <c r="D49" s="56"/>
      <c r="E49" s="56"/>
      <c r="F49" s="825"/>
      <c r="G49" s="826"/>
      <c r="H49" s="57"/>
      <c r="I49" s="66"/>
      <c r="J49" s="175"/>
      <c r="K49" s="826"/>
      <c r="L49" s="826"/>
      <c r="M49" s="470"/>
      <c r="BJ49" s="316"/>
      <c r="BL49" s="269"/>
    </row>
    <row r="50" spans="1:153" ht="18.75" x14ac:dyDescent="0.3">
      <c r="A50" s="106">
        <f t="shared" si="1"/>
        <v>42</v>
      </c>
      <c r="B50" s="67"/>
      <c r="C50" s="56"/>
      <c r="D50" s="83"/>
      <c r="E50" s="83"/>
      <c r="F50" s="826"/>
      <c r="G50" s="290" t="s">
        <v>55</v>
      </c>
      <c r="H50" s="290"/>
      <c r="I50" s="827">
        <f>IF(ROUND(SUM(I44:I46),4)&lt;0, 0, ROUND(SUM(I44:I46),4))</f>
        <v>9.8000000000000004E-2</v>
      </c>
      <c r="J50" s="175"/>
      <c r="K50" s="826"/>
      <c r="L50" s="826"/>
      <c r="M50" s="827">
        <f>ROUND(SUM(M44:M46),4)</f>
        <v>9.1399999999999995E-2</v>
      </c>
      <c r="BJ50" s="320"/>
    </row>
    <row r="51" spans="1:153" x14ac:dyDescent="0.25">
      <c r="A51" s="106">
        <f>+A50+1</f>
        <v>43</v>
      </c>
      <c r="B51" s="304"/>
      <c r="C51" s="305"/>
      <c r="D51" s="305"/>
      <c r="E51" s="305"/>
      <c r="F51" s="305"/>
      <c r="G51" s="305"/>
      <c r="H51" s="305"/>
      <c r="I51" s="305"/>
      <c r="J51" s="305"/>
    </row>
    <row r="52" spans="1:153" ht="15" customHeight="1" thickBot="1" x14ac:dyDescent="0.3">
      <c r="A52" s="106">
        <f>1+A51</f>
        <v>44</v>
      </c>
      <c r="B52" s="3" t="s">
        <v>357</v>
      </c>
      <c r="N52" s="3" t="s">
        <v>482</v>
      </c>
    </row>
    <row r="53" spans="1:153" ht="18.75" x14ac:dyDescent="0.3">
      <c r="A53" s="106">
        <f t="shared" si="1"/>
        <v>45</v>
      </c>
      <c r="H53" s="24" t="s">
        <v>374</v>
      </c>
      <c r="I53" s="306">
        <f>M50</f>
        <v>9.1399999999999995E-2</v>
      </c>
      <c r="O53" s="177">
        <v>2066</v>
      </c>
      <c r="P53" s="177">
        <v>2065</v>
      </c>
      <c r="Q53" s="177">
        <v>2064</v>
      </c>
      <c r="R53" s="177">
        <v>2063</v>
      </c>
      <c r="S53" s="177">
        <v>2062</v>
      </c>
      <c r="T53" s="177">
        <v>2061</v>
      </c>
      <c r="U53" s="177">
        <v>2060</v>
      </c>
      <c r="V53" s="177">
        <v>2059</v>
      </c>
      <c r="W53" s="177">
        <v>2058</v>
      </c>
      <c r="X53" s="177">
        <v>2057</v>
      </c>
      <c r="Y53" s="177">
        <v>2056</v>
      </c>
      <c r="Z53" s="177">
        <v>2055</v>
      </c>
      <c r="AA53" s="177">
        <v>2054</v>
      </c>
      <c r="AB53" s="177">
        <v>2053</v>
      </c>
      <c r="AC53" s="177">
        <v>2052</v>
      </c>
      <c r="AD53" s="177">
        <v>2051</v>
      </c>
      <c r="AE53" s="177">
        <v>2050</v>
      </c>
      <c r="AF53" s="177">
        <v>2049</v>
      </c>
      <c r="AG53" s="177">
        <v>2048</v>
      </c>
      <c r="AH53" s="177">
        <v>2047</v>
      </c>
      <c r="AI53" s="177">
        <v>2046</v>
      </c>
      <c r="AJ53" s="177">
        <v>2045</v>
      </c>
      <c r="AK53" s="177">
        <v>2044</v>
      </c>
      <c r="AL53" s="177">
        <v>2043</v>
      </c>
      <c r="AM53" s="177">
        <v>2042</v>
      </c>
      <c r="AN53" s="177">
        <v>2041</v>
      </c>
      <c r="AO53" s="177">
        <v>2040</v>
      </c>
      <c r="AP53" s="177">
        <v>2039</v>
      </c>
      <c r="AQ53" s="177">
        <v>2038</v>
      </c>
      <c r="AR53" s="177">
        <v>2037</v>
      </c>
      <c r="AS53" s="177">
        <v>2036</v>
      </c>
      <c r="AT53" s="177">
        <v>2035</v>
      </c>
      <c r="AU53" s="177">
        <v>2034</v>
      </c>
      <c r="AV53" s="177">
        <v>2033</v>
      </c>
      <c r="AW53" s="177">
        <v>2032</v>
      </c>
      <c r="AX53" s="177">
        <v>2031</v>
      </c>
      <c r="AY53" s="177">
        <v>2030</v>
      </c>
      <c r="AZ53" s="177">
        <v>2029</v>
      </c>
      <c r="BA53" s="177">
        <v>2028</v>
      </c>
      <c r="BB53" s="177">
        <v>2027</v>
      </c>
      <c r="BC53" s="177">
        <v>2026</v>
      </c>
      <c r="BD53" s="177">
        <v>2025</v>
      </c>
      <c r="BE53" s="177">
        <v>2024</v>
      </c>
      <c r="BF53" s="177">
        <v>2023</v>
      </c>
      <c r="BG53" s="177">
        <v>2022</v>
      </c>
      <c r="BH53" s="177">
        <v>2021</v>
      </c>
      <c r="BI53" s="177">
        <v>2020</v>
      </c>
      <c r="BJ53" s="177">
        <v>2019</v>
      </c>
      <c r="BK53" s="177">
        <v>2018</v>
      </c>
      <c r="BL53" s="177">
        <v>2017</v>
      </c>
      <c r="BM53" s="177">
        <v>2016</v>
      </c>
      <c r="BN53" s="177">
        <v>2015</v>
      </c>
      <c r="BO53" s="177">
        <v>2014</v>
      </c>
      <c r="BP53" s="177">
        <v>2013</v>
      </c>
      <c r="BQ53" s="177">
        <v>2012</v>
      </c>
      <c r="BR53" s="177">
        <v>2011</v>
      </c>
      <c r="BS53" s="177">
        <v>2010</v>
      </c>
      <c r="BT53" s="177">
        <v>2009</v>
      </c>
      <c r="BU53" s="177">
        <v>2008</v>
      </c>
      <c r="BV53" s="177">
        <v>2007</v>
      </c>
      <c r="BW53" s="177">
        <v>2006</v>
      </c>
      <c r="BX53" s="177">
        <v>2005</v>
      </c>
      <c r="BY53" s="177">
        <v>2004</v>
      </c>
      <c r="BZ53" s="177">
        <v>2003</v>
      </c>
      <c r="CA53" s="177">
        <v>2002</v>
      </c>
      <c r="CB53" s="177">
        <v>2001</v>
      </c>
      <c r="CC53" s="177">
        <v>2000</v>
      </c>
      <c r="CD53" s="177">
        <v>1999</v>
      </c>
      <c r="CE53" s="177">
        <v>1998</v>
      </c>
      <c r="CF53" s="177">
        <v>1997</v>
      </c>
      <c r="CG53" s="177">
        <v>1996</v>
      </c>
      <c r="CH53" s="177">
        <v>1995</v>
      </c>
      <c r="CI53" s="177">
        <v>1994</v>
      </c>
      <c r="CJ53" s="177">
        <v>1993</v>
      </c>
      <c r="CK53" s="177">
        <v>1992</v>
      </c>
      <c r="CL53" s="177">
        <v>1991</v>
      </c>
      <c r="CM53" s="177">
        <v>1990</v>
      </c>
      <c r="CN53" s="177">
        <v>1989</v>
      </c>
      <c r="CO53" s="177">
        <v>1988</v>
      </c>
      <c r="CP53" s="177">
        <v>1987</v>
      </c>
      <c r="CQ53" s="177">
        <v>1986</v>
      </c>
      <c r="CR53" s="177">
        <v>1985</v>
      </c>
      <c r="CS53" s="177">
        <v>1984</v>
      </c>
      <c r="CT53" s="177">
        <v>1983</v>
      </c>
      <c r="CU53" s="177">
        <v>1982</v>
      </c>
      <c r="CV53" s="177">
        <v>1981</v>
      </c>
      <c r="CW53" s="177">
        <v>1980</v>
      </c>
      <c r="CX53" s="177">
        <v>1979</v>
      </c>
      <c r="CY53" s="177">
        <v>1978</v>
      </c>
      <c r="CZ53" s="177">
        <v>1977</v>
      </c>
      <c r="DA53" s="177">
        <v>1976</v>
      </c>
      <c r="DB53" s="177">
        <v>1975</v>
      </c>
      <c r="DC53" s="177">
        <v>1974</v>
      </c>
      <c r="DD53" s="177">
        <v>1973</v>
      </c>
      <c r="DE53" s="177">
        <v>1972</v>
      </c>
      <c r="DF53" s="177">
        <v>1971</v>
      </c>
      <c r="DG53" s="177">
        <v>1970</v>
      </c>
      <c r="DH53" s="177">
        <v>1969</v>
      </c>
      <c r="DI53" s="177">
        <v>1968</v>
      </c>
      <c r="DJ53" s="177">
        <v>1967</v>
      </c>
      <c r="DK53" s="177">
        <v>1966</v>
      </c>
      <c r="DL53" s="177">
        <v>1965</v>
      </c>
      <c r="DM53" s="177">
        <v>1964</v>
      </c>
      <c r="DN53" s="177">
        <v>1963</v>
      </c>
      <c r="DO53" s="177">
        <v>1962</v>
      </c>
      <c r="DP53" s="177">
        <v>1961</v>
      </c>
      <c r="DQ53" s="177">
        <v>1960</v>
      </c>
      <c r="DR53" s="177">
        <v>1959</v>
      </c>
      <c r="DS53" s="177">
        <v>1958</v>
      </c>
      <c r="DT53" s="177">
        <v>1957</v>
      </c>
      <c r="DU53" s="177">
        <v>1956</v>
      </c>
      <c r="DV53" s="177">
        <v>1955</v>
      </c>
      <c r="DW53" s="177">
        <v>1954</v>
      </c>
      <c r="DX53" s="177">
        <v>1953</v>
      </c>
      <c r="DY53" s="177">
        <v>1952</v>
      </c>
      <c r="DZ53" s="177">
        <v>1951</v>
      </c>
      <c r="EA53" s="177">
        <v>1950</v>
      </c>
      <c r="EB53" s="177">
        <v>1949</v>
      </c>
      <c r="EC53" s="177">
        <v>1948</v>
      </c>
      <c r="ED53" s="177">
        <v>1947</v>
      </c>
      <c r="EE53" s="177">
        <v>1946</v>
      </c>
      <c r="EF53" s="177">
        <v>1945</v>
      </c>
      <c r="EG53" s="177">
        <v>1944</v>
      </c>
      <c r="EH53" s="177">
        <v>1943</v>
      </c>
      <c r="EI53" s="177">
        <v>1942</v>
      </c>
      <c r="EJ53" s="177">
        <v>1941</v>
      </c>
      <c r="EK53" s="177">
        <v>1940</v>
      </c>
      <c r="EL53" s="177">
        <v>1939</v>
      </c>
      <c r="EM53" s="177">
        <v>1938</v>
      </c>
      <c r="EN53" s="177">
        <v>1937</v>
      </c>
      <c r="EO53" s="177">
        <v>1936</v>
      </c>
      <c r="EP53" s="177">
        <v>1935</v>
      </c>
      <c r="EQ53" s="177">
        <v>1934</v>
      </c>
      <c r="ER53" s="177">
        <v>1933</v>
      </c>
      <c r="ES53" s="177">
        <v>1932</v>
      </c>
      <c r="ET53" s="177">
        <v>1931</v>
      </c>
      <c r="EU53" s="177">
        <v>1930</v>
      </c>
      <c r="EV53" s="177">
        <v>1929</v>
      </c>
    </row>
    <row r="54" spans="1:153" ht="18.75" x14ac:dyDescent="0.3">
      <c r="A54" s="106">
        <f t="shared" si="1"/>
        <v>46</v>
      </c>
      <c r="H54" s="24" t="s">
        <v>458</v>
      </c>
      <c r="I54" s="473">
        <f>IF(G46&gt;60%,M44,I44)</f>
        <v>1.937064971761402E-2</v>
      </c>
      <c r="N54" s="24" t="s">
        <v>34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3.25</v>
      </c>
      <c r="BI54" s="84">
        <v>4.75</v>
      </c>
      <c r="BJ54" s="84">
        <v>5.5</v>
      </c>
      <c r="BK54" s="84">
        <v>4.5</v>
      </c>
      <c r="BL54" s="84">
        <v>3.75</v>
      </c>
      <c r="BM54" s="84">
        <v>3.5</v>
      </c>
      <c r="BN54" s="84">
        <v>3.25</v>
      </c>
      <c r="BO54" s="84">
        <v>3.25</v>
      </c>
      <c r="BP54" s="84">
        <v>3.25</v>
      </c>
      <c r="BQ54" s="84">
        <v>3.25</v>
      </c>
      <c r="BR54" s="84">
        <v>3.25</v>
      </c>
      <c r="BS54" s="84">
        <v>3.25</v>
      </c>
      <c r="BT54" s="84">
        <v>3.25</v>
      </c>
      <c r="BU54" s="84">
        <v>7.25</v>
      </c>
      <c r="BV54" s="84">
        <v>8.25</v>
      </c>
      <c r="BW54" s="84">
        <v>7.25</v>
      </c>
      <c r="BX54" s="84">
        <v>5.25</v>
      </c>
      <c r="BY54" s="84">
        <v>4</v>
      </c>
      <c r="BZ54" s="84">
        <v>4.25</v>
      </c>
      <c r="CA54" s="84">
        <v>4.75</v>
      </c>
      <c r="CB54" s="84">
        <v>9.5</v>
      </c>
      <c r="CC54" s="84">
        <v>8.5</v>
      </c>
      <c r="CD54" s="84">
        <v>7.75</v>
      </c>
      <c r="CE54" s="84">
        <v>8.5</v>
      </c>
      <c r="CF54" s="84">
        <v>8.25</v>
      </c>
      <c r="CG54" s="84">
        <v>8.5</v>
      </c>
      <c r="CH54" s="84">
        <v>8.5</v>
      </c>
      <c r="CI54" s="84">
        <v>6</v>
      </c>
      <c r="CJ54" s="84">
        <v>6</v>
      </c>
      <c r="CK54" s="84">
        <v>6.5</v>
      </c>
      <c r="CL54" s="84">
        <v>9.5</v>
      </c>
      <c r="CM54" s="84">
        <v>10</v>
      </c>
      <c r="CN54" s="84">
        <v>10.5</v>
      </c>
      <c r="CO54" s="84">
        <v>8.75</v>
      </c>
      <c r="CP54" s="84">
        <v>7.5</v>
      </c>
      <c r="CQ54" s="84">
        <v>9.5</v>
      </c>
      <c r="CR54" s="84">
        <v>10.5</v>
      </c>
      <c r="CS54" s="84">
        <v>11</v>
      </c>
      <c r="CT54" s="84">
        <v>11</v>
      </c>
      <c r="CU54" s="84">
        <v>15.75</v>
      </c>
      <c r="CV54" s="84">
        <v>20</v>
      </c>
      <c r="CW54" s="84">
        <v>15.25</v>
      </c>
      <c r="CX54" s="84">
        <v>11.75</v>
      </c>
      <c r="CY54" s="84">
        <v>8</v>
      </c>
      <c r="CZ54" s="84">
        <v>6.25</v>
      </c>
      <c r="DA54" s="84">
        <v>6.75</v>
      </c>
      <c r="DB54" s="84">
        <v>9.5</v>
      </c>
      <c r="DC54" s="84">
        <v>9.5</v>
      </c>
      <c r="DD54" s="84">
        <v>6</v>
      </c>
      <c r="DE54" s="84">
        <v>4.75</v>
      </c>
      <c r="DF54" s="84">
        <v>6</v>
      </c>
      <c r="DG54" s="84">
        <v>8.5</v>
      </c>
      <c r="DH54" s="84">
        <v>7</v>
      </c>
      <c r="DI54" s="84">
        <v>6</v>
      </c>
      <c r="DJ54" s="84">
        <v>5.75</v>
      </c>
      <c r="DK54" s="84">
        <v>5</v>
      </c>
      <c r="DL54" s="84">
        <v>4.5</v>
      </c>
      <c r="DM54" s="84">
        <v>4.5</v>
      </c>
      <c r="DN54" s="84">
        <v>4.5</v>
      </c>
      <c r="DO54" s="84">
        <v>4.5</v>
      </c>
      <c r="DP54" s="84">
        <v>4.5</v>
      </c>
      <c r="DQ54" s="84">
        <v>5</v>
      </c>
      <c r="DR54" s="84">
        <v>4</v>
      </c>
      <c r="DS54" s="84">
        <v>4</v>
      </c>
      <c r="DT54" s="84">
        <v>4</v>
      </c>
      <c r="DU54" s="84">
        <v>3.5</v>
      </c>
      <c r="DV54" s="84">
        <v>3</v>
      </c>
      <c r="DW54" s="84">
        <v>3.25</v>
      </c>
      <c r="DX54" s="84">
        <v>3</v>
      </c>
      <c r="DY54" s="84">
        <v>3</v>
      </c>
      <c r="DZ54" s="84">
        <v>2.5</v>
      </c>
      <c r="EA54" s="84">
        <v>2</v>
      </c>
      <c r="EB54" s="84">
        <v>2</v>
      </c>
      <c r="EC54" s="84">
        <v>1.75</v>
      </c>
      <c r="ED54" s="84">
        <v>1.5</v>
      </c>
      <c r="EE54" s="84">
        <v>1.5</v>
      </c>
      <c r="EF54" s="84">
        <v>1.5</v>
      </c>
      <c r="EG54" s="84">
        <v>1.5</v>
      </c>
      <c r="EH54" s="84">
        <v>1.5</v>
      </c>
      <c r="EI54" s="84">
        <v>1.5</v>
      </c>
      <c r="EJ54" s="84">
        <v>1.5</v>
      </c>
      <c r="EK54" s="84">
        <v>1.5</v>
      </c>
      <c r="EL54" s="84">
        <v>1.5</v>
      </c>
      <c r="EM54" s="84">
        <v>1.5</v>
      </c>
      <c r="EN54" s="84">
        <v>1.5</v>
      </c>
      <c r="EO54" s="84">
        <v>1.5</v>
      </c>
      <c r="EP54" s="84">
        <v>1.5</v>
      </c>
      <c r="EQ54" s="84">
        <v>1.5</v>
      </c>
      <c r="ER54" s="84">
        <v>4</v>
      </c>
      <c r="ES54" s="84">
        <v>3.25</v>
      </c>
      <c r="ET54" s="84">
        <v>2.75</v>
      </c>
      <c r="EU54" s="84">
        <v>6</v>
      </c>
      <c r="EV54" s="84">
        <v>5.5</v>
      </c>
      <c r="EW54" s="85" t="s">
        <v>34</v>
      </c>
    </row>
    <row r="55" spans="1:153" x14ac:dyDescent="0.25">
      <c r="A55" s="106">
        <f t="shared" si="1"/>
        <v>47</v>
      </c>
      <c r="I55" s="176"/>
      <c r="L55" s="6"/>
      <c r="M55" s="6"/>
      <c r="N55" s="24" t="s">
        <v>35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3.25</v>
      </c>
      <c r="BI55" s="84">
        <v>4.75</v>
      </c>
      <c r="BJ55" s="84">
        <v>5.5</v>
      </c>
      <c r="BK55" s="84">
        <v>4.5</v>
      </c>
      <c r="BL55" s="84">
        <v>3.75</v>
      </c>
      <c r="BM55" s="84">
        <v>3.5</v>
      </c>
      <c r="BN55" s="84">
        <v>3.25</v>
      </c>
      <c r="BO55" s="84">
        <v>3.25</v>
      </c>
      <c r="BP55" s="84">
        <v>3.25</v>
      </c>
      <c r="BQ55" s="84">
        <v>3.25</v>
      </c>
      <c r="BR55" s="84">
        <v>3.25</v>
      </c>
      <c r="BS55" s="84">
        <v>3.25</v>
      </c>
      <c r="BT55" s="84">
        <v>3.25</v>
      </c>
      <c r="BU55" s="84">
        <v>6</v>
      </c>
      <c r="BV55" s="84">
        <v>8.25</v>
      </c>
      <c r="BW55" s="84">
        <v>7.5</v>
      </c>
      <c r="BX55" s="84">
        <v>5.25</v>
      </c>
      <c r="BY55" s="84">
        <v>4</v>
      </c>
      <c r="BZ55" s="84">
        <v>4.25</v>
      </c>
      <c r="CA55" s="84">
        <v>4.75</v>
      </c>
      <c r="CB55" s="84">
        <v>8.5</v>
      </c>
      <c r="CC55" s="84">
        <v>8.5</v>
      </c>
      <c r="CD55" s="84">
        <v>7.75</v>
      </c>
      <c r="CE55" s="84">
        <v>8.5</v>
      </c>
      <c r="CF55" s="84">
        <v>8.25</v>
      </c>
      <c r="CG55" s="84">
        <v>8.25</v>
      </c>
      <c r="CH55" s="84">
        <v>9</v>
      </c>
      <c r="CI55" s="84">
        <v>6</v>
      </c>
      <c r="CJ55" s="84">
        <v>6</v>
      </c>
      <c r="CK55" s="84">
        <v>6.5</v>
      </c>
      <c r="CL55" s="84">
        <v>9</v>
      </c>
      <c r="CM55" s="84">
        <v>10</v>
      </c>
      <c r="CN55" s="84">
        <v>11.5</v>
      </c>
      <c r="CO55" s="84">
        <v>8.5</v>
      </c>
      <c r="CP55" s="84">
        <v>7.5</v>
      </c>
      <c r="CQ55" s="84">
        <v>9.5</v>
      </c>
      <c r="CR55" s="84">
        <v>10.5</v>
      </c>
      <c r="CS55" s="84">
        <v>11</v>
      </c>
      <c r="CT55" s="84">
        <v>10.5</v>
      </c>
      <c r="CU55" s="84">
        <v>16.5</v>
      </c>
      <c r="CV55" s="84">
        <v>19</v>
      </c>
      <c r="CW55" s="84">
        <v>16.75</v>
      </c>
      <c r="CX55" s="84">
        <v>11.75</v>
      </c>
      <c r="CY55" s="84">
        <v>8</v>
      </c>
      <c r="CZ55" s="84">
        <v>6.25</v>
      </c>
      <c r="DA55" s="84">
        <v>6.75</v>
      </c>
      <c r="DB55" s="84">
        <v>8.5</v>
      </c>
      <c r="DC55" s="84">
        <v>8.75</v>
      </c>
      <c r="DD55" s="84">
        <v>6.25</v>
      </c>
      <c r="DE55" s="84">
        <v>4.75</v>
      </c>
      <c r="DF55" s="84">
        <v>5.75</v>
      </c>
      <c r="DG55" s="84">
        <v>8.5</v>
      </c>
      <c r="DH55" s="84">
        <v>7</v>
      </c>
      <c r="DI55" s="84">
        <v>6</v>
      </c>
      <c r="DJ55" s="84">
        <v>5.75</v>
      </c>
      <c r="DK55" s="84">
        <v>5</v>
      </c>
      <c r="DL55" s="84">
        <v>4.5</v>
      </c>
      <c r="DM55" s="84">
        <v>4.5</v>
      </c>
      <c r="DN55" s="84">
        <v>4.5</v>
      </c>
      <c r="DO55" s="84">
        <v>4.5</v>
      </c>
      <c r="DP55" s="84">
        <v>4.5</v>
      </c>
      <c r="DQ55" s="84">
        <v>5</v>
      </c>
      <c r="DR55" s="84">
        <v>4</v>
      </c>
      <c r="DS55" s="84">
        <v>4</v>
      </c>
      <c r="DT55" s="84">
        <v>4</v>
      </c>
      <c r="DU55" s="84">
        <v>3.5</v>
      </c>
      <c r="DV55" s="84">
        <v>3</v>
      </c>
      <c r="DW55" s="84">
        <v>3.25</v>
      </c>
      <c r="DX55" s="84">
        <v>3</v>
      </c>
      <c r="DY55" s="84">
        <v>3</v>
      </c>
      <c r="DZ55" s="84">
        <v>2.5</v>
      </c>
      <c r="EA55" s="84">
        <v>2</v>
      </c>
      <c r="EB55" s="84">
        <v>2</v>
      </c>
      <c r="EC55" s="84">
        <v>1.75</v>
      </c>
      <c r="ED55" s="84">
        <v>1.5</v>
      </c>
      <c r="EE55" s="84">
        <v>1.5</v>
      </c>
      <c r="EF55" s="84">
        <v>1.5</v>
      </c>
      <c r="EG55" s="84">
        <v>1.5</v>
      </c>
      <c r="EH55" s="84">
        <v>1.5</v>
      </c>
      <c r="EI55" s="84">
        <v>1.5</v>
      </c>
      <c r="EJ55" s="84">
        <v>1.5</v>
      </c>
      <c r="EK55" s="84">
        <v>1.5</v>
      </c>
      <c r="EL55" s="84">
        <v>1.5</v>
      </c>
      <c r="EM55" s="84">
        <v>1.5</v>
      </c>
      <c r="EN55" s="84">
        <v>1.5</v>
      </c>
      <c r="EO55" s="84">
        <v>1.5</v>
      </c>
      <c r="EP55" s="84">
        <v>1.5</v>
      </c>
      <c r="EQ55" s="84">
        <v>1.5</v>
      </c>
      <c r="ER55" s="84">
        <v>4</v>
      </c>
      <c r="ES55" s="84">
        <v>3.5</v>
      </c>
      <c r="ET55" s="84">
        <v>2.75</v>
      </c>
      <c r="EU55" s="84">
        <v>4</v>
      </c>
      <c r="EV55" s="84">
        <v>5.5</v>
      </c>
      <c r="EW55" s="85" t="s">
        <v>35</v>
      </c>
    </row>
    <row r="56" spans="1:153" x14ac:dyDescent="0.25">
      <c r="A56" s="3"/>
      <c r="I56" s="290"/>
      <c r="N56" s="24" t="s">
        <v>36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4">
        <v>0</v>
      </c>
      <c r="BH56" s="84">
        <v>3.25</v>
      </c>
      <c r="BI56" s="84">
        <v>4.75</v>
      </c>
      <c r="BJ56" s="84">
        <v>5.5</v>
      </c>
      <c r="BK56" s="84">
        <v>4.5</v>
      </c>
      <c r="BL56" s="84">
        <v>3.75</v>
      </c>
      <c r="BM56" s="84">
        <v>3.5</v>
      </c>
      <c r="BN56" s="84">
        <v>3.25</v>
      </c>
      <c r="BO56" s="84">
        <v>3.25</v>
      </c>
      <c r="BP56" s="84">
        <v>3.25</v>
      </c>
      <c r="BQ56" s="84">
        <v>3.25</v>
      </c>
      <c r="BR56" s="84">
        <v>3.25</v>
      </c>
      <c r="BS56" s="84">
        <v>3.25</v>
      </c>
      <c r="BT56" s="84">
        <v>3.25</v>
      </c>
      <c r="BU56" s="84">
        <v>6</v>
      </c>
      <c r="BV56" s="84">
        <v>8.25</v>
      </c>
      <c r="BW56" s="84">
        <v>7.5</v>
      </c>
      <c r="BX56" s="84">
        <v>5.5</v>
      </c>
      <c r="BY56" s="84">
        <v>4</v>
      </c>
      <c r="BZ56" s="84">
        <v>4.25</v>
      </c>
      <c r="CA56" s="84">
        <v>4.75</v>
      </c>
      <c r="CB56" s="84">
        <v>8.5</v>
      </c>
      <c r="CC56" s="84">
        <v>8.75</v>
      </c>
      <c r="CD56" s="84">
        <v>7.75</v>
      </c>
      <c r="CE56" s="84">
        <v>8.5</v>
      </c>
      <c r="CF56" s="84">
        <v>8.25</v>
      </c>
      <c r="CG56" s="84">
        <v>8.25</v>
      </c>
      <c r="CH56" s="84">
        <v>9</v>
      </c>
      <c r="CI56" s="84">
        <v>6.25</v>
      </c>
      <c r="CJ56" s="84">
        <v>6</v>
      </c>
      <c r="CK56" s="84">
        <v>6.5</v>
      </c>
      <c r="CL56" s="84">
        <v>9</v>
      </c>
      <c r="CM56" s="84">
        <v>10</v>
      </c>
      <c r="CN56" s="84">
        <v>11.5</v>
      </c>
      <c r="CO56" s="84">
        <v>8.5</v>
      </c>
      <c r="CP56" s="84">
        <v>7.5</v>
      </c>
      <c r="CQ56" s="84">
        <v>9</v>
      </c>
      <c r="CR56" s="84">
        <v>10.5</v>
      </c>
      <c r="CS56" s="84">
        <v>11.5</v>
      </c>
      <c r="CT56" s="84">
        <v>10.5</v>
      </c>
      <c r="CU56" s="84">
        <v>16.5</v>
      </c>
      <c r="CV56" s="84">
        <v>17.5</v>
      </c>
      <c r="CW56" s="84">
        <v>19.5</v>
      </c>
      <c r="CX56" s="84">
        <v>11.75</v>
      </c>
      <c r="CY56" s="84">
        <v>8</v>
      </c>
      <c r="CZ56" s="84">
        <v>6.25</v>
      </c>
      <c r="DA56" s="84">
        <v>6.75</v>
      </c>
      <c r="DB56" s="84">
        <v>8.5</v>
      </c>
      <c r="DC56" s="84">
        <v>9.25</v>
      </c>
      <c r="DD56" s="84">
        <v>6.5</v>
      </c>
      <c r="DE56" s="84">
        <v>4.75</v>
      </c>
      <c r="DF56" s="84">
        <v>5.25</v>
      </c>
      <c r="DG56" s="84">
        <v>8</v>
      </c>
      <c r="DH56" s="84">
        <v>7.5</v>
      </c>
      <c r="DI56" s="84">
        <v>6</v>
      </c>
      <c r="DJ56" s="84">
        <v>5.5</v>
      </c>
      <c r="DK56" s="84">
        <v>5.5</v>
      </c>
      <c r="DL56" s="84">
        <v>4.5</v>
      </c>
      <c r="DM56" s="84">
        <v>4.5</v>
      </c>
      <c r="DN56" s="84">
        <v>4.5</v>
      </c>
      <c r="DO56" s="84">
        <v>4.5</v>
      </c>
      <c r="DP56" s="84">
        <v>4.5</v>
      </c>
      <c r="DQ56" s="84">
        <v>5</v>
      </c>
      <c r="DR56" s="84">
        <v>4</v>
      </c>
      <c r="DS56" s="84">
        <v>4</v>
      </c>
      <c r="DT56" s="84">
        <v>4</v>
      </c>
      <c r="DU56" s="84">
        <v>3.5</v>
      </c>
      <c r="DV56" s="84">
        <v>3</v>
      </c>
      <c r="DW56" s="84">
        <v>3</v>
      </c>
      <c r="DX56" s="84">
        <v>3</v>
      </c>
      <c r="DY56" s="84">
        <v>3</v>
      </c>
      <c r="DZ56" s="84">
        <v>2.5</v>
      </c>
      <c r="EA56" s="84">
        <v>2</v>
      </c>
      <c r="EB56" s="84">
        <v>2</v>
      </c>
      <c r="EC56" s="84">
        <v>1.75</v>
      </c>
      <c r="ED56" s="84">
        <v>1.5</v>
      </c>
      <c r="EE56" s="84">
        <v>1.5</v>
      </c>
      <c r="EF56" s="84">
        <v>1.5</v>
      </c>
      <c r="EG56" s="84">
        <v>1.5</v>
      </c>
      <c r="EH56" s="84">
        <v>1.5</v>
      </c>
      <c r="EI56" s="84">
        <v>1.5</v>
      </c>
      <c r="EJ56" s="84">
        <v>1.5</v>
      </c>
      <c r="EK56" s="84">
        <v>1.5</v>
      </c>
      <c r="EL56" s="84">
        <v>1.5</v>
      </c>
      <c r="EM56" s="84">
        <v>1.5</v>
      </c>
      <c r="EN56" s="84">
        <v>1.5</v>
      </c>
      <c r="EO56" s="84">
        <v>1.5</v>
      </c>
      <c r="EP56" s="84">
        <v>1.5</v>
      </c>
      <c r="EQ56" s="84">
        <v>1.5</v>
      </c>
      <c r="ER56" s="84">
        <v>4</v>
      </c>
      <c r="ES56" s="84">
        <v>3.75</v>
      </c>
      <c r="ET56" s="84">
        <v>3</v>
      </c>
      <c r="EU56" s="84">
        <v>4</v>
      </c>
      <c r="EV56" s="84">
        <v>5.5</v>
      </c>
      <c r="EW56" s="85" t="s">
        <v>36</v>
      </c>
    </row>
    <row r="57" spans="1:153" x14ac:dyDescent="0.25">
      <c r="A57" s="3"/>
      <c r="I57" s="57"/>
      <c r="N57" s="24" t="s">
        <v>38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>
        <v>0</v>
      </c>
      <c r="BB57" s="84">
        <v>0</v>
      </c>
      <c r="BC57" s="84">
        <v>0</v>
      </c>
      <c r="BD57" s="84">
        <v>0</v>
      </c>
      <c r="BE57" s="84">
        <v>0</v>
      </c>
      <c r="BF57" s="84">
        <v>0</v>
      </c>
      <c r="BG57" s="84">
        <v>0</v>
      </c>
      <c r="BH57" s="84">
        <v>0</v>
      </c>
      <c r="BI57" s="84">
        <v>3.25</v>
      </c>
      <c r="BJ57" s="84">
        <f>+BJ56</f>
        <v>5.5</v>
      </c>
      <c r="BK57" s="84">
        <v>4.75</v>
      </c>
      <c r="BL57" s="84">
        <v>4</v>
      </c>
      <c r="BM57" s="84">
        <v>3.5</v>
      </c>
      <c r="BN57" s="84">
        <v>3.25</v>
      </c>
      <c r="BO57" s="84">
        <v>3.25</v>
      </c>
      <c r="BP57" s="84">
        <v>3.25</v>
      </c>
      <c r="BQ57" s="84">
        <v>3.25</v>
      </c>
      <c r="BR57" s="84">
        <v>3.25</v>
      </c>
      <c r="BS57" s="84">
        <v>3.25</v>
      </c>
      <c r="BT57" s="84">
        <v>3.25</v>
      </c>
      <c r="BU57" s="84">
        <v>5.25</v>
      </c>
      <c r="BV57" s="84">
        <v>8.25</v>
      </c>
      <c r="BW57" s="84">
        <v>7.75</v>
      </c>
      <c r="BX57" s="84">
        <v>5.75</v>
      </c>
      <c r="BY57" s="84">
        <v>4</v>
      </c>
      <c r="BZ57" s="84">
        <v>4.25</v>
      </c>
      <c r="CA57" s="84">
        <v>4.75</v>
      </c>
      <c r="CB57" s="84">
        <v>8</v>
      </c>
      <c r="CC57" s="84">
        <v>9</v>
      </c>
      <c r="CD57" s="84">
        <v>7.75</v>
      </c>
      <c r="CE57" s="84">
        <v>8.5</v>
      </c>
      <c r="CF57" s="84">
        <v>8.5</v>
      </c>
      <c r="CG57" s="84">
        <v>8.5</v>
      </c>
      <c r="CH57" s="84">
        <v>9</v>
      </c>
      <c r="CI57" s="84">
        <v>6.75</v>
      </c>
      <c r="CJ57" s="84">
        <v>6</v>
      </c>
      <c r="CK57" s="84">
        <v>6.5</v>
      </c>
      <c r="CL57" s="84">
        <v>9</v>
      </c>
      <c r="CM57" s="84">
        <v>10</v>
      </c>
      <c r="CN57" s="84">
        <v>11.5</v>
      </c>
      <c r="CO57" s="84">
        <v>8.5</v>
      </c>
      <c r="CP57" s="84">
        <v>7.25</v>
      </c>
      <c r="CQ57" s="84">
        <v>8.5</v>
      </c>
      <c r="CR57" s="84">
        <v>10.5</v>
      </c>
      <c r="CS57" s="84">
        <v>12</v>
      </c>
      <c r="CT57" s="84">
        <v>10.5</v>
      </c>
      <c r="CU57" s="84">
        <v>16.5</v>
      </c>
      <c r="CV57" s="84">
        <v>18</v>
      </c>
      <c r="CW57" s="84">
        <v>19.5</v>
      </c>
      <c r="CX57" s="84">
        <v>11.75</v>
      </c>
      <c r="CY57" s="84">
        <v>8</v>
      </c>
      <c r="CZ57" s="84">
        <v>6.25</v>
      </c>
      <c r="DA57" s="84">
        <v>6.75</v>
      </c>
      <c r="DB57" s="84">
        <v>8.5</v>
      </c>
      <c r="DC57" s="84">
        <v>10.5</v>
      </c>
      <c r="DD57" s="84">
        <v>6.75</v>
      </c>
      <c r="DE57" s="84">
        <v>5</v>
      </c>
      <c r="DF57" s="84">
        <v>5.38</v>
      </c>
      <c r="DG57" s="84">
        <v>8</v>
      </c>
      <c r="DH57" s="84">
        <v>7.5</v>
      </c>
      <c r="DI57" s="84">
        <v>6.5</v>
      </c>
      <c r="DJ57" s="84">
        <v>5.5</v>
      </c>
      <c r="DK57" s="84">
        <v>5.5</v>
      </c>
      <c r="DL57" s="84">
        <v>4.5</v>
      </c>
      <c r="DM57" s="84">
        <v>4.5</v>
      </c>
      <c r="DN57" s="84">
        <v>4.5</v>
      </c>
      <c r="DO57" s="84">
        <v>4.5</v>
      </c>
      <c r="DP57" s="84">
        <v>4.5</v>
      </c>
      <c r="DQ57" s="84">
        <v>5</v>
      </c>
      <c r="DR57" s="84">
        <v>4</v>
      </c>
      <c r="DS57" s="84">
        <v>3.5</v>
      </c>
      <c r="DT57" s="84">
        <v>4</v>
      </c>
      <c r="DU57" s="84">
        <v>3.75</v>
      </c>
      <c r="DV57" s="84">
        <v>3</v>
      </c>
      <c r="DW57" s="84">
        <v>3</v>
      </c>
      <c r="DX57" s="84">
        <v>3.25</v>
      </c>
      <c r="DY57" s="84">
        <v>3</v>
      </c>
      <c r="DZ57" s="84">
        <v>2.5</v>
      </c>
      <c r="EA57" s="84">
        <v>2</v>
      </c>
      <c r="EB57" s="84">
        <v>2</v>
      </c>
      <c r="EC57" s="84">
        <v>1.75</v>
      </c>
      <c r="ED57" s="84">
        <v>1.5</v>
      </c>
      <c r="EE57" s="84">
        <v>1.5</v>
      </c>
      <c r="EF57" s="84">
        <v>1.5</v>
      </c>
      <c r="EG57" s="84">
        <v>1.5</v>
      </c>
      <c r="EH57" s="84">
        <v>1.5</v>
      </c>
      <c r="EI57" s="84">
        <v>1.5</v>
      </c>
      <c r="EJ57" s="84">
        <v>1.5</v>
      </c>
      <c r="EK57" s="84">
        <v>1.5</v>
      </c>
      <c r="EL57" s="84">
        <v>1.5</v>
      </c>
      <c r="EM57" s="84">
        <v>1.5</v>
      </c>
      <c r="EN57" s="84">
        <v>1.5</v>
      </c>
      <c r="EO57" s="84">
        <v>1.5</v>
      </c>
      <c r="EP57" s="84">
        <v>1.5</v>
      </c>
      <c r="EQ57" s="84">
        <v>1.5</v>
      </c>
      <c r="ER57" s="84">
        <v>3</v>
      </c>
      <c r="ES57" s="84">
        <v>3.75</v>
      </c>
      <c r="ET57" s="84">
        <v>4.25</v>
      </c>
      <c r="EU57" s="84">
        <v>4</v>
      </c>
      <c r="EV57" s="84">
        <v>5.5</v>
      </c>
      <c r="EW57" s="85" t="s">
        <v>38</v>
      </c>
    </row>
    <row r="58" spans="1:153" x14ac:dyDescent="0.25">
      <c r="A58" s="3"/>
      <c r="C58" s="3" t="s">
        <v>382</v>
      </c>
      <c r="K58" s="107"/>
      <c r="L58" s="62"/>
      <c r="M58" s="62"/>
      <c r="N58" s="24" t="s">
        <v>39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4">
        <v>0</v>
      </c>
      <c r="BA58" s="84">
        <v>0</v>
      </c>
      <c r="BB58" s="84">
        <v>0</v>
      </c>
      <c r="BC58" s="84">
        <v>0</v>
      </c>
      <c r="BD58" s="84">
        <v>0</v>
      </c>
      <c r="BE58" s="84">
        <v>0</v>
      </c>
      <c r="BF58" s="84">
        <v>0</v>
      </c>
      <c r="BG58" s="84">
        <v>0</v>
      </c>
      <c r="BH58" s="84">
        <v>0</v>
      </c>
      <c r="BI58" s="84">
        <v>3.25</v>
      </c>
      <c r="BJ58" s="84">
        <f>+BJ57</f>
        <v>5.5</v>
      </c>
      <c r="BK58" s="84">
        <f>+BK57</f>
        <v>4.75</v>
      </c>
      <c r="BL58" s="84">
        <v>4</v>
      </c>
      <c r="BM58" s="84">
        <v>3.5</v>
      </c>
      <c r="BN58" s="84">
        <v>3.25</v>
      </c>
      <c r="BO58" s="84">
        <v>3.25</v>
      </c>
      <c r="BP58" s="84">
        <v>3.25</v>
      </c>
      <c r="BQ58" s="84">
        <v>3.25</v>
      </c>
      <c r="BR58" s="84">
        <v>3.25</v>
      </c>
      <c r="BS58" s="84">
        <v>3.25</v>
      </c>
      <c r="BT58" s="84">
        <v>3.25</v>
      </c>
      <c r="BU58" s="84">
        <v>5</v>
      </c>
      <c r="BV58" s="84">
        <v>8.25</v>
      </c>
      <c r="BW58" s="84">
        <v>7.75</v>
      </c>
      <c r="BX58" s="84">
        <v>5.75</v>
      </c>
      <c r="BY58" s="84">
        <v>4</v>
      </c>
      <c r="BZ58" s="84">
        <v>4.25</v>
      </c>
      <c r="CA58" s="84">
        <v>4.75</v>
      </c>
      <c r="CB58" s="84">
        <v>7.5</v>
      </c>
      <c r="CC58" s="84">
        <v>9</v>
      </c>
      <c r="CD58" s="84">
        <v>7.75</v>
      </c>
      <c r="CE58" s="84">
        <v>8.5</v>
      </c>
      <c r="CF58" s="84">
        <v>8.5</v>
      </c>
      <c r="CG58" s="84">
        <v>8.5</v>
      </c>
      <c r="CH58" s="84">
        <v>9</v>
      </c>
      <c r="CI58" s="84">
        <v>7.25</v>
      </c>
      <c r="CJ58" s="84">
        <v>6</v>
      </c>
      <c r="CK58" s="84">
        <v>6.5</v>
      </c>
      <c r="CL58" s="84">
        <v>8.5</v>
      </c>
      <c r="CM58" s="84">
        <v>10</v>
      </c>
      <c r="CN58" s="84">
        <v>11.5</v>
      </c>
      <c r="CO58" s="84">
        <v>9</v>
      </c>
      <c r="CP58" s="84">
        <v>8.25</v>
      </c>
      <c r="CQ58" s="84">
        <v>8.5</v>
      </c>
      <c r="CR58" s="84">
        <v>10</v>
      </c>
      <c r="CS58" s="84">
        <v>12.5</v>
      </c>
      <c r="CT58" s="84">
        <v>10.5</v>
      </c>
      <c r="CU58" s="84">
        <v>16.5</v>
      </c>
      <c r="CV58" s="84">
        <v>20.5</v>
      </c>
      <c r="CW58" s="84">
        <v>14</v>
      </c>
      <c r="CX58" s="84">
        <v>11.75</v>
      </c>
      <c r="CY58" s="84">
        <v>8.5</v>
      </c>
      <c r="CZ58" s="84">
        <v>6.75</v>
      </c>
      <c r="DA58" s="84">
        <v>6.75</v>
      </c>
      <c r="DB58" s="84">
        <v>7.25</v>
      </c>
      <c r="DC58" s="84">
        <v>11.5</v>
      </c>
      <c r="DD58" s="84">
        <v>7.25</v>
      </c>
      <c r="DE58" s="84">
        <v>5</v>
      </c>
      <c r="DF58" s="84">
        <v>5.5</v>
      </c>
      <c r="DG58" s="84">
        <v>8</v>
      </c>
      <c r="DH58" s="84">
        <v>7.5</v>
      </c>
      <c r="DI58" s="84">
        <v>6.5</v>
      </c>
      <c r="DJ58" s="84">
        <v>5.5</v>
      </c>
      <c r="DK58" s="84">
        <v>5.5</v>
      </c>
      <c r="DL58" s="84">
        <v>4.5</v>
      </c>
      <c r="DM58" s="84">
        <v>4.5</v>
      </c>
      <c r="DN58" s="84">
        <v>4.5</v>
      </c>
      <c r="DO58" s="84">
        <v>4.5</v>
      </c>
      <c r="DP58" s="84">
        <v>4.5</v>
      </c>
      <c r="DQ58" s="84">
        <v>5</v>
      </c>
      <c r="DR58" s="84">
        <v>4.5</v>
      </c>
      <c r="DS58" s="84">
        <v>3.5</v>
      </c>
      <c r="DT58" s="84">
        <v>4</v>
      </c>
      <c r="DU58" s="84">
        <v>3.75</v>
      </c>
      <c r="DV58" s="84">
        <v>3</v>
      </c>
      <c r="DW58" s="84">
        <v>3</v>
      </c>
      <c r="DX58" s="84">
        <v>3.25</v>
      </c>
      <c r="DY58" s="84">
        <v>3</v>
      </c>
      <c r="DZ58" s="84">
        <v>2.5</v>
      </c>
      <c r="EA58" s="84">
        <v>2</v>
      </c>
      <c r="EB58" s="84">
        <v>2</v>
      </c>
      <c r="EC58" s="84">
        <v>1.75</v>
      </c>
      <c r="ED58" s="84">
        <v>1.5</v>
      </c>
      <c r="EE58" s="84">
        <v>1.5</v>
      </c>
      <c r="EF58" s="84">
        <v>1.5</v>
      </c>
      <c r="EG58" s="84">
        <v>1.5</v>
      </c>
      <c r="EH58" s="84">
        <v>1.5</v>
      </c>
      <c r="EI58" s="84">
        <v>1.5</v>
      </c>
      <c r="EJ58" s="84">
        <v>1.5</v>
      </c>
      <c r="EK58" s="84">
        <v>1.5</v>
      </c>
      <c r="EL58" s="84">
        <v>1.5</v>
      </c>
      <c r="EM58" s="84">
        <v>1.5</v>
      </c>
      <c r="EN58" s="84">
        <v>1.5</v>
      </c>
      <c r="EO58" s="84">
        <v>1.5</v>
      </c>
      <c r="EP58" s="84">
        <v>1.5</v>
      </c>
      <c r="EQ58" s="84">
        <v>1.5</v>
      </c>
      <c r="ER58" s="84">
        <v>3</v>
      </c>
      <c r="ES58" s="84">
        <v>3.75</v>
      </c>
      <c r="ET58" s="84">
        <v>5</v>
      </c>
      <c r="EU58" s="84">
        <v>4</v>
      </c>
      <c r="EV58" s="84">
        <v>5.5</v>
      </c>
      <c r="EW58" s="85" t="s">
        <v>39</v>
      </c>
    </row>
    <row r="59" spans="1:153" x14ac:dyDescent="0.25">
      <c r="A59" s="3"/>
      <c r="I59" s="57"/>
      <c r="L59" s="62"/>
      <c r="M59" s="62"/>
      <c r="N59" s="24" t="s">
        <v>41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84">
        <v>0</v>
      </c>
      <c r="BH59" s="84">
        <v>0</v>
      </c>
      <c r="BI59" s="84">
        <v>3.25</v>
      </c>
      <c r="BJ59" s="84">
        <f>+BJ58</f>
        <v>5.5</v>
      </c>
      <c r="BK59" s="84">
        <f>+BK58</f>
        <v>4.75</v>
      </c>
      <c r="BL59" s="84">
        <v>4</v>
      </c>
      <c r="BM59" s="84">
        <v>3.5</v>
      </c>
      <c r="BN59" s="84">
        <v>3.25</v>
      </c>
      <c r="BO59" s="84">
        <v>3.25</v>
      </c>
      <c r="BP59" s="84">
        <v>3.25</v>
      </c>
      <c r="BQ59" s="84">
        <v>3.25</v>
      </c>
      <c r="BR59" s="84">
        <v>3.25</v>
      </c>
      <c r="BS59" s="84">
        <v>3.25</v>
      </c>
      <c r="BT59" s="84">
        <v>3.25</v>
      </c>
      <c r="BU59" s="84">
        <v>5</v>
      </c>
      <c r="BV59" s="84">
        <v>8.25</v>
      </c>
      <c r="BW59" s="84">
        <v>8</v>
      </c>
      <c r="BX59" s="84">
        <v>6</v>
      </c>
      <c r="BY59" s="84">
        <v>4</v>
      </c>
      <c r="BZ59" s="84">
        <v>4.25</v>
      </c>
      <c r="CA59" s="84">
        <v>4.75</v>
      </c>
      <c r="CB59" s="84">
        <v>7</v>
      </c>
      <c r="CC59" s="84">
        <v>9.5</v>
      </c>
      <c r="CD59" s="84">
        <v>7.75</v>
      </c>
      <c r="CE59" s="84">
        <v>8.5</v>
      </c>
      <c r="CF59" s="84">
        <v>8.5</v>
      </c>
      <c r="CG59" s="84">
        <v>8.5</v>
      </c>
      <c r="CH59" s="84">
        <v>9</v>
      </c>
      <c r="CI59" s="84">
        <v>7.25</v>
      </c>
      <c r="CJ59" s="84">
        <v>6</v>
      </c>
      <c r="CK59" s="84">
        <v>6.5</v>
      </c>
      <c r="CL59" s="84">
        <v>8.5</v>
      </c>
      <c r="CM59" s="84">
        <v>10</v>
      </c>
      <c r="CN59" s="84">
        <v>11</v>
      </c>
      <c r="CO59" s="84">
        <v>9</v>
      </c>
      <c r="CP59" s="84">
        <v>8.25</v>
      </c>
      <c r="CQ59" s="84">
        <v>8.5</v>
      </c>
      <c r="CR59" s="84">
        <v>9.5</v>
      </c>
      <c r="CS59" s="84">
        <v>13</v>
      </c>
      <c r="CT59" s="84">
        <v>10.5</v>
      </c>
      <c r="CU59" s="84">
        <v>16.5</v>
      </c>
      <c r="CV59" s="84">
        <v>20</v>
      </c>
      <c r="CW59" s="84">
        <v>12</v>
      </c>
      <c r="CX59" s="84">
        <v>11.5</v>
      </c>
      <c r="CY59" s="84">
        <v>9</v>
      </c>
      <c r="CZ59" s="84">
        <v>6.75</v>
      </c>
      <c r="DA59" s="84">
        <v>7.25</v>
      </c>
      <c r="DB59" s="84">
        <v>7</v>
      </c>
      <c r="DC59" s="84">
        <v>11.75</v>
      </c>
      <c r="DD59" s="84">
        <v>7.75</v>
      </c>
      <c r="DE59" s="84">
        <v>5.25</v>
      </c>
      <c r="DF59" s="84">
        <v>5.5</v>
      </c>
      <c r="DG59" s="84">
        <v>8</v>
      </c>
      <c r="DH59" s="84">
        <v>8.5</v>
      </c>
      <c r="DI59" s="84">
        <v>6.5</v>
      </c>
      <c r="DJ59" s="84">
        <v>5.5</v>
      </c>
      <c r="DK59" s="84">
        <v>5.75</v>
      </c>
      <c r="DL59" s="84">
        <v>4.5</v>
      </c>
      <c r="DM59" s="84">
        <v>4.5</v>
      </c>
      <c r="DN59" s="84">
        <v>4.5</v>
      </c>
      <c r="DO59" s="84">
        <v>4.5</v>
      </c>
      <c r="DP59" s="84">
        <v>4.5</v>
      </c>
      <c r="DQ59" s="84">
        <v>5</v>
      </c>
      <c r="DR59" s="84">
        <v>4.5</v>
      </c>
      <c r="DS59" s="84">
        <v>3.5</v>
      </c>
      <c r="DT59" s="84">
        <v>4</v>
      </c>
      <c r="DU59" s="84">
        <v>3.75</v>
      </c>
      <c r="DV59" s="84">
        <v>3</v>
      </c>
      <c r="DW59" s="84">
        <v>3</v>
      </c>
      <c r="DX59" s="84">
        <v>3.25</v>
      </c>
      <c r="DY59" s="84">
        <v>3</v>
      </c>
      <c r="DZ59" s="84">
        <v>2.5</v>
      </c>
      <c r="EA59" s="84">
        <v>2</v>
      </c>
      <c r="EB59" s="84">
        <v>2</v>
      </c>
      <c r="EC59" s="84">
        <v>1.75</v>
      </c>
      <c r="ED59" s="84">
        <v>1.5</v>
      </c>
      <c r="EE59" s="84">
        <v>1.5</v>
      </c>
      <c r="EF59" s="84">
        <v>1.5</v>
      </c>
      <c r="EG59" s="84">
        <v>1.5</v>
      </c>
      <c r="EH59" s="84">
        <v>1.5</v>
      </c>
      <c r="EI59" s="84">
        <v>1.5</v>
      </c>
      <c r="EJ59" s="84">
        <v>1.5</v>
      </c>
      <c r="EK59" s="84">
        <v>1.5</v>
      </c>
      <c r="EL59" s="84">
        <v>1.5</v>
      </c>
      <c r="EM59" s="84">
        <v>1.5</v>
      </c>
      <c r="EN59" s="84">
        <v>1.5</v>
      </c>
      <c r="EO59" s="84">
        <v>1.5</v>
      </c>
      <c r="EP59" s="84">
        <v>1.5</v>
      </c>
      <c r="EQ59" s="84">
        <v>1.5</v>
      </c>
      <c r="ER59" s="84">
        <v>3</v>
      </c>
      <c r="ES59" s="84">
        <v>3.75</v>
      </c>
      <c r="ET59" s="84">
        <v>5</v>
      </c>
      <c r="EU59" s="84">
        <v>4</v>
      </c>
      <c r="EV59" s="84">
        <v>5.5</v>
      </c>
      <c r="EW59" s="85" t="s">
        <v>41</v>
      </c>
    </row>
    <row r="60" spans="1:153" x14ac:dyDescent="0.25">
      <c r="N60" s="24" t="s">
        <v>43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84">
        <v>0</v>
      </c>
      <c r="BA60" s="84">
        <v>0</v>
      </c>
      <c r="BB60" s="84">
        <v>0</v>
      </c>
      <c r="BC60" s="84">
        <v>0</v>
      </c>
      <c r="BD60" s="84">
        <v>0</v>
      </c>
      <c r="BE60" s="84">
        <v>0</v>
      </c>
      <c r="BF60" s="84">
        <v>0</v>
      </c>
      <c r="BG60" s="84">
        <v>0</v>
      </c>
      <c r="BH60" s="84">
        <v>0</v>
      </c>
      <c r="BI60" s="84">
        <v>3.25</v>
      </c>
      <c r="BJ60" s="84">
        <v>5.25</v>
      </c>
      <c r="BK60" s="84">
        <v>5</v>
      </c>
      <c r="BL60" s="84">
        <v>4.25</v>
      </c>
      <c r="BM60" s="84">
        <v>3.5</v>
      </c>
      <c r="BN60" s="84">
        <v>3.25</v>
      </c>
      <c r="BO60" s="84">
        <v>3.25</v>
      </c>
      <c r="BP60" s="84">
        <v>3.25</v>
      </c>
      <c r="BQ60" s="84">
        <v>3.25</v>
      </c>
      <c r="BR60" s="84">
        <v>3.25</v>
      </c>
      <c r="BS60" s="84">
        <v>3.25</v>
      </c>
      <c r="BT60" s="84">
        <v>3.25</v>
      </c>
      <c r="BU60" s="84">
        <v>5</v>
      </c>
      <c r="BV60" s="84">
        <v>8.25</v>
      </c>
      <c r="BW60" s="84">
        <v>8.25</v>
      </c>
      <c r="BX60" s="84">
        <v>6.25</v>
      </c>
      <c r="BY60" s="84">
        <v>4.25</v>
      </c>
      <c r="BZ60" s="84">
        <v>4</v>
      </c>
      <c r="CA60" s="84">
        <v>4.75</v>
      </c>
      <c r="CB60" s="84">
        <v>6.75</v>
      </c>
      <c r="CC60" s="84">
        <v>9.5</v>
      </c>
      <c r="CD60" s="84">
        <v>8</v>
      </c>
      <c r="CE60" s="84">
        <v>8.5</v>
      </c>
      <c r="CF60" s="84">
        <v>8.5</v>
      </c>
      <c r="CG60" s="84">
        <v>8.5</v>
      </c>
      <c r="CH60" s="84">
        <v>8.75</v>
      </c>
      <c r="CI60" s="84">
        <v>7.25</v>
      </c>
      <c r="CJ60" s="84">
        <v>6</v>
      </c>
      <c r="CK60" s="84">
        <v>6</v>
      </c>
      <c r="CL60" s="84">
        <v>8.5</v>
      </c>
      <c r="CM60" s="84">
        <v>10</v>
      </c>
      <c r="CN60" s="84">
        <v>10.5</v>
      </c>
      <c r="CO60" s="84">
        <v>9.5</v>
      </c>
      <c r="CP60" s="84">
        <v>8.25</v>
      </c>
      <c r="CQ60" s="84">
        <v>8</v>
      </c>
      <c r="CR60" s="84">
        <v>9.5</v>
      </c>
      <c r="CS60" s="84">
        <v>13</v>
      </c>
      <c r="CT60" s="84">
        <v>10.5</v>
      </c>
      <c r="CU60" s="84">
        <v>15.5</v>
      </c>
      <c r="CV60" s="84">
        <v>20.5</v>
      </c>
      <c r="CW60" s="84">
        <v>11</v>
      </c>
      <c r="CX60" s="84">
        <v>11.75</v>
      </c>
      <c r="CY60" s="84">
        <v>9</v>
      </c>
      <c r="CZ60" s="84">
        <v>6.75</v>
      </c>
      <c r="DA60" s="84">
        <v>7.25</v>
      </c>
      <c r="DB60" s="84">
        <v>7.5</v>
      </c>
      <c r="DC60" s="84">
        <v>12</v>
      </c>
      <c r="DD60" s="84">
        <v>8.75</v>
      </c>
      <c r="DE60" s="84">
        <v>5.25</v>
      </c>
      <c r="DF60" s="84">
        <v>6</v>
      </c>
      <c r="DG60" s="84">
        <v>8</v>
      </c>
      <c r="DH60" s="84">
        <v>8.5</v>
      </c>
      <c r="DI60" s="84">
        <v>6.5</v>
      </c>
      <c r="DJ60" s="84">
        <v>5.5</v>
      </c>
      <c r="DK60" s="84">
        <v>5.75</v>
      </c>
      <c r="DL60" s="84">
        <v>4.5</v>
      </c>
      <c r="DM60" s="84">
        <v>4.5</v>
      </c>
      <c r="DN60" s="84">
        <v>4.5</v>
      </c>
      <c r="DO60" s="84">
        <v>4.5</v>
      </c>
      <c r="DP60" s="84">
        <v>4.5</v>
      </c>
      <c r="DQ60" s="84">
        <v>5</v>
      </c>
      <c r="DR60" s="84">
        <v>4.5</v>
      </c>
      <c r="DS60" s="84">
        <v>3.5</v>
      </c>
      <c r="DT60" s="84">
        <v>4</v>
      </c>
      <c r="DU60" s="84">
        <v>3.75</v>
      </c>
      <c r="DV60" s="84">
        <v>3</v>
      </c>
      <c r="DW60" s="84">
        <v>3</v>
      </c>
      <c r="DX60" s="84">
        <v>3.25</v>
      </c>
      <c r="DY60" s="84">
        <v>3</v>
      </c>
      <c r="DZ60" s="84">
        <v>2.5</v>
      </c>
      <c r="EA60" s="84">
        <v>2</v>
      </c>
      <c r="EB60" s="84">
        <v>2</v>
      </c>
      <c r="EC60" s="84">
        <v>1.75</v>
      </c>
      <c r="ED60" s="84">
        <v>1.5</v>
      </c>
      <c r="EE60" s="84">
        <v>1.5</v>
      </c>
      <c r="EF60" s="84">
        <v>1.5</v>
      </c>
      <c r="EG60" s="84">
        <v>1.5</v>
      </c>
      <c r="EH60" s="84">
        <v>1.5</v>
      </c>
      <c r="EI60" s="84">
        <v>1.5</v>
      </c>
      <c r="EJ60" s="84">
        <v>1.5</v>
      </c>
      <c r="EK60" s="84">
        <v>1.5</v>
      </c>
      <c r="EL60" s="84">
        <v>1.5</v>
      </c>
      <c r="EM60" s="84">
        <v>1.5</v>
      </c>
      <c r="EN60" s="84">
        <v>1.5</v>
      </c>
      <c r="EO60" s="84">
        <v>1.5</v>
      </c>
      <c r="EP60" s="84">
        <v>1.5</v>
      </c>
      <c r="EQ60" s="84">
        <v>1.5</v>
      </c>
      <c r="ER60" s="84">
        <v>3</v>
      </c>
      <c r="ES60" s="84">
        <v>3.75</v>
      </c>
      <c r="ET60" s="84">
        <v>5</v>
      </c>
      <c r="EU60" s="84">
        <v>4</v>
      </c>
      <c r="EV60" s="84">
        <v>5.5</v>
      </c>
      <c r="EW60" s="85" t="s">
        <v>43</v>
      </c>
    </row>
    <row r="61" spans="1:153" x14ac:dyDescent="0.25">
      <c r="N61" s="24" t="s">
        <v>44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84">
        <v>0</v>
      </c>
      <c r="BA61" s="84">
        <v>0</v>
      </c>
      <c r="BB61" s="84">
        <v>0</v>
      </c>
      <c r="BC61" s="84">
        <v>0</v>
      </c>
      <c r="BD61" s="84">
        <v>0</v>
      </c>
      <c r="BE61" s="84">
        <v>0</v>
      </c>
      <c r="BF61" s="84">
        <v>0</v>
      </c>
      <c r="BG61" s="84">
        <v>0</v>
      </c>
      <c r="BH61" s="84">
        <v>0</v>
      </c>
      <c r="BI61" s="84">
        <v>3.25</v>
      </c>
      <c r="BJ61" s="84">
        <v>5.25</v>
      </c>
      <c r="BK61" s="84">
        <v>5</v>
      </c>
      <c r="BL61" s="84">
        <v>4.25</v>
      </c>
      <c r="BM61" s="84">
        <v>3.5</v>
      </c>
      <c r="BN61" s="84">
        <v>3.25</v>
      </c>
      <c r="BO61" s="84">
        <v>3.25</v>
      </c>
      <c r="BP61" s="84">
        <v>3.25</v>
      </c>
      <c r="BQ61" s="84">
        <v>3.25</v>
      </c>
      <c r="BR61" s="84">
        <v>3.25</v>
      </c>
      <c r="BS61" s="84">
        <v>3.25</v>
      </c>
      <c r="BT61" s="84">
        <v>3.25</v>
      </c>
      <c r="BU61" s="84">
        <v>5</v>
      </c>
      <c r="BV61" s="84">
        <v>8.25</v>
      </c>
      <c r="BW61" s="84">
        <v>8.25</v>
      </c>
      <c r="BX61" s="84">
        <v>6.25</v>
      </c>
      <c r="BY61" s="84">
        <v>4.25</v>
      </c>
      <c r="BZ61" s="84">
        <v>4</v>
      </c>
      <c r="CA61" s="84">
        <v>4.75</v>
      </c>
      <c r="CB61" s="84">
        <v>6.75</v>
      </c>
      <c r="CC61" s="84">
        <v>9.5</v>
      </c>
      <c r="CD61" s="84">
        <v>8</v>
      </c>
      <c r="CE61" s="84">
        <v>8.5</v>
      </c>
      <c r="CF61" s="84">
        <v>8.5</v>
      </c>
      <c r="CG61" s="84">
        <v>8.5</v>
      </c>
      <c r="CH61" s="84">
        <v>8.75</v>
      </c>
      <c r="CI61" s="84">
        <v>7.75</v>
      </c>
      <c r="CJ61" s="84">
        <v>6</v>
      </c>
      <c r="CK61" s="84">
        <v>6</v>
      </c>
      <c r="CL61" s="84">
        <v>8.5</v>
      </c>
      <c r="CM61" s="84">
        <v>10</v>
      </c>
      <c r="CN61" s="84">
        <v>10.5</v>
      </c>
      <c r="CO61" s="84">
        <v>10</v>
      </c>
      <c r="CP61" s="84">
        <v>8.25</v>
      </c>
      <c r="CQ61" s="84">
        <v>7.5</v>
      </c>
      <c r="CR61" s="84">
        <v>9.5</v>
      </c>
      <c r="CS61" s="84">
        <v>13</v>
      </c>
      <c r="CT61" s="84">
        <v>11</v>
      </c>
      <c r="CU61" s="84">
        <v>14</v>
      </c>
      <c r="CV61" s="84">
        <v>20.5</v>
      </c>
      <c r="CW61" s="84">
        <v>11.5</v>
      </c>
      <c r="CX61" s="84">
        <v>12.25</v>
      </c>
      <c r="CY61" s="84">
        <v>9.25</v>
      </c>
      <c r="CZ61" s="84">
        <v>7</v>
      </c>
      <c r="DA61" s="84">
        <v>7</v>
      </c>
      <c r="DB61" s="84">
        <v>7.75</v>
      </c>
      <c r="DC61" s="84">
        <v>12</v>
      </c>
      <c r="DD61" s="84">
        <v>9.75</v>
      </c>
      <c r="DE61" s="84">
        <v>5.5</v>
      </c>
      <c r="DF61" s="84">
        <v>6</v>
      </c>
      <c r="DG61" s="84">
        <v>8</v>
      </c>
      <c r="DH61" s="84">
        <v>8.5</v>
      </c>
      <c r="DI61" s="84">
        <v>6.5</v>
      </c>
      <c r="DJ61" s="84">
        <v>5.5</v>
      </c>
      <c r="DK61" s="84">
        <v>6</v>
      </c>
      <c r="DL61" s="84">
        <v>4.5</v>
      </c>
      <c r="DM61" s="84">
        <v>4.5</v>
      </c>
      <c r="DN61" s="84">
        <v>4.5</v>
      </c>
      <c r="DO61" s="84">
        <v>4.5</v>
      </c>
      <c r="DP61" s="84">
        <v>4.5</v>
      </c>
      <c r="DQ61" s="84">
        <v>4.5</v>
      </c>
      <c r="DR61" s="84">
        <v>4.5</v>
      </c>
      <c r="DS61" s="84">
        <v>3.5</v>
      </c>
      <c r="DT61" s="84">
        <v>4.5</v>
      </c>
      <c r="DU61" s="84">
        <v>4</v>
      </c>
      <c r="DV61" s="84">
        <v>3.25</v>
      </c>
      <c r="DW61" s="84">
        <v>3</v>
      </c>
      <c r="DX61" s="84">
        <v>3.25</v>
      </c>
      <c r="DY61" s="84">
        <v>3</v>
      </c>
      <c r="DZ61" s="84">
        <v>2.5</v>
      </c>
      <c r="EA61" s="84">
        <v>2</v>
      </c>
      <c r="EB61" s="84">
        <v>2</v>
      </c>
      <c r="EC61" s="84">
        <v>2</v>
      </c>
      <c r="ED61" s="84">
        <v>1.5</v>
      </c>
      <c r="EE61" s="84">
        <v>1.5</v>
      </c>
      <c r="EF61" s="84">
        <v>1.5</v>
      </c>
      <c r="EG61" s="84">
        <v>1.5</v>
      </c>
      <c r="EH61" s="84">
        <v>1.5</v>
      </c>
      <c r="EI61" s="84">
        <v>1.5</v>
      </c>
      <c r="EJ61" s="84">
        <v>1.5</v>
      </c>
      <c r="EK61" s="84">
        <v>1.5</v>
      </c>
      <c r="EL61" s="84">
        <v>1.5</v>
      </c>
      <c r="EM61" s="84">
        <v>1.5</v>
      </c>
      <c r="EN61" s="84">
        <v>1.5</v>
      </c>
      <c r="EO61" s="84">
        <v>1.5</v>
      </c>
      <c r="EP61" s="84">
        <v>1.5</v>
      </c>
      <c r="EQ61" s="84">
        <v>1.5</v>
      </c>
      <c r="ER61" s="84">
        <v>1.5</v>
      </c>
      <c r="ES61" s="84">
        <v>4</v>
      </c>
      <c r="ET61" s="84">
        <v>5</v>
      </c>
      <c r="EU61" s="84">
        <v>4</v>
      </c>
      <c r="EV61" s="84">
        <v>5.5</v>
      </c>
      <c r="EW61" s="85" t="s">
        <v>44</v>
      </c>
    </row>
    <row r="62" spans="1:153" x14ac:dyDescent="0.25">
      <c r="N62" s="24" t="s">
        <v>45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4">
        <v>0</v>
      </c>
      <c r="BA62" s="84">
        <v>0</v>
      </c>
      <c r="BB62" s="84">
        <v>0</v>
      </c>
      <c r="BC62" s="84">
        <v>0</v>
      </c>
      <c r="BD62" s="84">
        <v>0</v>
      </c>
      <c r="BE62" s="84">
        <v>0</v>
      </c>
      <c r="BF62" s="84">
        <v>0</v>
      </c>
      <c r="BG62" s="84">
        <v>0</v>
      </c>
      <c r="BH62" s="84">
        <v>0</v>
      </c>
      <c r="BI62" s="84">
        <v>3.25</v>
      </c>
      <c r="BJ62" s="84">
        <v>5</v>
      </c>
      <c r="BK62" s="84">
        <v>5</v>
      </c>
      <c r="BL62" s="84">
        <v>4.25</v>
      </c>
      <c r="BM62" s="84">
        <v>3.5</v>
      </c>
      <c r="BN62" s="84">
        <v>3.25</v>
      </c>
      <c r="BO62" s="84">
        <v>3.25</v>
      </c>
      <c r="BP62" s="84">
        <v>3.25</v>
      </c>
      <c r="BQ62" s="84">
        <v>3.25</v>
      </c>
      <c r="BR62" s="84">
        <v>3.25</v>
      </c>
      <c r="BS62" s="84">
        <v>3.25</v>
      </c>
      <c r="BT62" s="84">
        <v>3.25</v>
      </c>
      <c r="BU62" s="84">
        <v>5</v>
      </c>
      <c r="BV62" s="84">
        <v>8.25</v>
      </c>
      <c r="BW62" s="84">
        <v>8.25</v>
      </c>
      <c r="BX62" s="84">
        <v>6.5</v>
      </c>
      <c r="BY62" s="84">
        <v>4.5</v>
      </c>
      <c r="BZ62" s="84">
        <v>4</v>
      </c>
      <c r="CA62" s="84">
        <v>4.75</v>
      </c>
      <c r="CB62" s="84">
        <v>6.5</v>
      </c>
      <c r="CC62" s="84">
        <v>9.5</v>
      </c>
      <c r="CD62" s="84">
        <v>8.25</v>
      </c>
      <c r="CE62" s="84">
        <v>8.5</v>
      </c>
      <c r="CF62" s="84">
        <v>8.5</v>
      </c>
      <c r="CG62" s="84">
        <v>8.5</v>
      </c>
      <c r="CH62" s="84">
        <v>8.75</v>
      </c>
      <c r="CI62" s="84">
        <v>7.75</v>
      </c>
      <c r="CJ62" s="84">
        <v>6</v>
      </c>
      <c r="CK62" s="84">
        <v>6</v>
      </c>
      <c r="CL62" s="84">
        <v>8</v>
      </c>
      <c r="CM62" s="84">
        <v>10</v>
      </c>
      <c r="CN62" s="84">
        <v>10.5</v>
      </c>
      <c r="CO62" s="84">
        <v>10</v>
      </c>
      <c r="CP62" s="84">
        <v>8.75</v>
      </c>
      <c r="CQ62" s="84">
        <v>7.5</v>
      </c>
      <c r="CR62" s="84">
        <v>9.5</v>
      </c>
      <c r="CS62" s="84">
        <v>12.75</v>
      </c>
      <c r="CT62" s="84">
        <v>11</v>
      </c>
      <c r="CU62" s="84">
        <v>13.5</v>
      </c>
      <c r="CV62" s="84">
        <v>19.5</v>
      </c>
      <c r="CW62" s="84">
        <v>13</v>
      </c>
      <c r="CX62" s="84">
        <v>13.5</v>
      </c>
      <c r="CY62" s="84">
        <v>9.75</v>
      </c>
      <c r="CZ62" s="84">
        <v>7.25</v>
      </c>
      <c r="DA62" s="84">
        <v>7</v>
      </c>
      <c r="DB62" s="84">
        <v>8</v>
      </c>
      <c r="DC62" s="84">
        <v>12</v>
      </c>
      <c r="DD62" s="84">
        <v>10</v>
      </c>
      <c r="DE62" s="84">
        <v>5.5</v>
      </c>
      <c r="DF62" s="84">
        <v>6</v>
      </c>
      <c r="DG62" s="84">
        <v>7.5</v>
      </c>
      <c r="DH62" s="84">
        <v>8.5</v>
      </c>
      <c r="DI62" s="84">
        <v>6.25</v>
      </c>
      <c r="DJ62" s="84">
        <v>5.5</v>
      </c>
      <c r="DK62" s="84">
        <v>6</v>
      </c>
      <c r="DL62" s="84">
        <v>4.5</v>
      </c>
      <c r="DM62" s="84">
        <v>4.5</v>
      </c>
      <c r="DN62" s="84">
        <v>4.5</v>
      </c>
      <c r="DO62" s="84">
        <v>4.5</v>
      </c>
      <c r="DP62" s="84">
        <v>4.5</v>
      </c>
      <c r="DQ62" s="84">
        <v>4.5</v>
      </c>
      <c r="DR62" s="84">
        <v>5</v>
      </c>
      <c r="DS62" s="84">
        <v>4</v>
      </c>
      <c r="DT62" s="84">
        <v>4.5</v>
      </c>
      <c r="DU62" s="84">
        <v>4</v>
      </c>
      <c r="DV62" s="84">
        <v>3.25</v>
      </c>
      <c r="DW62" s="84">
        <v>3</v>
      </c>
      <c r="DX62" s="84">
        <v>3.25</v>
      </c>
      <c r="DY62" s="84">
        <v>3</v>
      </c>
      <c r="DZ62" s="84">
        <v>2.5</v>
      </c>
      <c r="EA62" s="84">
        <v>2.25</v>
      </c>
      <c r="EB62" s="84">
        <v>2</v>
      </c>
      <c r="EC62" s="84">
        <v>2</v>
      </c>
      <c r="ED62" s="84">
        <v>1.5</v>
      </c>
      <c r="EE62" s="84">
        <v>1.5</v>
      </c>
      <c r="EF62" s="84">
        <v>1.5</v>
      </c>
      <c r="EG62" s="84">
        <v>1.5</v>
      </c>
      <c r="EH62" s="84">
        <v>1.5</v>
      </c>
      <c r="EI62" s="84">
        <v>1.5</v>
      </c>
      <c r="EJ62" s="84">
        <v>1.5</v>
      </c>
      <c r="EK62" s="84">
        <v>1.5</v>
      </c>
      <c r="EL62" s="84">
        <v>1.5</v>
      </c>
      <c r="EM62" s="84">
        <v>1.5</v>
      </c>
      <c r="EN62" s="84">
        <v>1.5</v>
      </c>
      <c r="EO62" s="84">
        <v>1.5</v>
      </c>
      <c r="EP62" s="84">
        <v>1.5</v>
      </c>
      <c r="EQ62" s="84">
        <v>1.5</v>
      </c>
      <c r="ER62" s="84">
        <v>1.5</v>
      </c>
      <c r="ES62" s="84">
        <v>4</v>
      </c>
      <c r="ET62" s="84">
        <v>5</v>
      </c>
      <c r="EU62" s="84">
        <v>4</v>
      </c>
      <c r="EV62" s="84">
        <v>5.5</v>
      </c>
      <c r="EW62" s="85" t="s">
        <v>45</v>
      </c>
    </row>
    <row r="63" spans="1:153" x14ac:dyDescent="0.25">
      <c r="N63" s="24" t="s">
        <v>46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  <c r="AS63" s="84">
        <v>0</v>
      </c>
      <c r="AT63" s="84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4">
        <v>0</v>
      </c>
      <c r="BA63" s="84">
        <v>0</v>
      </c>
      <c r="BB63" s="84">
        <v>0</v>
      </c>
      <c r="BC63" s="84">
        <v>0</v>
      </c>
      <c r="BD63" s="84">
        <v>0</v>
      </c>
      <c r="BE63" s="84">
        <v>0</v>
      </c>
      <c r="BF63" s="84">
        <v>0</v>
      </c>
      <c r="BG63" s="84">
        <v>0</v>
      </c>
      <c r="BH63" s="84">
        <v>0</v>
      </c>
      <c r="BI63" s="84">
        <v>3.25</v>
      </c>
      <c r="BJ63" s="84">
        <v>5</v>
      </c>
      <c r="BK63" s="84">
        <v>5.25</v>
      </c>
      <c r="BL63" s="84">
        <v>4.25</v>
      </c>
      <c r="BM63" s="84">
        <v>3.5</v>
      </c>
      <c r="BN63" s="84">
        <v>3.25</v>
      </c>
      <c r="BO63" s="84">
        <v>3.25</v>
      </c>
      <c r="BP63" s="84">
        <v>3.25</v>
      </c>
      <c r="BQ63" s="84">
        <v>3.25</v>
      </c>
      <c r="BR63" s="84">
        <v>3.25</v>
      </c>
      <c r="BS63" s="84">
        <v>3.25</v>
      </c>
      <c r="BT63" s="84">
        <v>3.25</v>
      </c>
      <c r="BU63" s="84">
        <v>5</v>
      </c>
      <c r="BV63" s="84">
        <v>7.75</v>
      </c>
      <c r="BW63" s="84">
        <v>8.25</v>
      </c>
      <c r="BX63" s="84">
        <v>6.75</v>
      </c>
      <c r="BY63" s="84">
        <v>4.75</v>
      </c>
      <c r="BZ63" s="84">
        <v>4</v>
      </c>
      <c r="CA63" s="84">
        <v>4.75</v>
      </c>
      <c r="CB63" s="84">
        <v>6</v>
      </c>
      <c r="CC63" s="84">
        <v>9.5</v>
      </c>
      <c r="CD63" s="84">
        <v>8.25</v>
      </c>
      <c r="CE63" s="84">
        <v>8.25</v>
      </c>
      <c r="CF63" s="84">
        <v>8.5</v>
      </c>
      <c r="CG63" s="84">
        <v>8.5</v>
      </c>
      <c r="CH63" s="84">
        <v>8.75</v>
      </c>
      <c r="CI63" s="84">
        <v>7.75</v>
      </c>
      <c r="CJ63" s="84">
        <v>6</v>
      </c>
      <c r="CK63" s="84">
        <v>6</v>
      </c>
      <c r="CL63" s="84">
        <v>8</v>
      </c>
      <c r="CM63" s="84">
        <v>10</v>
      </c>
      <c r="CN63" s="84">
        <v>10.5</v>
      </c>
      <c r="CO63" s="84">
        <v>10</v>
      </c>
      <c r="CP63" s="84">
        <v>9</v>
      </c>
      <c r="CQ63" s="84">
        <v>7.5</v>
      </c>
      <c r="CR63" s="84">
        <v>9.5</v>
      </c>
      <c r="CS63" s="84">
        <v>12</v>
      </c>
      <c r="CT63" s="84">
        <v>11</v>
      </c>
      <c r="CU63" s="84">
        <v>12</v>
      </c>
      <c r="CV63" s="84">
        <v>18</v>
      </c>
      <c r="CW63" s="84">
        <v>14.5</v>
      </c>
      <c r="CX63" s="84">
        <v>15</v>
      </c>
      <c r="CY63" s="84">
        <v>10.25</v>
      </c>
      <c r="CZ63" s="84">
        <v>7.75</v>
      </c>
      <c r="DA63" s="84">
        <v>6.75</v>
      </c>
      <c r="DB63" s="84">
        <v>7.75</v>
      </c>
      <c r="DC63" s="84">
        <v>11.25</v>
      </c>
      <c r="DD63" s="84">
        <v>9.75</v>
      </c>
      <c r="DE63" s="84">
        <v>5.75</v>
      </c>
      <c r="DF63" s="84">
        <v>5.75</v>
      </c>
      <c r="DG63" s="84">
        <v>7.5</v>
      </c>
      <c r="DH63" s="84">
        <v>8.5</v>
      </c>
      <c r="DI63" s="84">
        <v>6.25</v>
      </c>
      <c r="DJ63" s="84">
        <v>5.5</v>
      </c>
      <c r="DK63" s="84">
        <v>6</v>
      </c>
      <c r="DL63" s="84">
        <v>4.5</v>
      </c>
      <c r="DM63" s="84">
        <v>4.5</v>
      </c>
      <c r="DN63" s="84">
        <v>4.5</v>
      </c>
      <c r="DO63" s="84">
        <v>4.5</v>
      </c>
      <c r="DP63" s="84">
        <v>4.5</v>
      </c>
      <c r="DQ63" s="84">
        <v>4.5</v>
      </c>
      <c r="DR63" s="84">
        <v>5</v>
      </c>
      <c r="DS63" s="84">
        <v>4</v>
      </c>
      <c r="DT63" s="84">
        <v>4.5</v>
      </c>
      <c r="DU63" s="84">
        <v>4</v>
      </c>
      <c r="DV63" s="84">
        <v>3.5</v>
      </c>
      <c r="DW63" s="84">
        <v>3</v>
      </c>
      <c r="DX63" s="84">
        <v>3.25</v>
      </c>
      <c r="DY63" s="84">
        <v>3</v>
      </c>
      <c r="DZ63" s="84">
        <v>2.75</v>
      </c>
      <c r="EA63" s="84">
        <v>2.25</v>
      </c>
      <c r="EB63" s="84">
        <v>2</v>
      </c>
      <c r="EC63" s="84">
        <v>2</v>
      </c>
      <c r="ED63" s="84">
        <v>1.5</v>
      </c>
      <c r="EE63" s="84">
        <v>1.5</v>
      </c>
      <c r="EF63" s="84">
        <v>1.5</v>
      </c>
      <c r="EG63" s="84">
        <v>1.5</v>
      </c>
      <c r="EH63" s="84">
        <v>1.5</v>
      </c>
      <c r="EI63" s="84">
        <v>1.5</v>
      </c>
      <c r="EJ63" s="84">
        <v>1.5</v>
      </c>
      <c r="EK63" s="84">
        <v>1.5</v>
      </c>
      <c r="EL63" s="84">
        <v>1.5</v>
      </c>
      <c r="EM63" s="84">
        <v>1.5</v>
      </c>
      <c r="EN63" s="84">
        <v>1.5</v>
      </c>
      <c r="EO63" s="84">
        <v>1.5</v>
      </c>
      <c r="EP63" s="84">
        <v>1.5</v>
      </c>
      <c r="EQ63" s="84">
        <v>1.5</v>
      </c>
      <c r="ER63" s="84">
        <v>1.5</v>
      </c>
      <c r="ES63" s="84">
        <v>4</v>
      </c>
      <c r="ET63" s="84">
        <v>4</v>
      </c>
      <c r="EU63" s="84">
        <v>3.5</v>
      </c>
      <c r="EV63" s="84">
        <v>5.5</v>
      </c>
      <c r="EW63" s="85" t="s">
        <v>46</v>
      </c>
    </row>
    <row r="64" spans="1:153" x14ac:dyDescent="0.25">
      <c r="N64" s="24" t="s">
        <v>47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84">
        <v>0</v>
      </c>
      <c r="AC64" s="84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84">
        <v>0</v>
      </c>
      <c r="BH64" s="84">
        <v>0</v>
      </c>
      <c r="BI64" s="84">
        <v>3.25</v>
      </c>
      <c r="BJ64" s="84">
        <v>4.75</v>
      </c>
      <c r="BK64" s="84">
        <v>5.25</v>
      </c>
      <c r="BL64" s="84">
        <v>4.25</v>
      </c>
      <c r="BM64" s="84">
        <v>3.5</v>
      </c>
      <c r="BN64" s="84">
        <v>3.25</v>
      </c>
      <c r="BO64" s="84">
        <v>3.25</v>
      </c>
      <c r="BP64" s="84">
        <v>3.25</v>
      </c>
      <c r="BQ64" s="84">
        <v>3.25</v>
      </c>
      <c r="BR64" s="84">
        <v>3.25</v>
      </c>
      <c r="BS64" s="84">
        <v>3.25</v>
      </c>
      <c r="BT64" s="84">
        <v>3.25</v>
      </c>
      <c r="BU64" s="84">
        <v>4</v>
      </c>
      <c r="BV64" s="84">
        <v>7.5</v>
      </c>
      <c r="BW64" s="84">
        <v>8.25</v>
      </c>
      <c r="BX64" s="84">
        <v>7</v>
      </c>
      <c r="BY64" s="84">
        <v>4.75</v>
      </c>
      <c r="BZ64" s="84">
        <v>4</v>
      </c>
      <c r="CA64" s="84">
        <v>4.75</v>
      </c>
      <c r="CB64" s="84">
        <v>5.5</v>
      </c>
      <c r="CC64" s="84">
        <v>9.5</v>
      </c>
      <c r="CD64" s="84">
        <v>8.25</v>
      </c>
      <c r="CE64" s="84">
        <v>8</v>
      </c>
      <c r="CF64" s="84">
        <v>8.5</v>
      </c>
      <c r="CG64" s="84">
        <v>8.5</v>
      </c>
      <c r="CH64" s="84">
        <v>8.75</v>
      </c>
      <c r="CI64" s="84">
        <v>8.5</v>
      </c>
      <c r="CJ64" s="84">
        <v>6</v>
      </c>
      <c r="CK64" s="84">
        <v>6</v>
      </c>
      <c r="CL64" s="84">
        <v>7.5</v>
      </c>
      <c r="CM64" s="84">
        <v>10</v>
      </c>
      <c r="CN64" s="84">
        <v>10.5</v>
      </c>
      <c r="CO64" s="84">
        <v>10.5</v>
      </c>
      <c r="CP64" s="84">
        <v>8.75</v>
      </c>
      <c r="CQ64" s="84">
        <v>7.5</v>
      </c>
      <c r="CR64" s="84">
        <v>9.5</v>
      </c>
      <c r="CS64" s="84">
        <v>11.25</v>
      </c>
      <c r="CT64" s="84">
        <v>11</v>
      </c>
      <c r="CU64" s="84">
        <v>11.5</v>
      </c>
      <c r="CV64" s="84">
        <v>16</v>
      </c>
      <c r="CW64" s="84">
        <v>17.75</v>
      </c>
      <c r="CX64" s="84">
        <v>15.5</v>
      </c>
      <c r="CY64" s="84">
        <v>11.5</v>
      </c>
      <c r="CZ64" s="84">
        <v>7.75</v>
      </c>
      <c r="DA64" s="84">
        <v>6.5</v>
      </c>
      <c r="DB64" s="84">
        <v>7.5</v>
      </c>
      <c r="DC64" s="84">
        <v>10.5</v>
      </c>
      <c r="DD64" s="84">
        <v>9.75</v>
      </c>
      <c r="DE64" s="84">
        <v>5.75</v>
      </c>
      <c r="DF64" s="84">
        <v>5.5</v>
      </c>
      <c r="DG64" s="84">
        <v>7</v>
      </c>
      <c r="DH64" s="84">
        <v>8.5</v>
      </c>
      <c r="DI64" s="84">
        <v>6.25</v>
      </c>
      <c r="DJ64" s="84">
        <v>6</v>
      </c>
      <c r="DK64" s="84">
        <v>6</v>
      </c>
      <c r="DL64" s="84">
        <v>4.5</v>
      </c>
      <c r="DM64" s="84">
        <v>4.5</v>
      </c>
      <c r="DN64" s="84">
        <v>4.5</v>
      </c>
      <c r="DO64" s="84">
        <v>4.5</v>
      </c>
      <c r="DP64" s="84">
        <v>4.5</v>
      </c>
      <c r="DQ64" s="84">
        <v>4.5</v>
      </c>
      <c r="DR64" s="84">
        <v>5</v>
      </c>
      <c r="DS64" s="84">
        <v>4</v>
      </c>
      <c r="DT64" s="84">
        <v>4.5</v>
      </c>
      <c r="DU64" s="84">
        <v>4</v>
      </c>
      <c r="DV64" s="84">
        <v>3.5</v>
      </c>
      <c r="DW64" s="84">
        <v>3</v>
      </c>
      <c r="DX64" s="84">
        <v>3.25</v>
      </c>
      <c r="DY64" s="84">
        <v>3</v>
      </c>
      <c r="DZ64" s="84">
        <v>2.75</v>
      </c>
      <c r="EA64" s="84">
        <v>2.25</v>
      </c>
      <c r="EB64" s="84">
        <v>2</v>
      </c>
      <c r="EC64" s="84">
        <v>2</v>
      </c>
      <c r="ED64" s="84">
        <v>1.5</v>
      </c>
      <c r="EE64" s="84">
        <v>1.5</v>
      </c>
      <c r="EF64" s="84">
        <v>1.5</v>
      </c>
      <c r="EG64" s="84">
        <v>1.5</v>
      </c>
      <c r="EH64" s="84">
        <v>1.5</v>
      </c>
      <c r="EI64" s="84">
        <v>1.5</v>
      </c>
      <c r="EJ64" s="84">
        <v>1.5</v>
      </c>
      <c r="EK64" s="84">
        <v>1.5</v>
      </c>
      <c r="EL64" s="84">
        <v>1.5</v>
      </c>
      <c r="EM64" s="84">
        <v>1.5</v>
      </c>
      <c r="EN64" s="84">
        <v>1.5</v>
      </c>
      <c r="EO64" s="84">
        <v>1.5</v>
      </c>
      <c r="EP64" s="84">
        <v>1.5</v>
      </c>
      <c r="EQ64" s="84">
        <v>1.5</v>
      </c>
      <c r="ER64" s="84">
        <v>1.5</v>
      </c>
      <c r="ES64" s="84">
        <v>4</v>
      </c>
      <c r="ET64" s="84">
        <v>4</v>
      </c>
      <c r="EU64" s="84">
        <v>3.5</v>
      </c>
      <c r="EV64" s="84">
        <v>5.5</v>
      </c>
      <c r="EW64" s="85" t="s">
        <v>47</v>
      </c>
    </row>
    <row r="65" spans="14:153" ht="16.5" thickBot="1" x14ac:dyDescent="0.3">
      <c r="N65" s="24" t="s">
        <v>48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84">
        <v>0</v>
      </c>
      <c r="BF65" s="84">
        <v>0</v>
      </c>
      <c r="BG65" s="84">
        <v>0</v>
      </c>
      <c r="BH65" s="84">
        <v>0</v>
      </c>
      <c r="BI65" s="84">
        <v>3.25</v>
      </c>
      <c r="BJ65" s="84">
        <v>4.75</v>
      </c>
      <c r="BK65" s="84">
        <v>5.25</v>
      </c>
      <c r="BL65" s="84">
        <v>4.25</v>
      </c>
      <c r="BM65" s="84">
        <v>3.5</v>
      </c>
      <c r="BN65" s="84">
        <v>3.25</v>
      </c>
      <c r="BO65" s="84">
        <v>3.25</v>
      </c>
      <c r="BP65" s="84">
        <v>3.25</v>
      </c>
      <c r="BQ65" s="84">
        <v>3.25</v>
      </c>
      <c r="BR65" s="84">
        <v>3.25</v>
      </c>
      <c r="BS65" s="84">
        <v>3.25</v>
      </c>
      <c r="BT65" s="84">
        <v>3.25</v>
      </c>
      <c r="BU65" s="84">
        <v>4</v>
      </c>
      <c r="BV65" s="84">
        <v>7.5</v>
      </c>
      <c r="BW65" s="84">
        <v>8.25</v>
      </c>
      <c r="BX65" s="84">
        <v>7</v>
      </c>
      <c r="BY65" s="84">
        <v>5</v>
      </c>
      <c r="BZ65" s="84">
        <v>4</v>
      </c>
      <c r="CA65" s="84">
        <v>4.25</v>
      </c>
      <c r="CB65" s="84">
        <v>5</v>
      </c>
      <c r="CC65" s="84">
        <v>9.5</v>
      </c>
      <c r="CD65" s="84">
        <v>8.5</v>
      </c>
      <c r="CE65" s="84">
        <v>7.75</v>
      </c>
      <c r="CF65" s="84">
        <v>8.5</v>
      </c>
      <c r="CG65" s="84">
        <v>8.5</v>
      </c>
      <c r="CH65" s="84">
        <v>8.5</v>
      </c>
      <c r="CI65" s="84">
        <v>8.5</v>
      </c>
      <c r="CJ65" s="84">
        <v>6</v>
      </c>
      <c r="CK65" s="84">
        <v>6</v>
      </c>
      <c r="CL65" s="84">
        <v>6.5</v>
      </c>
      <c r="CM65" s="84">
        <v>10</v>
      </c>
      <c r="CN65" s="84">
        <v>10.5</v>
      </c>
      <c r="CO65" s="84">
        <v>10.5</v>
      </c>
      <c r="CP65" s="84">
        <v>8.75</v>
      </c>
      <c r="CQ65" s="84">
        <v>7.5</v>
      </c>
      <c r="CR65" s="84">
        <v>9.5</v>
      </c>
      <c r="CS65" s="84">
        <v>10.75</v>
      </c>
      <c r="CT65" s="84">
        <v>11</v>
      </c>
      <c r="CU65" s="84">
        <v>11.5</v>
      </c>
      <c r="CV65" s="84">
        <v>15.75</v>
      </c>
      <c r="CW65" s="84">
        <v>21.5</v>
      </c>
      <c r="CX65" s="84">
        <v>15.25</v>
      </c>
      <c r="CY65" s="84">
        <v>11.75</v>
      </c>
      <c r="CZ65" s="84">
        <v>7.75</v>
      </c>
      <c r="DA65" s="84">
        <v>6.25</v>
      </c>
      <c r="DB65" s="84">
        <v>7.25</v>
      </c>
      <c r="DC65" s="84">
        <v>10.5</v>
      </c>
      <c r="DD65" s="84">
        <v>9.75</v>
      </c>
      <c r="DE65" s="84">
        <v>6</v>
      </c>
      <c r="DF65" s="84">
        <v>5.25</v>
      </c>
      <c r="DG65" s="84">
        <v>6.75</v>
      </c>
      <c r="DH65" s="84">
        <v>8.5</v>
      </c>
      <c r="DI65" s="84">
        <v>6.75</v>
      </c>
      <c r="DJ65" s="84">
        <v>6</v>
      </c>
      <c r="DK65" s="84">
        <v>6</v>
      </c>
      <c r="DL65" s="84">
        <v>5</v>
      </c>
      <c r="DM65" s="84">
        <v>4.5</v>
      </c>
      <c r="DN65" s="84">
        <v>4.5</v>
      </c>
      <c r="DO65" s="84">
        <v>4.5</v>
      </c>
      <c r="DP65" s="84">
        <v>4.5</v>
      </c>
      <c r="DQ65" s="84">
        <v>4.5</v>
      </c>
      <c r="DR65" s="84">
        <v>5</v>
      </c>
      <c r="DS65" s="84">
        <v>4</v>
      </c>
      <c r="DT65" s="84">
        <v>4.5</v>
      </c>
      <c r="DU65" s="84">
        <v>4</v>
      </c>
      <c r="DV65" s="84">
        <v>3.5</v>
      </c>
      <c r="DW65" s="84">
        <v>3</v>
      </c>
      <c r="DX65" s="84">
        <v>3.25</v>
      </c>
      <c r="DY65" s="84">
        <v>3</v>
      </c>
      <c r="DZ65" s="84">
        <v>3</v>
      </c>
      <c r="EA65" s="84">
        <v>2.25</v>
      </c>
      <c r="EB65" s="84">
        <v>2</v>
      </c>
      <c r="EC65" s="84">
        <v>2</v>
      </c>
      <c r="ED65" s="84">
        <v>1.75</v>
      </c>
      <c r="EE65" s="84">
        <v>1.5</v>
      </c>
      <c r="EF65" s="84">
        <v>1.5</v>
      </c>
      <c r="EG65" s="84">
        <v>1.5</v>
      </c>
      <c r="EH65" s="84">
        <v>1.5</v>
      </c>
      <c r="EI65" s="84">
        <v>1.5</v>
      </c>
      <c r="EJ65" s="84">
        <v>1.5</v>
      </c>
      <c r="EK65" s="84">
        <v>1.5</v>
      </c>
      <c r="EL65" s="84">
        <v>1.5</v>
      </c>
      <c r="EM65" s="84">
        <v>1.5</v>
      </c>
      <c r="EN65" s="84">
        <v>1.5</v>
      </c>
      <c r="EO65" s="84">
        <v>1.5</v>
      </c>
      <c r="EP65" s="84">
        <v>1.5</v>
      </c>
      <c r="EQ65" s="84">
        <v>1.5</v>
      </c>
      <c r="ER65" s="84">
        <v>1.5</v>
      </c>
      <c r="ES65" s="84">
        <v>4</v>
      </c>
      <c r="ET65" s="84">
        <v>4</v>
      </c>
      <c r="EU65" s="84">
        <v>3.5</v>
      </c>
      <c r="EV65" s="84">
        <v>6</v>
      </c>
      <c r="EW65" s="85" t="s">
        <v>48</v>
      </c>
    </row>
    <row r="66" spans="14:153" x14ac:dyDescent="0.25">
      <c r="N66" s="224" t="s">
        <v>37</v>
      </c>
      <c r="O66" s="178" t="str">
        <f t="shared" ref="O66:BK66" si="12">IFERROR(SUM(O54:O65)/COUNTIF(O54:O65,"&gt;0"),"")</f>
        <v/>
      </c>
      <c r="P66" s="178" t="str">
        <f t="shared" si="12"/>
        <v/>
      </c>
      <c r="Q66" s="178" t="str">
        <f t="shared" si="12"/>
        <v/>
      </c>
      <c r="R66" s="178" t="str">
        <f t="shared" si="12"/>
        <v/>
      </c>
      <c r="S66" s="178" t="str">
        <f t="shared" si="12"/>
        <v/>
      </c>
      <c r="T66" s="178" t="str">
        <f t="shared" si="12"/>
        <v/>
      </c>
      <c r="U66" s="178" t="str">
        <f t="shared" si="12"/>
        <v/>
      </c>
      <c r="V66" s="178" t="str">
        <f t="shared" si="12"/>
        <v/>
      </c>
      <c r="W66" s="178" t="str">
        <f t="shared" si="12"/>
        <v/>
      </c>
      <c r="X66" s="178" t="str">
        <f t="shared" si="12"/>
        <v/>
      </c>
      <c r="Y66" s="178" t="str">
        <f t="shared" si="12"/>
        <v/>
      </c>
      <c r="Z66" s="178" t="str">
        <f t="shared" si="12"/>
        <v/>
      </c>
      <c r="AA66" s="178" t="str">
        <f t="shared" si="12"/>
        <v/>
      </c>
      <c r="AB66" s="178" t="str">
        <f t="shared" si="12"/>
        <v/>
      </c>
      <c r="AC66" s="178" t="str">
        <f t="shared" si="12"/>
        <v/>
      </c>
      <c r="AD66" s="178" t="str">
        <f t="shared" si="12"/>
        <v/>
      </c>
      <c r="AE66" s="178" t="str">
        <f t="shared" si="12"/>
        <v/>
      </c>
      <c r="AF66" s="178" t="str">
        <f t="shared" si="12"/>
        <v/>
      </c>
      <c r="AG66" s="178" t="str">
        <f t="shared" si="12"/>
        <v/>
      </c>
      <c r="AH66" s="178" t="str">
        <f t="shared" si="12"/>
        <v/>
      </c>
      <c r="AI66" s="178" t="str">
        <f t="shared" si="12"/>
        <v/>
      </c>
      <c r="AJ66" s="178" t="str">
        <f t="shared" si="12"/>
        <v/>
      </c>
      <c r="AK66" s="178" t="str">
        <f t="shared" si="12"/>
        <v/>
      </c>
      <c r="AL66" s="178" t="str">
        <f t="shared" si="12"/>
        <v/>
      </c>
      <c r="AM66" s="178" t="str">
        <f t="shared" si="12"/>
        <v/>
      </c>
      <c r="AN66" s="178" t="str">
        <f t="shared" si="12"/>
        <v/>
      </c>
      <c r="AO66" s="178" t="str">
        <f t="shared" si="12"/>
        <v/>
      </c>
      <c r="AP66" s="178" t="str">
        <f t="shared" si="12"/>
        <v/>
      </c>
      <c r="AQ66" s="178" t="str">
        <f t="shared" si="12"/>
        <v/>
      </c>
      <c r="AR66" s="178" t="str">
        <f t="shared" si="12"/>
        <v/>
      </c>
      <c r="AS66" s="178" t="str">
        <f t="shared" si="12"/>
        <v/>
      </c>
      <c r="AT66" s="178" t="str">
        <f t="shared" si="12"/>
        <v/>
      </c>
      <c r="AU66" s="178" t="str">
        <f t="shared" si="12"/>
        <v/>
      </c>
      <c r="AV66" s="178" t="str">
        <f t="shared" si="12"/>
        <v/>
      </c>
      <c r="AW66" s="178" t="str">
        <f t="shared" si="12"/>
        <v/>
      </c>
      <c r="AX66" s="178" t="str">
        <f t="shared" si="12"/>
        <v/>
      </c>
      <c r="AY66" s="178" t="str">
        <f t="shared" si="12"/>
        <v/>
      </c>
      <c r="AZ66" s="178" t="str">
        <f t="shared" si="12"/>
        <v/>
      </c>
      <c r="BA66" s="178" t="str">
        <f t="shared" si="12"/>
        <v/>
      </c>
      <c r="BB66" s="178" t="str">
        <f t="shared" si="12"/>
        <v/>
      </c>
      <c r="BC66" s="178" t="str">
        <f t="shared" si="12"/>
        <v/>
      </c>
      <c r="BD66" s="178" t="str">
        <f t="shared" si="12"/>
        <v/>
      </c>
      <c r="BE66" s="178" t="str">
        <f t="shared" si="12"/>
        <v/>
      </c>
      <c r="BF66" s="178" t="str">
        <f t="shared" si="12"/>
        <v/>
      </c>
      <c r="BG66" s="178" t="str">
        <f t="shared" si="12"/>
        <v/>
      </c>
      <c r="BH66" s="178">
        <f t="shared" si="12"/>
        <v>3.25</v>
      </c>
      <c r="BI66" s="178">
        <f t="shared" si="12"/>
        <v>3.625</v>
      </c>
      <c r="BJ66" s="178">
        <f t="shared" si="12"/>
        <v>5.25</v>
      </c>
      <c r="BK66" s="178">
        <f t="shared" si="12"/>
        <v>4.875</v>
      </c>
      <c r="BL66" s="178">
        <f>IFERROR(SUM(BL54:BL65)/COUNTIF(BL54:BL65,"&gt;0"),"")</f>
        <v>4.0625</v>
      </c>
      <c r="BM66" s="178">
        <f t="shared" ref="BM66:DX66" si="13">IFERROR(SUM(BM54:BM65)/COUNTIF(BM54:BM65,"&gt;0"),"")</f>
        <v>3.5</v>
      </c>
      <c r="BN66" s="178">
        <f t="shared" si="13"/>
        <v>3.25</v>
      </c>
      <c r="BO66" s="178">
        <f t="shared" si="13"/>
        <v>3.25</v>
      </c>
      <c r="BP66" s="178">
        <f t="shared" si="13"/>
        <v>3.25</v>
      </c>
      <c r="BQ66" s="178">
        <f t="shared" si="13"/>
        <v>3.25</v>
      </c>
      <c r="BR66" s="178">
        <f t="shared" si="13"/>
        <v>3.25</v>
      </c>
      <c r="BS66" s="178">
        <f t="shared" si="13"/>
        <v>3.25</v>
      </c>
      <c r="BT66" s="178">
        <f t="shared" si="13"/>
        <v>3.25</v>
      </c>
      <c r="BU66" s="178">
        <f t="shared" si="13"/>
        <v>5.208333333333333</v>
      </c>
      <c r="BV66" s="178">
        <f t="shared" si="13"/>
        <v>8.0833333333333339</v>
      </c>
      <c r="BW66" s="178">
        <f t="shared" si="13"/>
        <v>7.9375</v>
      </c>
      <c r="BX66" s="178">
        <f t="shared" si="13"/>
        <v>6.104166666666667</v>
      </c>
      <c r="BY66" s="178">
        <f t="shared" si="13"/>
        <v>4.291666666666667</v>
      </c>
      <c r="BZ66" s="178">
        <f t="shared" si="13"/>
        <v>4.125</v>
      </c>
      <c r="CA66" s="178">
        <f t="shared" si="13"/>
        <v>4.708333333333333</v>
      </c>
      <c r="CB66" s="178">
        <f t="shared" si="13"/>
        <v>7.125</v>
      </c>
      <c r="CC66" s="178">
        <f t="shared" si="13"/>
        <v>9.1875</v>
      </c>
      <c r="CD66" s="178">
        <f t="shared" si="13"/>
        <v>7.979166666666667</v>
      </c>
      <c r="CE66" s="178">
        <f t="shared" si="13"/>
        <v>8.375</v>
      </c>
      <c r="CF66" s="178">
        <f t="shared" si="13"/>
        <v>8.4375</v>
      </c>
      <c r="CG66" s="178">
        <f t="shared" si="13"/>
        <v>8.4583333333333339</v>
      </c>
      <c r="CH66" s="178">
        <f t="shared" si="13"/>
        <v>8.8125</v>
      </c>
      <c r="CI66" s="178">
        <f t="shared" si="13"/>
        <v>7.25</v>
      </c>
      <c r="CJ66" s="178">
        <f t="shared" si="13"/>
        <v>6</v>
      </c>
      <c r="CK66" s="178">
        <f t="shared" si="13"/>
        <v>6.25</v>
      </c>
      <c r="CL66" s="178">
        <f t="shared" si="13"/>
        <v>8.375</v>
      </c>
      <c r="CM66" s="178">
        <f t="shared" si="13"/>
        <v>10</v>
      </c>
      <c r="CN66" s="178">
        <f t="shared" si="13"/>
        <v>10.875</v>
      </c>
      <c r="CO66" s="178">
        <f t="shared" si="13"/>
        <v>9.3958333333333339</v>
      </c>
      <c r="CP66" s="178">
        <f t="shared" si="13"/>
        <v>8.1666666666666661</v>
      </c>
      <c r="CQ66" s="178">
        <f t="shared" si="13"/>
        <v>8.25</v>
      </c>
      <c r="CR66" s="178">
        <f t="shared" si="13"/>
        <v>9.875</v>
      </c>
      <c r="CS66" s="178">
        <f t="shared" si="13"/>
        <v>11.979166666666666</v>
      </c>
      <c r="CT66" s="178">
        <f t="shared" si="13"/>
        <v>10.75</v>
      </c>
      <c r="CU66" s="178">
        <f t="shared" si="13"/>
        <v>14.6875</v>
      </c>
      <c r="CV66" s="178">
        <f t="shared" si="13"/>
        <v>18.770833333333332</v>
      </c>
      <c r="CW66" s="178">
        <f t="shared" si="13"/>
        <v>15.520833333333334</v>
      </c>
      <c r="CX66" s="178">
        <f t="shared" si="13"/>
        <v>12.791666666666666</v>
      </c>
      <c r="CY66" s="178">
        <f t="shared" si="13"/>
        <v>9.25</v>
      </c>
      <c r="CZ66" s="178">
        <f t="shared" si="13"/>
        <v>6.895833333333333</v>
      </c>
      <c r="DA66" s="178">
        <f t="shared" si="13"/>
        <v>6.8125</v>
      </c>
      <c r="DB66" s="178">
        <f t="shared" si="13"/>
        <v>7.916666666666667</v>
      </c>
      <c r="DC66" s="178">
        <f t="shared" si="13"/>
        <v>10.791666666666666</v>
      </c>
      <c r="DD66" s="178">
        <f t="shared" si="13"/>
        <v>8.1875</v>
      </c>
      <c r="DE66" s="178">
        <f t="shared" si="13"/>
        <v>5.270833333333333</v>
      </c>
      <c r="DF66" s="178">
        <f t="shared" si="13"/>
        <v>5.6566666666666663</v>
      </c>
      <c r="DG66" s="178">
        <f t="shared" si="13"/>
        <v>7.8125</v>
      </c>
      <c r="DH66" s="178">
        <f t="shared" si="13"/>
        <v>8</v>
      </c>
      <c r="DI66" s="178">
        <f t="shared" si="13"/>
        <v>6.333333333333333</v>
      </c>
      <c r="DJ66" s="178">
        <f t="shared" si="13"/>
        <v>5.625</v>
      </c>
      <c r="DK66" s="178">
        <f t="shared" si="13"/>
        <v>5.666666666666667</v>
      </c>
      <c r="DL66" s="178">
        <f t="shared" si="13"/>
        <v>4.541666666666667</v>
      </c>
      <c r="DM66" s="178">
        <f t="shared" si="13"/>
        <v>4.5</v>
      </c>
      <c r="DN66" s="178">
        <f t="shared" si="13"/>
        <v>4.5</v>
      </c>
      <c r="DO66" s="178">
        <f t="shared" si="13"/>
        <v>4.5</v>
      </c>
      <c r="DP66" s="178">
        <f t="shared" si="13"/>
        <v>4.5</v>
      </c>
      <c r="DQ66" s="178">
        <f t="shared" si="13"/>
        <v>4.791666666666667</v>
      </c>
      <c r="DR66" s="178">
        <f t="shared" si="13"/>
        <v>4.5</v>
      </c>
      <c r="DS66" s="178">
        <f t="shared" si="13"/>
        <v>3.7916666666666665</v>
      </c>
      <c r="DT66" s="178">
        <f t="shared" si="13"/>
        <v>4.208333333333333</v>
      </c>
      <c r="DU66" s="178">
        <f t="shared" si="13"/>
        <v>3.7916666666666665</v>
      </c>
      <c r="DV66" s="178">
        <f t="shared" si="13"/>
        <v>3.1666666666666665</v>
      </c>
      <c r="DW66" s="178">
        <f t="shared" si="13"/>
        <v>3.0416666666666665</v>
      </c>
      <c r="DX66" s="178">
        <f t="shared" si="13"/>
        <v>3.1875</v>
      </c>
      <c r="DY66" s="178">
        <f t="shared" ref="DY66:EV66" si="14">IFERROR(SUM(DY54:DY65)/COUNTIF(DY54:DY65,"&gt;0"),"")</f>
        <v>3</v>
      </c>
      <c r="DZ66" s="178">
        <f t="shared" si="14"/>
        <v>2.5833333333333335</v>
      </c>
      <c r="EA66" s="178">
        <f t="shared" si="14"/>
        <v>2.0833333333333335</v>
      </c>
      <c r="EB66" s="178">
        <f t="shared" si="14"/>
        <v>2</v>
      </c>
      <c r="EC66" s="178">
        <f t="shared" si="14"/>
        <v>1.8541666666666667</v>
      </c>
      <c r="ED66" s="178">
        <f t="shared" si="14"/>
        <v>1.5208333333333333</v>
      </c>
      <c r="EE66" s="178">
        <f t="shared" si="14"/>
        <v>1.5</v>
      </c>
      <c r="EF66" s="178">
        <f t="shared" si="14"/>
        <v>1.5</v>
      </c>
      <c r="EG66" s="178">
        <f t="shared" si="14"/>
        <v>1.5</v>
      </c>
      <c r="EH66" s="178">
        <f t="shared" si="14"/>
        <v>1.5</v>
      </c>
      <c r="EI66" s="178">
        <f t="shared" si="14"/>
        <v>1.5</v>
      </c>
      <c r="EJ66" s="178">
        <f t="shared" si="14"/>
        <v>1.5</v>
      </c>
      <c r="EK66" s="178">
        <f t="shared" si="14"/>
        <v>1.5</v>
      </c>
      <c r="EL66" s="178">
        <f t="shared" si="14"/>
        <v>1.5</v>
      </c>
      <c r="EM66" s="178">
        <f t="shared" si="14"/>
        <v>1.5</v>
      </c>
      <c r="EN66" s="178">
        <f t="shared" si="14"/>
        <v>1.5</v>
      </c>
      <c r="EO66" s="178">
        <f t="shared" si="14"/>
        <v>1.5</v>
      </c>
      <c r="EP66" s="178">
        <f t="shared" si="14"/>
        <v>1.5</v>
      </c>
      <c r="EQ66" s="178">
        <f t="shared" si="14"/>
        <v>1.5</v>
      </c>
      <c r="ER66" s="178">
        <f t="shared" si="14"/>
        <v>2.625</v>
      </c>
      <c r="ES66" s="178">
        <f t="shared" si="14"/>
        <v>3.7916666666666665</v>
      </c>
      <c r="ET66" s="178">
        <f t="shared" si="14"/>
        <v>4.145833333333333</v>
      </c>
      <c r="EU66" s="178">
        <f t="shared" si="14"/>
        <v>4.041666666666667</v>
      </c>
      <c r="EV66" s="178">
        <f t="shared" si="14"/>
        <v>5.541666666666667</v>
      </c>
    </row>
    <row r="67" spans="14:153" x14ac:dyDescent="0.25">
      <c r="N67" s="56">
        <v>1</v>
      </c>
      <c r="O67" s="86" t="str">
        <f t="shared" ref="O67:BK67" si="15">IFERROR(O$66+$N$67,"")</f>
        <v/>
      </c>
      <c r="P67" s="86" t="str">
        <f t="shared" si="15"/>
        <v/>
      </c>
      <c r="Q67" s="86" t="str">
        <f t="shared" si="15"/>
        <v/>
      </c>
      <c r="R67" s="86" t="str">
        <f t="shared" si="15"/>
        <v/>
      </c>
      <c r="S67" s="86" t="str">
        <f t="shared" si="15"/>
        <v/>
      </c>
      <c r="T67" s="86" t="str">
        <f t="shared" si="15"/>
        <v/>
      </c>
      <c r="U67" s="86" t="str">
        <f t="shared" si="15"/>
        <v/>
      </c>
      <c r="V67" s="86" t="str">
        <f t="shared" si="15"/>
        <v/>
      </c>
      <c r="W67" s="86" t="str">
        <f t="shared" si="15"/>
        <v/>
      </c>
      <c r="X67" s="86" t="str">
        <f t="shared" si="15"/>
        <v/>
      </c>
      <c r="Y67" s="86" t="str">
        <f t="shared" si="15"/>
        <v/>
      </c>
      <c r="Z67" s="86" t="str">
        <f t="shared" si="15"/>
        <v/>
      </c>
      <c r="AA67" s="86" t="str">
        <f t="shared" si="15"/>
        <v/>
      </c>
      <c r="AB67" s="86" t="str">
        <f t="shared" si="15"/>
        <v/>
      </c>
      <c r="AC67" s="86" t="str">
        <f t="shared" si="15"/>
        <v/>
      </c>
      <c r="AD67" s="86" t="str">
        <f t="shared" si="15"/>
        <v/>
      </c>
      <c r="AE67" s="86" t="str">
        <f t="shared" si="15"/>
        <v/>
      </c>
      <c r="AF67" s="86" t="str">
        <f t="shared" si="15"/>
        <v/>
      </c>
      <c r="AG67" s="86" t="str">
        <f t="shared" si="15"/>
        <v/>
      </c>
      <c r="AH67" s="86" t="str">
        <f t="shared" si="15"/>
        <v/>
      </c>
      <c r="AI67" s="86" t="str">
        <f t="shared" si="15"/>
        <v/>
      </c>
      <c r="AJ67" s="86" t="str">
        <f t="shared" si="15"/>
        <v/>
      </c>
      <c r="AK67" s="86" t="str">
        <f t="shared" si="15"/>
        <v/>
      </c>
      <c r="AL67" s="86" t="str">
        <f t="shared" si="15"/>
        <v/>
      </c>
      <c r="AM67" s="86" t="str">
        <f t="shared" si="15"/>
        <v/>
      </c>
      <c r="AN67" s="86" t="str">
        <f t="shared" si="15"/>
        <v/>
      </c>
      <c r="AO67" s="86" t="str">
        <f t="shared" si="15"/>
        <v/>
      </c>
      <c r="AP67" s="86" t="str">
        <f t="shared" si="15"/>
        <v/>
      </c>
      <c r="AQ67" s="86" t="str">
        <f t="shared" si="15"/>
        <v/>
      </c>
      <c r="AR67" s="86" t="str">
        <f t="shared" si="15"/>
        <v/>
      </c>
      <c r="AS67" s="86" t="str">
        <f t="shared" si="15"/>
        <v/>
      </c>
      <c r="AT67" s="86" t="str">
        <f t="shared" si="15"/>
        <v/>
      </c>
      <c r="AU67" s="86" t="str">
        <f t="shared" si="15"/>
        <v/>
      </c>
      <c r="AV67" s="86" t="str">
        <f t="shared" si="15"/>
        <v/>
      </c>
      <c r="AW67" s="86" t="str">
        <f t="shared" si="15"/>
        <v/>
      </c>
      <c r="AX67" s="86" t="str">
        <f t="shared" si="15"/>
        <v/>
      </c>
      <c r="AY67" s="86" t="str">
        <f t="shared" si="15"/>
        <v/>
      </c>
      <c r="AZ67" s="86" t="str">
        <f t="shared" si="15"/>
        <v/>
      </c>
      <c r="BA67" s="86" t="str">
        <f t="shared" si="15"/>
        <v/>
      </c>
      <c r="BB67" s="86" t="str">
        <f t="shared" si="15"/>
        <v/>
      </c>
      <c r="BC67" s="86" t="str">
        <f t="shared" si="15"/>
        <v/>
      </c>
      <c r="BD67" s="86" t="str">
        <f t="shared" si="15"/>
        <v/>
      </c>
      <c r="BE67" s="86" t="str">
        <f t="shared" si="15"/>
        <v/>
      </c>
      <c r="BF67" s="86" t="str">
        <f t="shared" si="15"/>
        <v/>
      </c>
      <c r="BG67" s="86" t="str">
        <f t="shared" si="15"/>
        <v/>
      </c>
      <c r="BH67" s="86">
        <f t="shared" si="15"/>
        <v>4.25</v>
      </c>
      <c r="BI67" s="86">
        <f t="shared" si="15"/>
        <v>4.625</v>
      </c>
      <c r="BJ67" s="86">
        <f t="shared" si="15"/>
        <v>6.25</v>
      </c>
      <c r="BK67" s="86">
        <f t="shared" si="15"/>
        <v>5.875</v>
      </c>
      <c r="BL67" s="86">
        <f>IFERROR(BL$66+$N$67,"")</f>
        <v>5.0625</v>
      </c>
      <c r="BM67" s="86">
        <f t="shared" ref="BM67:DX67" si="16">IFERROR(BM$66+$N$67,"")</f>
        <v>4.5</v>
      </c>
      <c r="BN67" s="86">
        <f t="shared" si="16"/>
        <v>4.25</v>
      </c>
      <c r="BO67" s="86">
        <f t="shared" si="16"/>
        <v>4.25</v>
      </c>
      <c r="BP67" s="86">
        <f t="shared" si="16"/>
        <v>4.25</v>
      </c>
      <c r="BQ67" s="86">
        <f t="shared" si="16"/>
        <v>4.25</v>
      </c>
      <c r="BR67" s="86">
        <f t="shared" si="16"/>
        <v>4.25</v>
      </c>
      <c r="BS67" s="86">
        <f t="shared" si="16"/>
        <v>4.25</v>
      </c>
      <c r="BT67" s="86">
        <f t="shared" si="16"/>
        <v>4.25</v>
      </c>
      <c r="BU67" s="86">
        <f t="shared" si="16"/>
        <v>6.208333333333333</v>
      </c>
      <c r="BV67" s="86">
        <f t="shared" si="16"/>
        <v>9.0833333333333339</v>
      </c>
      <c r="BW67" s="86">
        <f t="shared" si="16"/>
        <v>8.9375</v>
      </c>
      <c r="BX67" s="86">
        <f t="shared" si="16"/>
        <v>7.104166666666667</v>
      </c>
      <c r="BY67" s="86">
        <f t="shared" si="16"/>
        <v>5.291666666666667</v>
      </c>
      <c r="BZ67" s="86">
        <f t="shared" si="16"/>
        <v>5.125</v>
      </c>
      <c r="CA67" s="86">
        <f t="shared" si="16"/>
        <v>5.708333333333333</v>
      </c>
      <c r="CB67" s="86">
        <f t="shared" si="16"/>
        <v>8.125</v>
      </c>
      <c r="CC67" s="86">
        <f t="shared" si="16"/>
        <v>10.1875</v>
      </c>
      <c r="CD67" s="86">
        <f t="shared" si="16"/>
        <v>8.9791666666666679</v>
      </c>
      <c r="CE67" s="86">
        <f t="shared" si="16"/>
        <v>9.375</v>
      </c>
      <c r="CF67" s="86">
        <f t="shared" si="16"/>
        <v>9.4375</v>
      </c>
      <c r="CG67" s="86">
        <f t="shared" si="16"/>
        <v>9.4583333333333339</v>
      </c>
      <c r="CH67" s="86">
        <f t="shared" si="16"/>
        <v>9.8125</v>
      </c>
      <c r="CI67" s="86">
        <f t="shared" si="16"/>
        <v>8.25</v>
      </c>
      <c r="CJ67" s="86">
        <f t="shared" si="16"/>
        <v>7</v>
      </c>
      <c r="CK67" s="86">
        <f t="shared" si="16"/>
        <v>7.25</v>
      </c>
      <c r="CL67" s="86">
        <f t="shared" si="16"/>
        <v>9.375</v>
      </c>
      <c r="CM67" s="86">
        <f t="shared" si="16"/>
        <v>11</v>
      </c>
      <c r="CN67" s="86">
        <f t="shared" si="16"/>
        <v>11.875</v>
      </c>
      <c r="CO67" s="86">
        <f t="shared" si="16"/>
        <v>10.395833333333334</v>
      </c>
      <c r="CP67" s="86">
        <f t="shared" si="16"/>
        <v>9.1666666666666661</v>
      </c>
      <c r="CQ67" s="86">
        <f t="shared" si="16"/>
        <v>9.25</v>
      </c>
      <c r="CR67" s="86">
        <f t="shared" si="16"/>
        <v>10.875</v>
      </c>
      <c r="CS67" s="86">
        <f t="shared" si="16"/>
        <v>12.979166666666666</v>
      </c>
      <c r="CT67" s="86">
        <f t="shared" si="16"/>
        <v>11.75</v>
      </c>
      <c r="CU67" s="86">
        <f t="shared" si="16"/>
        <v>15.6875</v>
      </c>
      <c r="CV67" s="86">
        <f t="shared" si="16"/>
        <v>19.770833333333332</v>
      </c>
      <c r="CW67" s="86">
        <f t="shared" si="16"/>
        <v>16.520833333333336</v>
      </c>
      <c r="CX67" s="86">
        <f t="shared" si="16"/>
        <v>13.791666666666666</v>
      </c>
      <c r="CY67" s="86">
        <f t="shared" si="16"/>
        <v>10.25</v>
      </c>
      <c r="CZ67" s="86">
        <f t="shared" si="16"/>
        <v>7.895833333333333</v>
      </c>
      <c r="DA67" s="86">
        <f t="shared" si="16"/>
        <v>7.8125</v>
      </c>
      <c r="DB67" s="86">
        <f t="shared" si="16"/>
        <v>8.9166666666666679</v>
      </c>
      <c r="DC67" s="86">
        <f t="shared" si="16"/>
        <v>11.791666666666666</v>
      </c>
      <c r="DD67" s="86">
        <f t="shared" si="16"/>
        <v>9.1875</v>
      </c>
      <c r="DE67" s="86">
        <f t="shared" si="16"/>
        <v>6.270833333333333</v>
      </c>
      <c r="DF67" s="86">
        <f t="shared" si="16"/>
        <v>6.6566666666666663</v>
      </c>
      <c r="DG67" s="86">
        <f t="shared" si="16"/>
        <v>8.8125</v>
      </c>
      <c r="DH67" s="86">
        <f t="shared" si="16"/>
        <v>9</v>
      </c>
      <c r="DI67" s="86">
        <f t="shared" si="16"/>
        <v>7.333333333333333</v>
      </c>
      <c r="DJ67" s="86">
        <f t="shared" si="16"/>
        <v>6.625</v>
      </c>
      <c r="DK67" s="86">
        <f t="shared" si="16"/>
        <v>6.666666666666667</v>
      </c>
      <c r="DL67" s="86">
        <f t="shared" si="16"/>
        <v>5.541666666666667</v>
      </c>
      <c r="DM67" s="86">
        <f t="shared" si="16"/>
        <v>5.5</v>
      </c>
      <c r="DN67" s="86">
        <f t="shared" si="16"/>
        <v>5.5</v>
      </c>
      <c r="DO67" s="86">
        <f t="shared" si="16"/>
        <v>5.5</v>
      </c>
      <c r="DP67" s="86">
        <f t="shared" si="16"/>
        <v>5.5</v>
      </c>
      <c r="DQ67" s="86">
        <f t="shared" si="16"/>
        <v>5.791666666666667</v>
      </c>
      <c r="DR67" s="86">
        <f t="shared" si="16"/>
        <v>5.5</v>
      </c>
      <c r="DS67" s="86">
        <f t="shared" si="16"/>
        <v>4.7916666666666661</v>
      </c>
      <c r="DT67" s="86">
        <f t="shared" si="16"/>
        <v>5.208333333333333</v>
      </c>
      <c r="DU67" s="86">
        <f t="shared" si="16"/>
        <v>4.7916666666666661</v>
      </c>
      <c r="DV67" s="86">
        <f t="shared" si="16"/>
        <v>4.1666666666666661</v>
      </c>
      <c r="DW67" s="86">
        <f t="shared" si="16"/>
        <v>4.0416666666666661</v>
      </c>
      <c r="DX67" s="86">
        <f t="shared" si="16"/>
        <v>4.1875</v>
      </c>
      <c r="DY67" s="86">
        <f t="shared" ref="DY67:EV67" si="17">IFERROR(DY$66+$N$67,"")</f>
        <v>4</v>
      </c>
      <c r="DZ67" s="86">
        <f t="shared" si="17"/>
        <v>3.5833333333333335</v>
      </c>
      <c r="EA67" s="86">
        <f t="shared" si="17"/>
        <v>3.0833333333333335</v>
      </c>
      <c r="EB67" s="86">
        <f t="shared" si="17"/>
        <v>3</v>
      </c>
      <c r="EC67" s="86">
        <f t="shared" si="17"/>
        <v>2.854166666666667</v>
      </c>
      <c r="ED67" s="86">
        <f t="shared" si="17"/>
        <v>2.520833333333333</v>
      </c>
      <c r="EE67" s="86">
        <f t="shared" si="17"/>
        <v>2.5</v>
      </c>
      <c r="EF67" s="86">
        <f t="shared" si="17"/>
        <v>2.5</v>
      </c>
      <c r="EG67" s="86">
        <f t="shared" si="17"/>
        <v>2.5</v>
      </c>
      <c r="EH67" s="86">
        <f t="shared" si="17"/>
        <v>2.5</v>
      </c>
      <c r="EI67" s="86">
        <f t="shared" si="17"/>
        <v>2.5</v>
      </c>
      <c r="EJ67" s="86">
        <f t="shared" si="17"/>
        <v>2.5</v>
      </c>
      <c r="EK67" s="86">
        <f t="shared" si="17"/>
        <v>2.5</v>
      </c>
      <c r="EL67" s="86">
        <f t="shared" si="17"/>
        <v>2.5</v>
      </c>
      <c r="EM67" s="86">
        <f t="shared" si="17"/>
        <v>2.5</v>
      </c>
      <c r="EN67" s="86">
        <f t="shared" si="17"/>
        <v>2.5</v>
      </c>
      <c r="EO67" s="86">
        <f t="shared" si="17"/>
        <v>2.5</v>
      </c>
      <c r="EP67" s="86">
        <f t="shared" si="17"/>
        <v>2.5</v>
      </c>
      <c r="EQ67" s="86">
        <f t="shared" si="17"/>
        <v>2.5</v>
      </c>
      <c r="ER67" s="86">
        <f t="shared" si="17"/>
        <v>3.625</v>
      </c>
      <c r="ES67" s="86">
        <f t="shared" si="17"/>
        <v>4.7916666666666661</v>
      </c>
      <c r="ET67" s="86">
        <f t="shared" si="17"/>
        <v>5.145833333333333</v>
      </c>
      <c r="EU67" s="86">
        <f t="shared" si="17"/>
        <v>5.041666666666667</v>
      </c>
      <c r="EV67" s="86">
        <f t="shared" si="17"/>
        <v>6.541666666666667</v>
      </c>
    </row>
    <row r="68" spans="14:153" x14ac:dyDescent="0.25">
      <c r="N68" s="56">
        <v>2</v>
      </c>
      <c r="O68" s="87" t="str">
        <f t="shared" ref="O68:BK68" si="18">IFERROR(O$66+$N$68,"")</f>
        <v/>
      </c>
      <c r="P68" s="87" t="str">
        <f t="shared" si="18"/>
        <v/>
      </c>
      <c r="Q68" s="87" t="str">
        <f t="shared" si="18"/>
        <v/>
      </c>
      <c r="R68" s="87" t="str">
        <f t="shared" si="18"/>
        <v/>
      </c>
      <c r="S68" s="87" t="str">
        <f t="shared" si="18"/>
        <v/>
      </c>
      <c r="T68" s="87" t="str">
        <f t="shared" si="18"/>
        <v/>
      </c>
      <c r="U68" s="87" t="str">
        <f t="shared" si="18"/>
        <v/>
      </c>
      <c r="V68" s="87" t="str">
        <f t="shared" si="18"/>
        <v/>
      </c>
      <c r="W68" s="87" t="str">
        <f t="shared" si="18"/>
        <v/>
      </c>
      <c r="X68" s="87" t="str">
        <f t="shared" si="18"/>
        <v/>
      </c>
      <c r="Y68" s="87" t="str">
        <f t="shared" si="18"/>
        <v/>
      </c>
      <c r="Z68" s="87" t="str">
        <f t="shared" si="18"/>
        <v/>
      </c>
      <c r="AA68" s="87" t="str">
        <f t="shared" si="18"/>
        <v/>
      </c>
      <c r="AB68" s="87" t="str">
        <f t="shared" si="18"/>
        <v/>
      </c>
      <c r="AC68" s="87" t="str">
        <f t="shared" si="18"/>
        <v/>
      </c>
      <c r="AD68" s="87" t="str">
        <f t="shared" si="18"/>
        <v/>
      </c>
      <c r="AE68" s="87" t="str">
        <f t="shared" si="18"/>
        <v/>
      </c>
      <c r="AF68" s="87" t="str">
        <f t="shared" si="18"/>
        <v/>
      </c>
      <c r="AG68" s="87" t="str">
        <f t="shared" si="18"/>
        <v/>
      </c>
      <c r="AH68" s="87" t="str">
        <f t="shared" si="18"/>
        <v/>
      </c>
      <c r="AI68" s="87" t="str">
        <f t="shared" si="18"/>
        <v/>
      </c>
      <c r="AJ68" s="87" t="str">
        <f t="shared" si="18"/>
        <v/>
      </c>
      <c r="AK68" s="87" t="str">
        <f t="shared" si="18"/>
        <v/>
      </c>
      <c r="AL68" s="87" t="str">
        <f t="shared" si="18"/>
        <v/>
      </c>
      <c r="AM68" s="87" t="str">
        <f t="shared" si="18"/>
        <v/>
      </c>
      <c r="AN68" s="87" t="str">
        <f t="shared" si="18"/>
        <v/>
      </c>
      <c r="AO68" s="87" t="str">
        <f t="shared" si="18"/>
        <v/>
      </c>
      <c r="AP68" s="87" t="str">
        <f t="shared" si="18"/>
        <v/>
      </c>
      <c r="AQ68" s="87" t="str">
        <f t="shared" si="18"/>
        <v/>
      </c>
      <c r="AR68" s="87" t="str">
        <f t="shared" si="18"/>
        <v/>
      </c>
      <c r="AS68" s="87" t="str">
        <f t="shared" si="18"/>
        <v/>
      </c>
      <c r="AT68" s="87" t="str">
        <f t="shared" si="18"/>
        <v/>
      </c>
      <c r="AU68" s="87" t="str">
        <f t="shared" si="18"/>
        <v/>
      </c>
      <c r="AV68" s="87" t="str">
        <f t="shared" si="18"/>
        <v/>
      </c>
      <c r="AW68" s="87" t="str">
        <f t="shared" si="18"/>
        <v/>
      </c>
      <c r="AX68" s="87" t="str">
        <f t="shared" si="18"/>
        <v/>
      </c>
      <c r="AY68" s="87" t="str">
        <f t="shared" si="18"/>
        <v/>
      </c>
      <c r="AZ68" s="87" t="str">
        <f t="shared" si="18"/>
        <v/>
      </c>
      <c r="BA68" s="87" t="str">
        <f t="shared" si="18"/>
        <v/>
      </c>
      <c r="BB68" s="87" t="str">
        <f t="shared" si="18"/>
        <v/>
      </c>
      <c r="BC68" s="87" t="str">
        <f t="shared" si="18"/>
        <v/>
      </c>
      <c r="BD68" s="87" t="str">
        <f t="shared" si="18"/>
        <v/>
      </c>
      <c r="BE68" s="87" t="str">
        <f t="shared" si="18"/>
        <v/>
      </c>
      <c r="BF68" s="87" t="str">
        <f t="shared" si="18"/>
        <v/>
      </c>
      <c r="BG68" s="87" t="str">
        <f t="shared" si="18"/>
        <v/>
      </c>
      <c r="BH68" s="87">
        <f t="shared" si="18"/>
        <v>5.25</v>
      </c>
      <c r="BI68" s="87">
        <f t="shared" si="18"/>
        <v>5.625</v>
      </c>
      <c r="BJ68" s="87">
        <f t="shared" si="18"/>
        <v>7.25</v>
      </c>
      <c r="BK68" s="87">
        <f t="shared" si="18"/>
        <v>6.875</v>
      </c>
      <c r="BL68" s="87">
        <f>IFERROR(BL$66+$N$68,"")</f>
        <v>6.0625</v>
      </c>
      <c r="BM68" s="87">
        <f t="shared" ref="BM68:DX68" si="19">IFERROR(BM$66+$N$68,"")</f>
        <v>5.5</v>
      </c>
      <c r="BN68" s="87">
        <f t="shared" si="19"/>
        <v>5.25</v>
      </c>
      <c r="BO68" s="87">
        <f t="shared" si="19"/>
        <v>5.25</v>
      </c>
      <c r="BP68" s="87">
        <f t="shared" si="19"/>
        <v>5.25</v>
      </c>
      <c r="BQ68" s="87">
        <f t="shared" si="19"/>
        <v>5.25</v>
      </c>
      <c r="BR68" s="87">
        <f t="shared" si="19"/>
        <v>5.25</v>
      </c>
      <c r="BS68" s="87">
        <f t="shared" si="19"/>
        <v>5.25</v>
      </c>
      <c r="BT68" s="87">
        <f t="shared" si="19"/>
        <v>5.25</v>
      </c>
      <c r="BU68" s="87">
        <f t="shared" si="19"/>
        <v>7.208333333333333</v>
      </c>
      <c r="BV68" s="87">
        <f t="shared" si="19"/>
        <v>10.083333333333334</v>
      </c>
      <c r="BW68" s="87">
        <f t="shared" si="19"/>
        <v>9.9375</v>
      </c>
      <c r="BX68" s="87">
        <f t="shared" si="19"/>
        <v>8.1041666666666679</v>
      </c>
      <c r="BY68" s="87">
        <f t="shared" si="19"/>
        <v>6.291666666666667</v>
      </c>
      <c r="BZ68" s="87">
        <f t="shared" si="19"/>
        <v>6.125</v>
      </c>
      <c r="CA68" s="87">
        <f t="shared" si="19"/>
        <v>6.708333333333333</v>
      </c>
      <c r="CB68" s="87">
        <f t="shared" si="19"/>
        <v>9.125</v>
      </c>
      <c r="CC68" s="87">
        <f t="shared" si="19"/>
        <v>11.1875</v>
      </c>
      <c r="CD68" s="87">
        <f t="shared" si="19"/>
        <v>9.9791666666666679</v>
      </c>
      <c r="CE68" s="87">
        <f t="shared" si="19"/>
        <v>10.375</v>
      </c>
      <c r="CF68" s="87">
        <f t="shared" si="19"/>
        <v>10.4375</v>
      </c>
      <c r="CG68" s="87">
        <f t="shared" si="19"/>
        <v>10.458333333333334</v>
      </c>
      <c r="CH68" s="87">
        <f t="shared" si="19"/>
        <v>10.8125</v>
      </c>
      <c r="CI68" s="87">
        <f t="shared" si="19"/>
        <v>9.25</v>
      </c>
      <c r="CJ68" s="87">
        <f t="shared" si="19"/>
        <v>8</v>
      </c>
      <c r="CK68" s="87">
        <f t="shared" si="19"/>
        <v>8.25</v>
      </c>
      <c r="CL68" s="87">
        <f t="shared" si="19"/>
        <v>10.375</v>
      </c>
      <c r="CM68" s="87">
        <f t="shared" si="19"/>
        <v>12</v>
      </c>
      <c r="CN68" s="87">
        <f t="shared" si="19"/>
        <v>12.875</v>
      </c>
      <c r="CO68" s="87">
        <f t="shared" si="19"/>
        <v>11.395833333333334</v>
      </c>
      <c r="CP68" s="87">
        <f t="shared" si="19"/>
        <v>10.166666666666666</v>
      </c>
      <c r="CQ68" s="87">
        <f t="shared" si="19"/>
        <v>10.25</v>
      </c>
      <c r="CR68" s="87">
        <f t="shared" si="19"/>
        <v>11.875</v>
      </c>
      <c r="CS68" s="87">
        <f t="shared" si="19"/>
        <v>13.979166666666666</v>
      </c>
      <c r="CT68" s="87">
        <f t="shared" si="19"/>
        <v>12.75</v>
      </c>
      <c r="CU68" s="87">
        <f t="shared" si="19"/>
        <v>16.6875</v>
      </c>
      <c r="CV68" s="87">
        <f t="shared" si="19"/>
        <v>20.770833333333332</v>
      </c>
      <c r="CW68" s="87">
        <f t="shared" si="19"/>
        <v>17.520833333333336</v>
      </c>
      <c r="CX68" s="87">
        <f t="shared" si="19"/>
        <v>14.791666666666666</v>
      </c>
      <c r="CY68" s="87">
        <f t="shared" si="19"/>
        <v>11.25</v>
      </c>
      <c r="CZ68" s="87">
        <f t="shared" si="19"/>
        <v>8.8958333333333321</v>
      </c>
      <c r="DA68" s="87">
        <f t="shared" si="19"/>
        <v>8.8125</v>
      </c>
      <c r="DB68" s="87">
        <f t="shared" si="19"/>
        <v>9.9166666666666679</v>
      </c>
      <c r="DC68" s="87">
        <f t="shared" si="19"/>
        <v>12.791666666666666</v>
      </c>
      <c r="DD68" s="87">
        <f t="shared" si="19"/>
        <v>10.1875</v>
      </c>
      <c r="DE68" s="87">
        <f t="shared" si="19"/>
        <v>7.270833333333333</v>
      </c>
      <c r="DF68" s="87">
        <f t="shared" si="19"/>
        <v>7.6566666666666663</v>
      </c>
      <c r="DG68" s="87">
        <f t="shared" si="19"/>
        <v>9.8125</v>
      </c>
      <c r="DH68" s="87">
        <f t="shared" si="19"/>
        <v>10</v>
      </c>
      <c r="DI68" s="87">
        <f t="shared" si="19"/>
        <v>8.3333333333333321</v>
      </c>
      <c r="DJ68" s="87">
        <f t="shared" si="19"/>
        <v>7.625</v>
      </c>
      <c r="DK68" s="87">
        <f t="shared" si="19"/>
        <v>7.666666666666667</v>
      </c>
      <c r="DL68" s="87">
        <f t="shared" si="19"/>
        <v>6.541666666666667</v>
      </c>
      <c r="DM68" s="87">
        <f t="shared" si="19"/>
        <v>6.5</v>
      </c>
      <c r="DN68" s="87">
        <f t="shared" si="19"/>
        <v>6.5</v>
      </c>
      <c r="DO68" s="87">
        <f t="shared" si="19"/>
        <v>6.5</v>
      </c>
      <c r="DP68" s="87">
        <f t="shared" si="19"/>
        <v>6.5</v>
      </c>
      <c r="DQ68" s="87">
        <f t="shared" si="19"/>
        <v>6.791666666666667</v>
      </c>
      <c r="DR68" s="87">
        <f t="shared" si="19"/>
        <v>6.5</v>
      </c>
      <c r="DS68" s="87">
        <f t="shared" si="19"/>
        <v>5.7916666666666661</v>
      </c>
      <c r="DT68" s="87">
        <f t="shared" si="19"/>
        <v>6.208333333333333</v>
      </c>
      <c r="DU68" s="87">
        <f t="shared" si="19"/>
        <v>5.7916666666666661</v>
      </c>
      <c r="DV68" s="87">
        <f t="shared" si="19"/>
        <v>5.1666666666666661</v>
      </c>
      <c r="DW68" s="87">
        <f t="shared" si="19"/>
        <v>5.0416666666666661</v>
      </c>
      <c r="DX68" s="87">
        <f t="shared" si="19"/>
        <v>5.1875</v>
      </c>
      <c r="DY68" s="87">
        <f t="shared" ref="DY68:EV68" si="20">IFERROR(DY$66+$N$68,"")</f>
        <v>5</v>
      </c>
      <c r="DZ68" s="87">
        <f t="shared" si="20"/>
        <v>4.5833333333333339</v>
      </c>
      <c r="EA68" s="87">
        <f t="shared" si="20"/>
        <v>4.0833333333333339</v>
      </c>
      <c r="EB68" s="87">
        <f t="shared" si="20"/>
        <v>4</v>
      </c>
      <c r="EC68" s="87">
        <f t="shared" si="20"/>
        <v>3.854166666666667</v>
      </c>
      <c r="ED68" s="87">
        <f t="shared" si="20"/>
        <v>3.520833333333333</v>
      </c>
      <c r="EE68" s="87">
        <f t="shared" si="20"/>
        <v>3.5</v>
      </c>
      <c r="EF68" s="87">
        <f t="shared" si="20"/>
        <v>3.5</v>
      </c>
      <c r="EG68" s="87">
        <f t="shared" si="20"/>
        <v>3.5</v>
      </c>
      <c r="EH68" s="87">
        <f t="shared" si="20"/>
        <v>3.5</v>
      </c>
      <c r="EI68" s="87">
        <f t="shared" si="20"/>
        <v>3.5</v>
      </c>
      <c r="EJ68" s="87">
        <f t="shared" si="20"/>
        <v>3.5</v>
      </c>
      <c r="EK68" s="87">
        <f t="shared" si="20"/>
        <v>3.5</v>
      </c>
      <c r="EL68" s="87">
        <f t="shared" si="20"/>
        <v>3.5</v>
      </c>
      <c r="EM68" s="87">
        <f t="shared" si="20"/>
        <v>3.5</v>
      </c>
      <c r="EN68" s="87">
        <f t="shared" si="20"/>
        <v>3.5</v>
      </c>
      <c r="EO68" s="87">
        <f t="shared" si="20"/>
        <v>3.5</v>
      </c>
      <c r="EP68" s="87">
        <f t="shared" si="20"/>
        <v>3.5</v>
      </c>
      <c r="EQ68" s="87">
        <f t="shared" si="20"/>
        <v>3.5</v>
      </c>
      <c r="ER68" s="87">
        <f t="shared" si="20"/>
        <v>4.625</v>
      </c>
      <c r="ES68" s="87">
        <f t="shared" si="20"/>
        <v>5.7916666666666661</v>
      </c>
      <c r="ET68" s="87">
        <f t="shared" si="20"/>
        <v>6.145833333333333</v>
      </c>
      <c r="EU68" s="87">
        <f t="shared" si="20"/>
        <v>6.041666666666667</v>
      </c>
      <c r="EV68" s="87">
        <f t="shared" si="20"/>
        <v>7.541666666666667</v>
      </c>
    </row>
    <row r="69" spans="14:153" x14ac:dyDescent="0.25">
      <c r="N69" s="56">
        <v>2.5</v>
      </c>
      <c r="O69" s="86" t="str">
        <f t="shared" ref="O69:BK69" si="21">IFERROR(O$66+$N$69,"")</f>
        <v/>
      </c>
      <c r="P69" s="86" t="str">
        <f t="shared" si="21"/>
        <v/>
      </c>
      <c r="Q69" s="86" t="str">
        <f t="shared" si="21"/>
        <v/>
      </c>
      <c r="R69" s="86" t="str">
        <f t="shared" si="21"/>
        <v/>
      </c>
      <c r="S69" s="86" t="str">
        <f t="shared" si="21"/>
        <v/>
      </c>
      <c r="T69" s="86" t="str">
        <f t="shared" si="21"/>
        <v/>
      </c>
      <c r="U69" s="86" t="str">
        <f t="shared" si="21"/>
        <v/>
      </c>
      <c r="V69" s="86" t="str">
        <f t="shared" si="21"/>
        <v/>
      </c>
      <c r="W69" s="86" t="str">
        <f t="shared" si="21"/>
        <v/>
      </c>
      <c r="X69" s="86" t="str">
        <f t="shared" si="21"/>
        <v/>
      </c>
      <c r="Y69" s="86" t="str">
        <f t="shared" si="21"/>
        <v/>
      </c>
      <c r="Z69" s="86" t="str">
        <f t="shared" si="21"/>
        <v/>
      </c>
      <c r="AA69" s="86" t="str">
        <f t="shared" si="21"/>
        <v/>
      </c>
      <c r="AB69" s="86" t="str">
        <f t="shared" si="21"/>
        <v/>
      </c>
      <c r="AC69" s="86" t="str">
        <f t="shared" si="21"/>
        <v/>
      </c>
      <c r="AD69" s="86" t="str">
        <f t="shared" si="21"/>
        <v/>
      </c>
      <c r="AE69" s="86" t="str">
        <f t="shared" si="21"/>
        <v/>
      </c>
      <c r="AF69" s="86" t="str">
        <f t="shared" si="21"/>
        <v/>
      </c>
      <c r="AG69" s="86" t="str">
        <f t="shared" si="21"/>
        <v/>
      </c>
      <c r="AH69" s="86" t="str">
        <f t="shared" si="21"/>
        <v/>
      </c>
      <c r="AI69" s="86" t="str">
        <f t="shared" si="21"/>
        <v/>
      </c>
      <c r="AJ69" s="86" t="str">
        <f t="shared" si="21"/>
        <v/>
      </c>
      <c r="AK69" s="86" t="str">
        <f t="shared" si="21"/>
        <v/>
      </c>
      <c r="AL69" s="86" t="str">
        <f t="shared" si="21"/>
        <v/>
      </c>
      <c r="AM69" s="86" t="str">
        <f t="shared" si="21"/>
        <v/>
      </c>
      <c r="AN69" s="86" t="str">
        <f t="shared" si="21"/>
        <v/>
      </c>
      <c r="AO69" s="86" t="str">
        <f t="shared" si="21"/>
        <v/>
      </c>
      <c r="AP69" s="86" t="str">
        <f t="shared" si="21"/>
        <v/>
      </c>
      <c r="AQ69" s="86" t="str">
        <f t="shared" si="21"/>
        <v/>
      </c>
      <c r="AR69" s="86" t="str">
        <f t="shared" si="21"/>
        <v/>
      </c>
      <c r="AS69" s="86" t="str">
        <f t="shared" si="21"/>
        <v/>
      </c>
      <c r="AT69" s="86" t="str">
        <f t="shared" si="21"/>
        <v/>
      </c>
      <c r="AU69" s="86" t="str">
        <f t="shared" si="21"/>
        <v/>
      </c>
      <c r="AV69" s="86" t="str">
        <f t="shared" si="21"/>
        <v/>
      </c>
      <c r="AW69" s="86" t="str">
        <f t="shared" si="21"/>
        <v/>
      </c>
      <c r="AX69" s="86" t="str">
        <f t="shared" si="21"/>
        <v/>
      </c>
      <c r="AY69" s="86" t="str">
        <f t="shared" si="21"/>
        <v/>
      </c>
      <c r="AZ69" s="86" t="str">
        <f t="shared" si="21"/>
        <v/>
      </c>
      <c r="BA69" s="86" t="str">
        <f t="shared" si="21"/>
        <v/>
      </c>
      <c r="BB69" s="86" t="str">
        <f t="shared" si="21"/>
        <v/>
      </c>
      <c r="BC69" s="86" t="str">
        <f t="shared" si="21"/>
        <v/>
      </c>
      <c r="BD69" s="86" t="str">
        <f t="shared" si="21"/>
        <v/>
      </c>
      <c r="BE69" s="86" t="str">
        <f t="shared" si="21"/>
        <v/>
      </c>
      <c r="BF69" s="86" t="str">
        <f t="shared" si="21"/>
        <v/>
      </c>
      <c r="BG69" s="86" t="str">
        <f t="shared" si="21"/>
        <v/>
      </c>
      <c r="BH69" s="86">
        <f t="shared" si="21"/>
        <v>5.75</v>
      </c>
      <c r="BI69" s="86">
        <f t="shared" si="21"/>
        <v>6.125</v>
      </c>
      <c r="BJ69" s="86">
        <f t="shared" si="21"/>
        <v>7.75</v>
      </c>
      <c r="BK69" s="86">
        <f t="shared" si="21"/>
        <v>7.375</v>
      </c>
      <c r="BL69" s="86">
        <f>IFERROR(BL$66+$N$69,"")</f>
        <v>6.5625</v>
      </c>
      <c r="BM69" s="86">
        <f t="shared" ref="BM69:DX69" si="22">IFERROR(BM$66+$N$69,"")</f>
        <v>6</v>
      </c>
      <c r="BN69" s="86">
        <f t="shared" si="22"/>
        <v>5.75</v>
      </c>
      <c r="BO69" s="86">
        <f t="shared" si="22"/>
        <v>5.75</v>
      </c>
      <c r="BP69" s="86">
        <f t="shared" si="22"/>
        <v>5.75</v>
      </c>
      <c r="BQ69" s="86">
        <f t="shared" si="22"/>
        <v>5.75</v>
      </c>
      <c r="BR69" s="86">
        <f t="shared" si="22"/>
        <v>5.75</v>
      </c>
      <c r="BS69" s="86">
        <f t="shared" si="22"/>
        <v>5.75</v>
      </c>
      <c r="BT69" s="86">
        <f t="shared" si="22"/>
        <v>5.75</v>
      </c>
      <c r="BU69" s="86">
        <f t="shared" si="22"/>
        <v>7.708333333333333</v>
      </c>
      <c r="BV69" s="86">
        <f t="shared" si="22"/>
        <v>10.583333333333334</v>
      </c>
      <c r="BW69" s="86">
        <f t="shared" si="22"/>
        <v>10.4375</v>
      </c>
      <c r="BX69" s="86">
        <f t="shared" si="22"/>
        <v>8.6041666666666679</v>
      </c>
      <c r="BY69" s="86">
        <f t="shared" si="22"/>
        <v>6.791666666666667</v>
      </c>
      <c r="BZ69" s="86">
        <f t="shared" si="22"/>
        <v>6.625</v>
      </c>
      <c r="CA69" s="86">
        <f t="shared" si="22"/>
        <v>7.208333333333333</v>
      </c>
      <c r="CB69" s="86">
        <f t="shared" si="22"/>
        <v>9.625</v>
      </c>
      <c r="CC69" s="86">
        <f t="shared" si="22"/>
        <v>11.6875</v>
      </c>
      <c r="CD69" s="86">
        <f t="shared" si="22"/>
        <v>10.479166666666668</v>
      </c>
      <c r="CE69" s="86">
        <f t="shared" si="22"/>
        <v>10.875</v>
      </c>
      <c r="CF69" s="86">
        <f t="shared" si="22"/>
        <v>10.9375</v>
      </c>
      <c r="CG69" s="86">
        <f t="shared" si="22"/>
        <v>10.958333333333334</v>
      </c>
      <c r="CH69" s="86">
        <f t="shared" si="22"/>
        <v>11.3125</v>
      </c>
      <c r="CI69" s="86">
        <f t="shared" si="22"/>
        <v>9.75</v>
      </c>
      <c r="CJ69" s="86">
        <f t="shared" si="22"/>
        <v>8.5</v>
      </c>
      <c r="CK69" s="86">
        <f t="shared" si="22"/>
        <v>8.75</v>
      </c>
      <c r="CL69" s="86">
        <f t="shared" si="22"/>
        <v>10.875</v>
      </c>
      <c r="CM69" s="86">
        <f t="shared" si="22"/>
        <v>12.5</v>
      </c>
      <c r="CN69" s="86">
        <f t="shared" si="22"/>
        <v>13.375</v>
      </c>
      <c r="CO69" s="86">
        <f t="shared" si="22"/>
        <v>11.895833333333334</v>
      </c>
      <c r="CP69" s="86">
        <f t="shared" si="22"/>
        <v>10.666666666666666</v>
      </c>
      <c r="CQ69" s="86">
        <f t="shared" si="22"/>
        <v>10.75</v>
      </c>
      <c r="CR69" s="86">
        <f t="shared" si="22"/>
        <v>12.375</v>
      </c>
      <c r="CS69" s="86">
        <f t="shared" si="22"/>
        <v>14.479166666666666</v>
      </c>
      <c r="CT69" s="86">
        <f t="shared" si="22"/>
        <v>13.25</v>
      </c>
      <c r="CU69" s="86">
        <f t="shared" si="22"/>
        <v>17.1875</v>
      </c>
      <c r="CV69" s="86">
        <f t="shared" si="22"/>
        <v>21.270833333333332</v>
      </c>
      <c r="CW69" s="86">
        <f t="shared" si="22"/>
        <v>18.020833333333336</v>
      </c>
      <c r="CX69" s="86">
        <f t="shared" si="22"/>
        <v>15.291666666666666</v>
      </c>
      <c r="CY69" s="86">
        <f t="shared" si="22"/>
        <v>11.75</v>
      </c>
      <c r="CZ69" s="86">
        <f t="shared" si="22"/>
        <v>9.3958333333333321</v>
      </c>
      <c r="DA69" s="86">
        <f t="shared" si="22"/>
        <v>9.3125</v>
      </c>
      <c r="DB69" s="86">
        <f t="shared" si="22"/>
        <v>10.416666666666668</v>
      </c>
      <c r="DC69" s="86">
        <f t="shared" si="22"/>
        <v>13.291666666666666</v>
      </c>
      <c r="DD69" s="86">
        <f t="shared" si="22"/>
        <v>10.6875</v>
      </c>
      <c r="DE69" s="86">
        <f t="shared" si="22"/>
        <v>7.770833333333333</v>
      </c>
      <c r="DF69" s="86">
        <f t="shared" si="22"/>
        <v>8.1566666666666663</v>
      </c>
      <c r="DG69" s="86">
        <f t="shared" si="22"/>
        <v>10.3125</v>
      </c>
      <c r="DH69" s="86">
        <f t="shared" si="22"/>
        <v>10.5</v>
      </c>
      <c r="DI69" s="86">
        <f t="shared" si="22"/>
        <v>8.8333333333333321</v>
      </c>
      <c r="DJ69" s="86">
        <f t="shared" si="22"/>
        <v>8.125</v>
      </c>
      <c r="DK69" s="86">
        <f t="shared" si="22"/>
        <v>8.1666666666666679</v>
      </c>
      <c r="DL69" s="86">
        <f t="shared" si="22"/>
        <v>7.041666666666667</v>
      </c>
      <c r="DM69" s="86">
        <f t="shared" si="22"/>
        <v>7</v>
      </c>
      <c r="DN69" s="86">
        <f t="shared" si="22"/>
        <v>7</v>
      </c>
      <c r="DO69" s="86">
        <f t="shared" si="22"/>
        <v>7</v>
      </c>
      <c r="DP69" s="86">
        <f t="shared" si="22"/>
        <v>7</v>
      </c>
      <c r="DQ69" s="86">
        <f t="shared" si="22"/>
        <v>7.291666666666667</v>
      </c>
      <c r="DR69" s="86">
        <f t="shared" si="22"/>
        <v>7</v>
      </c>
      <c r="DS69" s="86">
        <f t="shared" si="22"/>
        <v>6.2916666666666661</v>
      </c>
      <c r="DT69" s="86">
        <f t="shared" si="22"/>
        <v>6.708333333333333</v>
      </c>
      <c r="DU69" s="86">
        <f t="shared" si="22"/>
        <v>6.2916666666666661</v>
      </c>
      <c r="DV69" s="86">
        <f t="shared" si="22"/>
        <v>5.6666666666666661</v>
      </c>
      <c r="DW69" s="86">
        <f t="shared" si="22"/>
        <v>5.5416666666666661</v>
      </c>
      <c r="DX69" s="86">
        <f t="shared" si="22"/>
        <v>5.6875</v>
      </c>
      <c r="DY69" s="86">
        <f t="shared" ref="DY69:EV69" si="23">IFERROR(DY$66+$N$69,"")</f>
        <v>5.5</v>
      </c>
      <c r="DZ69" s="86">
        <f t="shared" si="23"/>
        <v>5.0833333333333339</v>
      </c>
      <c r="EA69" s="86">
        <f t="shared" si="23"/>
        <v>4.5833333333333339</v>
      </c>
      <c r="EB69" s="86">
        <f t="shared" si="23"/>
        <v>4.5</v>
      </c>
      <c r="EC69" s="86">
        <f t="shared" si="23"/>
        <v>4.354166666666667</v>
      </c>
      <c r="ED69" s="86">
        <f t="shared" si="23"/>
        <v>4.020833333333333</v>
      </c>
      <c r="EE69" s="86">
        <f t="shared" si="23"/>
        <v>4</v>
      </c>
      <c r="EF69" s="86">
        <f t="shared" si="23"/>
        <v>4</v>
      </c>
      <c r="EG69" s="86">
        <f t="shared" si="23"/>
        <v>4</v>
      </c>
      <c r="EH69" s="86">
        <f t="shared" si="23"/>
        <v>4</v>
      </c>
      <c r="EI69" s="86">
        <f t="shared" si="23"/>
        <v>4</v>
      </c>
      <c r="EJ69" s="86">
        <f t="shared" si="23"/>
        <v>4</v>
      </c>
      <c r="EK69" s="86">
        <f t="shared" si="23"/>
        <v>4</v>
      </c>
      <c r="EL69" s="86">
        <f t="shared" si="23"/>
        <v>4</v>
      </c>
      <c r="EM69" s="86">
        <f t="shared" si="23"/>
        <v>4</v>
      </c>
      <c r="EN69" s="86">
        <f t="shared" si="23"/>
        <v>4</v>
      </c>
      <c r="EO69" s="86">
        <f t="shared" si="23"/>
        <v>4</v>
      </c>
      <c r="EP69" s="86">
        <f t="shared" si="23"/>
        <v>4</v>
      </c>
      <c r="EQ69" s="86">
        <f t="shared" si="23"/>
        <v>4</v>
      </c>
      <c r="ER69" s="86">
        <f t="shared" si="23"/>
        <v>5.125</v>
      </c>
      <c r="ES69" s="86">
        <f t="shared" si="23"/>
        <v>6.2916666666666661</v>
      </c>
      <c r="ET69" s="86">
        <f t="shared" si="23"/>
        <v>6.645833333333333</v>
      </c>
      <c r="EU69" s="86">
        <f t="shared" si="23"/>
        <v>6.541666666666667</v>
      </c>
      <c r="EV69" s="86">
        <f t="shared" si="23"/>
        <v>8.0416666666666679</v>
      </c>
    </row>
    <row r="70" spans="14:153" x14ac:dyDescent="0.25">
      <c r="N70" s="56">
        <v>3</v>
      </c>
      <c r="O70" s="86" t="str">
        <f t="shared" ref="O70:BK70" si="24">IFERROR(O$66+$N$70,"")</f>
        <v/>
      </c>
      <c r="P70" s="86" t="str">
        <f t="shared" si="24"/>
        <v/>
      </c>
      <c r="Q70" s="86" t="str">
        <f t="shared" si="24"/>
        <v/>
      </c>
      <c r="R70" s="86" t="str">
        <f t="shared" si="24"/>
        <v/>
      </c>
      <c r="S70" s="86" t="str">
        <f t="shared" si="24"/>
        <v/>
      </c>
      <c r="T70" s="86" t="str">
        <f t="shared" si="24"/>
        <v/>
      </c>
      <c r="U70" s="86" t="str">
        <f t="shared" si="24"/>
        <v/>
      </c>
      <c r="V70" s="86" t="str">
        <f t="shared" si="24"/>
        <v/>
      </c>
      <c r="W70" s="86" t="str">
        <f t="shared" si="24"/>
        <v/>
      </c>
      <c r="X70" s="86" t="str">
        <f t="shared" si="24"/>
        <v/>
      </c>
      <c r="Y70" s="86" t="str">
        <f t="shared" si="24"/>
        <v/>
      </c>
      <c r="Z70" s="86" t="str">
        <f t="shared" si="24"/>
        <v/>
      </c>
      <c r="AA70" s="86" t="str">
        <f t="shared" si="24"/>
        <v/>
      </c>
      <c r="AB70" s="86" t="str">
        <f t="shared" si="24"/>
        <v/>
      </c>
      <c r="AC70" s="86" t="str">
        <f t="shared" si="24"/>
        <v/>
      </c>
      <c r="AD70" s="86" t="str">
        <f t="shared" si="24"/>
        <v/>
      </c>
      <c r="AE70" s="86" t="str">
        <f t="shared" si="24"/>
        <v/>
      </c>
      <c r="AF70" s="86" t="str">
        <f t="shared" si="24"/>
        <v/>
      </c>
      <c r="AG70" s="86" t="str">
        <f t="shared" si="24"/>
        <v/>
      </c>
      <c r="AH70" s="86" t="str">
        <f t="shared" si="24"/>
        <v/>
      </c>
      <c r="AI70" s="86" t="str">
        <f t="shared" si="24"/>
        <v/>
      </c>
      <c r="AJ70" s="86" t="str">
        <f t="shared" si="24"/>
        <v/>
      </c>
      <c r="AK70" s="86" t="str">
        <f t="shared" si="24"/>
        <v/>
      </c>
      <c r="AL70" s="86" t="str">
        <f t="shared" si="24"/>
        <v/>
      </c>
      <c r="AM70" s="86" t="str">
        <f t="shared" si="24"/>
        <v/>
      </c>
      <c r="AN70" s="86" t="str">
        <f t="shared" si="24"/>
        <v/>
      </c>
      <c r="AO70" s="86" t="str">
        <f t="shared" si="24"/>
        <v/>
      </c>
      <c r="AP70" s="86" t="str">
        <f t="shared" si="24"/>
        <v/>
      </c>
      <c r="AQ70" s="86" t="str">
        <f t="shared" si="24"/>
        <v/>
      </c>
      <c r="AR70" s="86" t="str">
        <f t="shared" si="24"/>
        <v/>
      </c>
      <c r="AS70" s="86" t="str">
        <f t="shared" si="24"/>
        <v/>
      </c>
      <c r="AT70" s="86" t="str">
        <f t="shared" si="24"/>
        <v/>
      </c>
      <c r="AU70" s="86" t="str">
        <f t="shared" si="24"/>
        <v/>
      </c>
      <c r="AV70" s="86" t="str">
        <f t="shared" si="24"/>
        <v/>
      </c>
      <c r="AW70" s="86" t="str">
        <f t="shared" si="24"/>
        <v/>
      </c>
      <c r="AX70" s="86" t="str">
        <f t="shared" si="24"/>
        <v/>
      </c>
      <c r="AY70" s="86" t="str">
        <f t="shared" si="24"/>
        <v/>
      </c>
      <c r="AZ70" s="86" t="str">
        <f t="shared" si="24"/>
        <v/>
      </c>
      <c r="BA70" s="86" t="str">
        <f t="shared" si="24"/>
        <v/>
      </c>
      <c r="BB70" s="86" t="str">
        <f t="shared" si="24"/>
        <v/>
      </c>
      <c r="BC70" s="86" t="str">
        <f t="shared" si="24"/>
        <v/>
      </c>
      <c r="BD70" s="86" t="str">
        <f t="shared" si="24"/>
        <v/>
      </c>
      <c r="BE70" s="86" t="str">
        <f t="shared" si="24"/>
        <v/>
      </c>
      <c r="BF70" s="86" t="str">
        <f t="shared" si="24"/>
        <v/>
      </c>
      <c r="BG70" s="86" t="str">
        <f t="shared" si="24"/>
        <v/>
      </c>
      <c r="BH70" s="86">
        <f t="shared" si="24"/>
        <v>6.25</v>
      </c>
      <c r="BI70" s="86">
        <f t="shared" si="24"/>
        <v>6.625</v>
      </c>
      <c r="BJ70" s="86">
        <f t="shared" si="24"/>
        <v>8.25</v>
      </c>
      <c r="BK70" s="86">
        <f t="shared" si="24"/>
        <v>7.875</v>
      </c>
      <c r="BL70" s="86">
        <f>IFERROR(BL$66+$N$70,"")</f>
        <v>7.0625</v>
      </c>
      <c r="BM70" s="86">
        <f t="shared" ref="BM70:DX70" si="25">IFERROR(BM$66+$N$70,"")</f>
        <v>6.5</v>
      </c>
      <c r="BN70" s="86">
        <f t="shared" si="25"/>
        <v>6.25</v>
      </c>
      <c r="BO70" s="86">
        <f t="shared" si="25"/>
        <v>6.25</v>
      </c>
      <c r="BP70" s="86">
        <f t="shared" si="25"/>
        <v>6.25</v>
      </c>
      <c r="BQ70" s="86">
        <f t="shared" si="25"/>
        <v>6.25</v>
      </c>
      <c r="BR70" s="86">
        <f t="shared" si="25"/>
        <v>6.25</v>
      </c>
      <c r="BS70" s="86">
        <f t="shared" si="25"/>
        <v>6.25</v>
      </c>
      <c r="BT70" s="86">
        <f t="shared" si="25"/>
        <v>6.25</v>
      </c>
      <c r="BU70" s="86">
        <f t="shared" si="25"/>
        <v>8.2083333333333321</v>
      </c>
      <c r="BV70" s="86">
        <f t="shared" si="25"/>
        <v>11.083333333333334</v>
      </c>
      <c r="BW70" s="86">
        <f t="shared" si="25"/>
        <v>10.9375</v>
      </c>
      <c r="BX70" s="86">
        <f t="shared" si="25"/>
        <v>9.1041666666666679</v>
      </c>
      <c r="BY70" s="86">
        <f t="shared" si="25"/>
        <v>7.291666666666667</v>
      </c>
      <c r="BZ70" s="86">
        <f t="shared" si="25"/>
        <v>7.125</v>
      </c>
      <c r="CA70" s="86">
        <f t="shared" si="25"/>
        <v>7.708333333333333</v>
      </c>
      <c r="CB70" s="86">
        <f t="shared" si="25"/>
        <v>10.125</v>
      </c>
      <c r="CC70" s="86">
        <f t="shared" si="25"/>
        <v>12.1875</v>
      </c>
      <c r="CD70" s="86">
        <f t="shared" si="25"/>
        <v>10.979166666666668</v>
      </c>
      <c r="CE70" s="86">
        <f t="shared" si="25"/>
        <v>11.375</v>
      </c>
      <c r="CF70" s="86">
        <f t="shared" si="25"/>
        <v>11.4375</v>
      </c>
      <c r="CG70" s="86">
        <f t="shared" si="25"/>
        <v>11.458333333333334</v>
      </c>
      <c r="CH70" s="86">
        <f t="shared" si="25"/>
        <v>11.8125</v>
      </c>
      <c r="CI70" s="86">
        <f t="shared" si="25"/>
        <v>10.25</v>
      </c>
      <c r="CJ70" s="86">
        <f t="shared" si="25"/>
        <v>9</v>
      </c>
      <c r="CK70" s="86">
        <f t="shared" si="25"/>
        <v>9.25</v>
      </c>
      <c r="CL70" s="86">
        <f t="shared" si="25"/>
        <v>11.375</v>
      </c>
      <c r="CM70" s="86">
        <f t="shared" si="25"/>
        <v>13</v>
      </c>
      <c r="CN70" s="86">
        <f t="shared" si="25"/>
        <v>13.875</v>
      </c>
      <c r="CO70" s="86">
        <f t="shared" si="25"/>
        <v>12.395833333333334</v>
      </c>
      <c r="CP70" s="86">
        <f t="shared" si="25"/>
        <v>11.166666666666666</v>
      </c>
      <c r="CQ70" s="86">
        <f t="shared" si="25"/>
        <v>11.25</v>
      </c>
      <c r="CR70" s="86">
        <f t="shared" si="25"/>
        <v>12.875</v>
      </c>
      <c r="CS70" s="86">
        <f t="shared" si="25"/>
        <v>14.979166666666666</v>
      </c>
      <c r="CT70" s="86">
        <f t="shared" si="25"/>
        <v>13.75</v>
      </c>
      <c r="CU70" s="86">
        <f t="shared" si="25"/>
        <v>17.6875</v>
      </c>
      <c r="CV70" s="86">
        <f t="shared" si="25"/>
        <v>21.770833333333332</v>
      </c>
      <c r="CW70" s="86">
        <f t="shared" si="25"/>
        <v>18.520833333333336</v>
      </c>
      <c r="CX70" s="86">
        <f t="shared" si="25"/>
        <v>15.791666666666666</v>
      </c>
      <c r="CY70" s="86">
        <f t="shared" si="25"/>
        <v>12.25</v>
      </c>
      <c r="CZ70" s="86">
        <f t="shared" si="25"/>
        <v>9.8958333333333321</v>
      </c>
      <c r="DA70" s="86">
        <f t="shared" si="25"/>
        <v>9.8125</v>
      </c>
      <c r="DB70" s="86">
        <f t="shared" si="25"/>
        <v>10.916666666666668</v>
      </c>
      <c r="DC70" s="86">
        <f t="shared" si="25"/>
        <v>13.791666666666666</v>
      </c>
      <c r="DD70" s="86">
        <f t="shared" si="25"/>
        <v>11.1875</v>
      </c>
      <c r="DE70" s="86">
        <f t="shared" si="25"/>
        <v>8.2708333333333321</v>
      </c>
      <c r="DF70" s="86">
        <f t="shared" si="25"/>
        <v>8.6566666666666663</v>
      </c>
      <c r="DG70" s="86">
        <f t="shared" si="25"/>
        <v>10.8125</v>
      </c>
      <c r="DH70" s="86">
        <f t="shared" si="25"/>
        <v>11</v>
      </c>
      <c r="DI70" s="86">
        <f t="shared" si="25"/>
        <v>9.3333333333333321</v>
      </c>
      <c r="DJ70" s="86">
        <f t="shared" si="25"/>
        <v>8.625</v>
      </c>
      <c r="DK70" s="86">
        <f t="shared" si="25"/>
        <v>8.6666666666666679</v>
      </c>
      <c r="DL70" s="86">
        <f t="shared" si="25"/>
        <v>7.541666666666667</v>
      </c>
      <c r="DM70" s="86">
        <f t="shared" si="25"/>
        <v>7.5</v>
      </c>
      <c r="DN70" s="86">
        <f t="shared" si="25"/>
        <v>7.5</v>
      </c>
      <c r="DO70" s="86">
        <f t="shared" si="25"/>
        <v>7.5</v>
      </c>
      <c r="DP70" s="86">
        <f t="shared" si="25"/>
        <v>7.5</v>
      </c>
      <c r="DQ70" s="86">
        <f t="shared" si="25"/>
        <v>7.791666666666667</v>
      </c>
      <c r="DR70" s="86">
        <f t="shared" si="25"/>
        <v>7.5</v>
      </c>
      <c r="DS70" s="86">
        <f t="shared" si="25"/>
        <v>6.7916666666666661</v>
      </c>
      <c r="DT70" s="86">
        <f t="shared" si="25"/>
        <v>7.208333333333333</v>
      </c>
      <c r="DU70" s="86">
        <f t="shared" si="25"/>
        <v>6.7916666666666661</v>
      </c>
      <c r="DV70" s="86">
        <f t="shared" si="25"/>
        <v>6.1666666666666661</v>
      </c>
      <c r="DW70" s="86">
        <f t="shared" si="25"/>
        <v>6.0416666666666661</v>
      </c>
      <c r="DX70" s="86">
        <f t="shared" si="25"/>
        <v>6.1875</v>
      </c>
      <c r="DY70" s="86">
        <f t="shared" ref="DY70:EV70" si="26">IFERROR(DY$66+$N$70,"")</f>
        <v>6</v>
      </c>
      <c r="DZ70" s="86">
        <f t="shared" si="26"/>
        <v>5.5833333333333339</v>
      </c>
      <c r="EA70" s="86">
        <f t="shared" si="26"/>
        <v>5.0833333333333339</v>
      </c>
      <c r="EB70" s="86">
        <f t="shared" si="26"/>
        <v>5</v>
      </c>
      <c r="EC70" s="86">
        <f t="shared" si="26"/>
        <v>4.854166666666667</v>
      </c>
      <c r="ED70" s="86">
        <f t="shared" si="26"/>
        <v>4.520833333333333</v>
      </c>
      <c r="EE70" s="86">
        <f t="shared" si="26"/>
        <v>4.5</v>
      </c>
      <c r="EF70" s="86">
        <f t="shared" si="26"/>
        <v>4.5</v>
      </c>
      <c r="EG70" s="86">
        <f t="shared" si="26"/>
        <v>4.5</v>
      </c>
      <c r="EH70" s="86">
        <f t="shared" si="26"/>
        <v>4.5</v>
      </c>
      <c r="EI70" s="86">
        <f t="shared" si="26"/>
        <v>4.5</v>
      </c>
      <c r="EJ70" s="86">
        <f t="shared" si="26"/>
        <v>4.5</v>
      </c>
      <c r="EK70" s="86">
        <f t="shared" si="26"/>
        <v>4.5</v>
      </c>
      <c r="EL70" s="86">
        <f t="shared" si="26"/>
        <v>4.5</v>
      </c>
      <c r="EM70" s="86">
        <f t="shared" si="26"/>
        <v>4.5</v>
      </c>
      <c r="EN70" s="86">
        <f t="shared" si="26"/>
        <v>4.5</v>
      </c>
      <c r="EO70" s="86">
        <f t="shared" si="26"/>
        <v>4.5</v>
      </c>
      <c r="EP70" s="86">
        <f t="shared" si="26"/>
        <v>4.5</v>
      </c>
      <c r="EQ70" s="86">
        <f t="shared" si="26"/>
        <v>4.5</v>
      </c>
      <c r="ER70" s="86">
        <f t="shared" si="26"/>
        <v>5.625</v>
      </c>
      <c r="ES70" s="86">
        <f t="shared" si="26"/>
        <v>6.7916666666666661</v>
      </c>
      <c r="ET70" s="86">
        <f t="shared" si="26"/>
        <v>7.145833333333333</v>
      </c>
      <c r="EU70" s="86">
        <f t="shared" si="26"/>
        <v>7.041666666666667</v>
      </c>
      <c r="EV70" s="86">
        <f t="shared" si="26"/>
        <v>8.5416666666666679</v>
      </c>
    </row>
    <row r="71" spans="14:153" x14ac:dyDescent="0.25">
      <c r="N71" s="88" t="s">
        <v>255</v>
      </c>
      <c r="O71" s="88"/>
      <c r="P71" s="88"/>
      <c r="Q71" s="88"/>
      <c r="R71" s="88"/>
    </row>
    <row r="72" spans="14:153" x14ac:dyDescent="0.25">
      <c r="N72" s="88" t="s">
        <v>254</v>
      </c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</row>
  </sheetData>
  <protectedRanges>
    <protectedRange password="C6D0" sqref="D34:F40 B10:I30" name="Capital Structure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11">
    <mergeCell ref="B10:E12"/>
    <mergeCell ref="L7:L8"/>
    <mergeCell ref="I7:I8"/>
    <mergeCell ref="A7:A8"/>
    <mergeCell ref="B7:B8"/>
    <mergeCell ref="C7:C8"/>
    <mergeCell ref="D7:D8"/>
    <mergeCell ref="E7:E8"/>
    <mergeCell ref="F7:F8"/>
    <mergeCell ref="G7:G8"/>
    <mergeCell ref="H7:H8"/>
  </mergeCells>
  <phoneticPr fontId="0" type="noConversion"/>
  <pageMargins left="0.25" right="0.25" top="0.25" bottom="0.25" header="0.25" footer="0.25"/>
  <pageSetup scale="72" orientation="landscape" r:id="rId1"/>
  <headerFooter alignWithMargins="0"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F0"/>
    <pageSetUpPr fitToPage="1"/>
  </sheetPr>
  <dimension ref="A1:S120"/>
  <sheetViews>
    <sheetView showGridLines="0" zoomScaleNormal="100" zoomScaleSheetLayoutView="90" workbookViewId="0">
      <selection activeCell="I43" sqref="I43"/>
    </sheetView>
  </sheetViews>
  <sheetFormatPr defaultColWidth="3.44140625" defaultRowHeight="15.75" x14ac:dyDescent="0.25"/>
  <cols>
    <col min="1" max="1" width="3.6640625" style="330" customWidth="1"/>
    <col min="2" max="2" width="3.33203125" style="31" bestFit="1" customWidth="1"/>
    <col min="3" max="3" width="38" style="31" bestFit="1" customWidth="1"/>
    <col min="4" max="5" width="13.88671875" style="31" customWidth="1"/>
    <col min="6" max="6" width="2.21875" style="31" customWidth="1"/>
    <col min="7" max="7" width="22.21875" style="52" customWidth="1"/>
    <col min="8" max="8" width="2.21875" style="31" customWidth="1"/>
    <col min="9" max="9" width="26.77734375" style="329" bestFit="1" customWidth="1"/>
    <col min="10" max="10" width="2.21875" style="31" customWidth="1"/>
    <col min="11" max="11" width="22.33203125" style="297" bestFit="1" customWidth="1"/>
    <col min="12" max="12" width="26.44140625" style="297" bestFit="1" customWidth="1"/>
    <col min="13" max="13" width="2.21875" style="297" customWidth="1"/>
    <col min="14" max="15" width="10.21875" style="31" bestFit="1" customWidth="1"/>
    <col min="16" max="16" width="9.33203125" style="31" bestFit="1" customWidth="1"/>
    <col min="17" max="17" width="1.77734375" style="31" bestFit="1" customWidth="1"/>
    <col min="18" max="18" width="4" style="31" bestFit="1" customWidth="1"/>
    <col min="19" max="19" width="15.44140625" style="31" bestFit="1" customWidth="1"/>
    <col min="20" max="16384" width="3.44140625" style="31"/>
  </cols>
  <sheetData>
    <row r="1" spans="1:13" x14ac:dyDescent="0.25">
      <c r="K1" s="366"/>
    </row>
    <row r="2" spans="1:13" x14ac:dyDescent="0.25">
      <c r="B2" s="89"/>
      <c r="C2" s="347" t="str">
        <f>+Inputs!B6</f>
        <v>Washington Water Service Company</v>
      </c>
      <c r="D2" s="89"/>
      <c r="E2" s="67"/>
      <c r="F2" s="67"/>
      <c r="K2" s="367"/>
    </row>
    <row r="3" spans="1:13" x14ac:dyDescent="0.25">
      <c r="B3" s="89"/>
      <c r="C3" s="332" t="str">
        <f>"UW-"&amp;+Inputs!B7</f>
        <v>UW-0</v>
      </c>
      <c r="D3" s="89"/>
      <c r="E3" s="91"/>
      <c r="F3" s="91"/>
      <c r="K3" s="367"/>
    </row>
    <row r="4" spans="1:13" x14ac:dyDescent="0.25">
      <c r="B4" s="68"/>
      <c r="C4" s="333" t="str">
        <f>PFIS!B3</f>
        <v>For Test Year Ended December 31, 2020</v>
      </c>
      <c r="D4" s="89"/>
      <c r="E4" s="67"/>
      <c r="F4" s="67"/>
      <c r="K4" s="367"/>
    </row>
    <row r="5" spans="1:13" s="92" customFormat="1" x14ac:dyDescent="0.25">
      <c r="A5" s="329"/>
      <c r="B5" s="89"/>
      <c r="I5" s="329"/>
      <c r="K5" s="297"/>
      <c r="L5" s="297"/>
      <c r="M5" s="297"/>
    </row>
    <row r="6" spans="1:13" s="329" customFormat="1" x14ac:dyDescent="0.25">
      <c r="B6" s="331"/>
      <c r="C6" s="348" t="s">
        <v>400</v>
      </c>
      <c r="D6" s="360"/>
      <c r="E6" s="360"/>
      <c r="F6" s="360"/>
      <c r="G6" s="362"/>
      <c r="H6" s="31"/>
      <c r="K6" s="297"/>
      <c r="L6" s="297"/>
      <c r="M6" s="297"/>
    </row>
    <row r="7" spans="1:13" s="329" customFormat="1" ht="32.25" thickBot="1" x14ac:dyDescent="0.3">
      <c r="B7" s="349" t="s">
        <v>9</v>
      </c>
      <c r="C7" s="352" t="s">
        <v>398</v>
      </c>
      <c r="D7" s="352" t="s">
        <v>409</v>
      </c>
      <c r="E7" s="327"/>
      <c r="F7" s="330"/>
      <c r="G7" s="52"/>
      <c r="H7" s="356"/>
      <c r="I7" s="352" t="s">
        <v>402</v>
      </c>
      <c r="J7" s="358"/>
      <c r="K7" s="368" t="s">
        <v>399</v>
      </c>
      <c r="L7" s="368" t="s">
        <v>403</v>
      </c>
      <c r="M7" s="380"/>
    </row>
    <row r="8" spans="1:13" s="329" customFormat="1" ht="16.5" thickBot="1" x14ac:dyDescent="0.3">
      <c r="B8" s="106">
        <v>1</v>
      </c>
      <c r="C8" s="355" t="s">
        <v>400</v>
      </c>
      <c r="D8" s="350"/>
      <c r="E8" s="609"/>
      <c r="F8" s="330"/>
      <c r="G8" s="52"/>
      <c r="H8" s="356"/>
      <c r="J8" s="358"/>
      <c r="K8" s="376"/>
      <c r="L8" s="297"/>
      <c r="M8" s="381"/>
    </row>
    <row r="9" spans="1:13" s="329" customFormat="1" x14ac:dyDescent="0.25">
      <c r="B9" s="106">
        <f t="shared" ref="B9:B23" si="0">1+B8</f>
        <v>2</v>
      </c>
      <c r="C9" s="73" t="s">
        <v>410</v>
      </c>
      <c r="D9" s="417">
        <f>+PFIS!I60</f>
        <v>9975139.3400000352</v>
      </c>
      <c r="E9" s="608" t="s">
        <v>392</v>
      </c>
      <c r="F9" s="330"/>
      <c r="G9" s="330"/>
      <c r="H9" s="357"/>
      <c r="J9" s="358"/>
      <c r="K9" s="367" t="s">
        <v>391</v>
      </c>
      <c r="L9" s="297"/>
      <c r="M9" s="381"/>
    </row>
    <row r="10" spans="1:13" s="329" customFormat="1" ht="16.5" thickBot="1" x14ac:dyDescent="0.3">
      <c r="B10" s="106">
        <f t="shared" si="0"/>
        <v>3</v>
      </c>
      <c r="C10" s="73" t="s">
        <v>49</v>
      </c>
      <c r="D10" s="420">
        <f>'Capital Structure'!I54</f>
        <v>1.937064971761402E-2</v>
      </c>
      <c r="E10" s="608"/>
      <c r="F10" s="330"/>
      <c r="G10" s="330"/>
      <c r="H10" s="357"/>
      <c r="J10" s="358"/>
      <c r="K10" s="367" t="s">
        <v>459</v>
      </c>
      <c r="M10" s="381"/>
    </row>
    <row r="11" spans="1:13" s="329" customFormat="1" x14ac:dyDescent="0.25">
      <c r="B11" s="106">
        <f t="shared" si="0"/>
        <v>4</v>
      </c>
      <c r="C11" s="90" t="s">
        <v>468</v>
      </c>
      <c r="D11" s="421">
        <f>+D10*D9</f>
        <v>193224.93003953219</v>
      </c>
      <c r="E11" s="608"/>
      <c r="F11" s="330"/>
      <c r="G11" s="330"/>
      <c r="H11" s="357"/>
      <c r="J11" s="358"/>
      <c r="K11" s="369" t="s">
        <v>432</v>
      </c>
      <c r="L11" s="297" t="s">
        <v>465</v>
      </c>
      <c r="M11" s="381"/>
    </row>
    <row r="12" spans="1:13" s="329" customFormat="1" ht="16.5" thickBot="1" x14ac:dyDescent="0.3">
      <c r="B12" s="106">
        <f t="shared" si="0"/>
        <v>5</v>
      </c>
      <c r="C12" s="90" t="s">
        <v>404</v>
      </c>
      <c r="D12" s="418">
        <f>+PFIS!F47</f>
        <v>280474.66000000003</v>
      </c>
      <c r="E12" s="607" t="s">
        <v>390</v>
      </c>
      <c r="F12" s="330"/>
      <c r="G12" s="330"/>
      <c r="H12" s="357"/>
      <c r="J12" s="358"/>
      <c r="K12" s="367" t="s">
        <v>438</v>
      </c>
      <c r="L12" s="297"/>
      <c r="M12" s="381"/>
    </row>
    <row r="13" spans="1:13" s="329" customFormat="1" ht="16.5" thickBot="1" x14ac:dyDescent="0.3">
      <c r="B13" s="106">
        <f t="shared" si="0"/>
        <v>6</v>
      </c>
      <c r="C13" s="90" t="s">
        <v>467</v>
      </c>
      <c r="D13" s="394">
        <f>D11-D12</f>
        <v>-87249.729960467841</v>
      </c>
      <c r="E13" s="607" t="s">
        <v>466</v>
      </c>
      <c r="F13" s="330"/>
      <c r="G13" s="330"/>
      <c r="H13" s="357"/>
      <c r="J13" s="358"/>
      <c r="K13" s="369" t="s">
        <v>433</v>
      </c>
      <c r="L13" s="374" t="s">
        <v>418</v>
      </c>
      <c r="M13" s="381"/>
    </row>
    <row r="14" spans="1:13" s="65" customFormat="1" ht="17.25" thickTop="1" thickBot="1" x14ac:dyDescent="0.3">
      <c r="B14" s="106">
        <f t="shared" si="0"/>
        <v>7</v>
      </c>
      <c r="C14" s="353" t="s">
        <v>401</v>
      </c>
      <c r="D14" s="354"/>
      <c r="E14" s="608"/>
      <c r="F14" s="108"/>
      <c r="G14" s="110"/>
      <c r="H14" s="357"/>
      <c r="J14" s="358"/>
      <c r="K14" s="370"/>
      <c r="L14" s="374"/>
      <c r="M14" s="381"/>
    </row>
    <row r="15" spans="1:13" s="329" customFormat="1" x14ac:dyDescent="0.25">
      <c r="B15" s="106">
        <f t="shared" si="0"/>
        <v>8</v>
      </c>
      <c r="C15" s="24" t="s">
        <v>427</v>
      </c>
      <c r="D15" s="417">
        <f>+PFIS!I46</f>
        <v>-2423190.3780347165</v>
      </c>
      <c r="E15" s="607"/>
      <c r="F15" s="330"/>
      <c r="G15" s="330"/>
      <c r="H15" s="358"/>
      <c r="J15" s="358"/>
      <c r="K15" s="369" t="s">
        <v>191</v>
      </c>
      <c r="L15" s="297"/>
      <c r="M15" s="381"/>
    </row>
    <row r="16" spans="1:13" s="329" customFormat="1" ht="16.5" thickBot="1" x14ac:dyDescent="0.3">
      <c r="B16" s="106">
        <f t="shared" si="0"/>
        <v>9</v>
      </c>
      <c r="C16" s="24" t="s">
        <v>66</v>
      </c>
      <c r="D16" s="422">
        <f>D11</f>
        <v>193224.93003953219</v>
      </c>
      <c r="E16" s="606"/>
      <c r="F16" s="3"/>
      <c r="G16" s="3"/>
      <c r="H16" s="358"/>
      <c r="J16" s="358"/>
      <c r="K16" s="369" t="s">
        <v>411</v>
      </c>
      <c r="L16" s="297"/>
      <c r="M16" s="381"/>
    </row>
    <row r="17" spans="2:13" s="329" customFormat="1" x14ac:dyDescent="0.25">
      <c r="B17" s="106">
        <f t="shared" si="0"/>
        <v>10</v>
      </c>
      <c r="C17" s="24" t="s">
        <v>451</v>
      </c>
      <c r="D17" s="421">
        <f>D15-D16</f>
        <v>-2616415.3080742485</v>
      </c>
      <c r="E17" s="607"/>
      <c r="G17" s="3"/>
      <c r="H17" s="358"/>
      <c r="J17" s="358"/>
      <c r="K17" s="369" t="s">
        <v>259</v>
      </c>
      <c r="L17" s="369" t="s">
        <v>450</v>
      </c>
      <c r="M17" s="382"/>
    </row>
    <row r="18" spans="2:13" s="329" customFormat="1" x14ac:dyDescent="0.25">
      <c r="B18" s="106">
        <f t="shared" si="0"/>
        <v>11</v>
      </c>
      <c r="C18" s="24" t="s">
        <v>421</v>
      </c>
      <c r="D18" s="361">
        <f>D50</f>
        <v>0.21</v>
      </c>
      <c r="E18" s="606"/>
      <c r="F18" s="3"/>
      <c r="G18" s="3"/>
      <c r="H18" s="358"/>
      <c r="I18" s="6" t="s">
        <v>440</v>
      </c>
      <c r="J18" s="358"/>
      <c r="K18" s="369" t="s">
        <v>431</v>
      </c>
      <c r="L18" s="297"/>
      <c r="M18" s="381"/>
    </row>
    <row r="19" spans="2:13" s="329" customFormat="1" x14ac:dyDescent="0.25">
      <c r="B19" s="106">
        <f>1+B18</f>
        <v>12</v>
      </c>
      <c r="C19" s="24" t="s">
        <v>428</v>
      </c>
      <c r="D19" s="419">
        <f>IF(D17&gt;0,+D17*D18,0)</f>
        <v>0</v>
      </c>
      <c r="E19" s="606" t="s">
        <v>448</v>
      </c>
      <c r="H19" s="358"/>
      <c r="I19" s="414">
        <f>IF(PFIS!I46-PFIS!I47&gt;0,Inputs!BQ6,0)*(PFIS!I46+(PFIS!I60*-D10))-PFIS!F48</f>
        <v>0</v>
      </c>
      <c r="J19" s="358"/>
      <c r="K19" s="369" t="s">
        <v>426</v>
      </c>
      <c r="L19" s="297"/>
      <c r="M19" s="381"/>
    </row>
    <row r="20" spans="2:13" s="329" customFormat="1" ht="16.5" thickBot="1" x14ac:dyDescent="0.3">
      <c r="B20" s="106">
        <f t="shared" si="0"/>
        <v>13</v>
      </c>
      <c r="C20" s="24" t="s">
        <v>424</v>
      </c>
      <c r="D20" s="418">
        <f>PFIS!F48</f>
        <v>0</v>
      </c>
      <c r="E20" s="606"/>
      <c r="H20" s="358"/>
      <c r="I20" s="363"/>
      <c r="J20" s="358"/>
      <c r="K20" s="377" t="s">
        <v>422</v>
      </c>
      <c r="L20" s="297"/>
      <c r="M20" s="381"/>
    </row>
    <row r="21" spans="2:13" s="329" customFormat="1" x14ac:dyDescent="0.25">
      <c r="B21" s="106">
        <f t="shared" si="0"/>
        <v>14</v>
      </c>
      <c r="C21" s="24" t="s">
        <v>429</v>
      </c>
      <c r="D21" s="419">
        <f>D19-D20</f>
        <v>0</v>
      </c>
      <c r="E21" s="606"/>
      <c r="H21" s="358"/>
      <c r="I21" s="363"/>
      <c r="J21" s="358"/>
      <c r="K21" s="369" t="s">
        <v>430</v>
      </c>
      <c r="L21" s="297"/>
      <c r="M21" s="381"/>
    </row>
    <row r="22" spans="2:13" s="329" customFormat="1" ht="16.5" thickBot="1" x14ac:dyDescent="0.3">
      <c r="B22" s="106">
        <f t="shared" si="0"/>
        <v>15</v>
      </c>
      <c r="C22" s="24" t="s">
        <v>424</v>
      </c>
      <c r="D22" s="415">
        <f>PFIS!F48</f>
        <v>0</v>
      </c>
      <c r="E22" s="606"/>
      <c r="H22" s="358"/>
      <c r="I22" s="6" t="s">
        <v>453</v>
      </c>
      <c r="J22" s="358"/>
      <c r="K22" s="377" t="s">
        <v>422</v>
      </c>
      <c r="L22" s="297"/>
      <c r="M22" s="381"/>
    </row>
    <row r="23" spans="2:13" s="329" customFormat="1" ht="16.5" thickBot="1" x14ac:dyDescent="0.3">
      <c r="B23" s="106">
        <f t="shared" si="0"/>
        <v>16</v>
      </c>
      <c r="C23" s="73" t="s">
        <v>211</v>
      </c>
      <c r="D23" s="394">
        <f>D17-D21-D22</f>
        <v>-2616415.3080742485</v>
      </c>
      <c r="E23" s="606"/>
      <c r="H23" s="358"/>
      <c r="I23" s="414">
        <f>PFIS!I50</f>
        <v>-2616415.308074249</v>
      </c>
      <c r="J23" s="358"/>
      <c r="K23" s="396" t="s">
        <v>425</v>
      </c>
      <c r="L23" s="297"/>
      <c r="M23" s="381"/>
    </row>
    <row r="24" spans="2:13" ht="16.5" thickTop="1" x14ac:dyDescent="0.25">
      <c r="B24" s="331"/>
      <c r="C24" s="330"/>
      <c r="D24" s="330"/>
      <c r="E24" s="330"/>
      <c r="F24" s="330"/>
      <c r="H24" s="356"/>
      <c r="I24" s="364" t="s">
        <v>423</v>
      </c>
      <c r="J24" s="356"/>
      <c r="M24" s="381"/>
    </row>
    <row r="25" spans="2:13" x14ac:dyDescent="0.25">
      <c r="B25" s="331"/>
      <c r="C25" s="348" t="s">
        <v>209</v>
      </c>
      <c r="D25" s="360"/>
      <c r="E25" s="360"/>
      <c r="F25" s="360"/>
      <c r="G25" s="362"/>
      <c r="H25" s="356"/>
      <c r="I25" s="365">
        <f>D23-I23</f>
        <v>0</v>
      </c>
      <c r="J25" s="356"/>
      <c r="K25" s="371"/>
      <c r="M25" s="381"/>
    </row>
    <row r="26" spans="2:13" s="329" customFormat="1" ht="32.25" thickBot="1" x14ac:dyDescent="0.3">
      <c r="B26" s="349" t="s">
        <v>9</v>
      </c>
      <c r="C26" s="352" t="s">
        <v>398</v>
      </c>
      <c r="D26" s="352" t="s">
        <v>405</v>
      </c>
      <c r="E26" s="327"/>
      <c r="F26" s="327"/>
      <c r="G26" s="328"/>
      <c r="H26" s="358"/>
      <c r="J26" s="358"/>
      <c r="K26" s="368" t="s">
        <v>399</v>
      </c>
      <c r="L26" s="297"/>
      <c r="M26" s="381"/>
    </row>
    <row r="27" spans="2:13" x14ac:dyDescent="0.25">
      <c r="B27" s="93">
        <v>1</v>
      </c>
      <c r="C27" s="105" t="s">
        <v>61</v>
      </c>
      <c r="D27" s="416">
        <f>IF(+PFIS!I60&lt;=0, 0, +PFIS!I60)</f>
        <v>9975139.3400000352</v>
      </c>
      <c r="E27" s="104"/>
      <c r="F27" s="104"/>
      <c r="G27" s="330"/>
      <c r="H27" s="359"/>
      <c r="I27" s="326"/>
      <c r="J27" s="359"/>
      <c r="K27" s="367" t="s">
        <v>380</v>
      </c>
      <c r="M27" s="381"/>
    </row>
    <row r="28" spans="2:13" x14ac:dyDescent="0.25">
      <c r="B28" s="93">
        <f t="shared" ref="B28:B36" si="1">1+B27</f>
        <v>2</v>
      </c>
      <c r="C28" s="105" t="s">
        <v>62</v>
      </c>
      <c r="D28" s="325">
        <f>+'Capital Structure'!I53</f>
        <v>9.1399999999999995E-2</v>
      </c>
      <c r="E28" s="104"/>
      <c r="F28" s="104"/>
      <c r="G28" s="330"/>
      <c r="H28" s="359"/>
      <c r="I28" s="326"/>
      <c r="J28" s="359"/>
      <c r="K28" s="397" t="s">
        <v>381</v>
      </c>
      <c r="M28" s="381"/>
    </row>
    <row r="29" spans="2:13" x14ac:dyDescent="0.25">
      <c r="B29" s="93">
        <f t="shared" si="1"/>
        <v>3</v>
      </c>
      <c r="C29" s="105" t="s">
        <v>419</v>
      </c>
      <c r="D29" s="423">
        <f>+D27*D28</f>
        <v>911727.73567600315</v>
      </c>
      <c r="E29" s="103"/>
      <c r="G29" s="45"/>
      <c r="H29" s="359"/>
      <c r="I29" s="326"/>
      <c r="J29" s="359"/>
      <c r="K29" s="367" t="s">
        <v>256</v>
      </c>
      <c r="L29" s="369" t="s">
        <v>417</v>
      </c>
      <c r="M29" s="382"/>
    </row>
    <row r="30" spans="2:13" x14ac:dyDescent="0.25">
      <c r="B30" s="93">
        <f t="shared" si="1"/>
        <v>4</v>
      </c>
      <c r="C30" s="105"/>
      <c r="D30" s="378"/>
      <c r="E30" s="103"/>
      <c r="G30" s="45"/>
      <c r="H30" s="359"/>
      <c r="I30" s="326"/>
      <c r="J30" s="359"/>
      <c r="K30" s="373"/>
      <c r="L30" s="375"/>
      <c r="M30" s="383"/>
    </row>
    <row r="31" spans="2:13" x14ac:dyDescent="0.25">
      <c r="B31" s="93">
        <f t="shared" si="1"/>
        <v>5</v>
      </c>
      <c r="C31" s="105" t="s">
        <v>63</v>
      </c>
      <c r="D31" s="415">
        <f>+PFIS!I51</f>
        <v>-2423190.3780347165</v>
      </c>
      <c r="E31" s="46"/>
      <c r="G31" s="45"/>
      <c r="H31" s="359"/>
      <c r="I31" s="326"/>
      <c r="J31" s="359"/>
      <c r="K31" s="367" t="s">
        <v>379</v>
      </c>
      <c r="L31" s="375"/>
      <c r="M31" s="383"/>
    </row>
    <row r="32" spans="2:13" x14ac:dyDescent="0.25">
      <c r="B32" s="93">
        <f t="shared" si="1"/>
        <v>6</v>
      </c>
      <c r="C32" s="104"/>
      <c r="D32" s="379"/>
      <c r="E32" s="103"/>
      <c r="G32" s="45"/>
      <c r="H32" s="359"/>
      <c r="I32" s="226" t="s">
        <v>452</v>
      </c>
      <c r="J32" s="359"/>
      <c r="K32" s="373"/>
      <c r="L32" s="375"/>
      <c r="M32" s="383"/>
    </row>
    <row r="33" spans="1:19" x14ac:dyDescent="0.25">
      <c r="B33" s="93">
        <f t="shared" si="1"/>
        <v>7</v>
      </c>
      <c r="C33" s="105" t="s">
        <v>64</v>
      </c>
      <c r="D33" s="424">
        <f>+D29-D31</f>
        <v>3334918.1137107196</v>
      </c>
      <c r="E33" s="46"/>
      <c r="G33" s="45"/>
      <c r="H33" s="356"/>
      <c r="I33" s="433">
        <f ca="1">G57</f>
        <v>3334918.1137107196</v>
      </c>
      <c r="J33" s="359"/>
      <c r="K33" s="367" t="s">
        <v>257</v>
      </c>
      <c r="L33" s="375"/>
      <c r="M33" s="383"/>
    </row>
    <row r="34" spans="1:19" x14ac:dyDescent="0.25">
      <c r="B34" s="93">
        <f t="shared" si="1"/>
        <v>8</v>
      </c>
      <c r="C34" s="105"/>
      <c r="D34" s="179"/>
      <c r="E34" s="103"/>
      <c r="G34" s="45"/>
      <c r="H34" s="356"/>
      <c r="I34" s="164"/>
      <c r="J34" s="359"/>
      <c r="K34" s="373"/>
      <c r="L34" s="375"/>
      <c r="M34" s="383"/>
    </row>
    <row r="35" spans="1:19" x14ac:dyDescent="0.25">
      <c r="B35" s="93">
        <f t="shared" si="1"/>
        <v>9</v>
      </c>
      <c r="C35" s="105" t="s">
        <v>60</v>
      </c>
      <c r="D35" s="425">
        <f ca="1">+'Int Sync, NTG, Rev Req'!E57</f>
        <v>0.89164453963937651</v>
      </c>
      <c r="E35" s="103"/>
      <c r="G35" s="45"/>
      <c r="H35" s="356"/>
      <c r="I35" s="47"/>
      <c r="J35" s="359"/>
      <c r="K35" s="367" t="s">
        <v>449</v>
      </c>
      <c r="L35" s="369"/>
      <c r="M35" s="382"/>
    </row>
    <row r="36" spans="1:19" ht="16.5" thickBot="1" x14ac:dyDescent="0.3">
      <c r="B36" s="93">
        <f t="shared" si="1"/>
        <v>10</v>
      </c>
      <c r="C36" s="105" t="s">
        <v>65</v>
      </c>
      <c r="D36" s="426">
        <f ca="1">+D33/D35</f>
        <v>3740187.8948975778</v>
      </c>
      <c r="E36" s="46"/>
      <c r="G36" s="45"/>
      <c r="H36" s="359"/>
      <c r="J36" s="359"/>
      <c r="K36" s="395" t="s">
        <v>258</v>
      </c>
      <c r="L36" s="372" t="s">
        <v>416</v>
      </c>
      <c r="M36" s="384"/>
    </row>
    <row r="37" spans="1:19" ht="16.5" thickTop="1" x14ac:dyDescent="0.25">
      <c r="H37" s="359"/>
      <c r="J37" s="359"/>
      <c r="M37" s="381"/>
    </row>
    <row r="38" spans="1:19" x14ac:dyDescent="0.25">
      <c r="B38" s="62"/>
      <c r="C38" s="348" t="s">
        <v>1</v>
      </c>
      <c r="D38" s="360"/>
      <c r="E38" s="360"/>
      <c r="F38" s="360"/>
      <c r="G38" s="360"/>
      <c r="H38" s="359"/>
      <c r="J38" s="359"/>
      <c r="M38" s="381"/>
    </row>
    <row r="39" spans="1:19" s="92" customFormat="1" ht="32.25" thickBot="1" x14ac:dyDescent="0.3">
      <c r="A39" s="329"/>
      <c r="B39" s="349" t="s">
        <v>9</v>
      </c>
      <c r="C39" s="352" t="s">
        <v>398</v>
      </c>
      <c r="D39" s="352" t="s">
        <v>406</v>
      </c>
      <c r="E39" s="352" t="s">
        <v>407</v>
      </c>
      <c r="F39" s="350"/>
      <c r="G39" s="351" t="s">
        <v>408</v>
      </c>
      <c r="H39" s="358"/>
      <c r="J39" s="358"/>
      <c r="K39" s="368" t="s">
        <v>399</v>
      </c>
      <c r="L39" s="297"/>
      <c r="M39" s="381"/>
    </row>
    <row r="40" spans="1:19" x14ac:dyDescent="0.25">
      <c r="B40" s="603">
        <v>1</v>
      </c>
      <c r="C40" s="481" t="str">
        <f>C36</f>
        <v>Additional Revenue Requirement (Reduction)</v>
      </c>
      <c r="D40" s="482"/>
      <c r="E40" s="483">
        <v>1</v>
      </c>
      <c r="F40" s="483"/>
      <c r="G40" s="484">
        <f ca="1">D36</f>
        <v>3740187.8948975778</v>
      </c>
      <c r="H40" s="356"/>
      <c r="J40" s="356"/>
      <c r="K40" s="367" t="s">
        <v>436</v>
      </c>
      <c r="L40" s="297" t="s">
        <v>437</v>
      </c>
      <c r="M40" s="381"/>
    </row>
    <row r="41" spans="1:19" s="600" customFormat="1" x14ac:dyDescent="0.25">
      <c r="B41" s="603">
        <f t="shared" ref="B41:B58" si="2">1+B40</f>
        <v>2</v>
      </c>
      <c r="C41" s="485" t="s">
        <v>479</v>
      </c>
      <c r="E41" s="487">
        <v>2E-3</v>
      </c>
      <c r="G41" s="612">
        <f ca="1">G40*E41</f>
        <v>7480.3757897951555</v>
      </c>
      <c r="H41" s="601"/>
      <c r="I41" s="512"/>
      <c r="J41" s="601"/>
      <c r="K41" s="605" t="s">
        <v>470</v>
      </c>
      <c r="L41" s="605" t="s">
        <v>412</v>
      </c>
      <c r="M41" s="602"/>
    </row>
    <row r="42" spans="1:19" x14ac:dyDescent="0.25">
      <c r="A42" s="438"/>
      <c r="B42" s="603">
        <f t="shared" si="2"/>
        <v>3</v>
      </c>
      <c r="C42" s="485" t="s">
        <v>84</v>
      </c>
      <c r="D42" s="490">
        <v>0</v>
      </c>
      <c r="E42" s="487">
        <f>D42*E40</f>
        <v>0</v>
      </c>
      <c r="F42" s="488"/>
      <c r="G42" s="489">
        <f ca="1">+G$40*D42</f>
        <v>0</v>
      </c>
      <c r="H42" s="356"/>
      <c r="I42" s="512"/>
      <c r="J42" s="356"/>
      <c r="K42" s="605" t="s">
        <v>471</v>
      </c>
      <c r="L42" s="605" t="s">
        <v>413</v>
      </c>
      <c r="M42" s="381"/>
      <c r="N42" s="438"/>
      <c r="O42" s="438"/>
      <c r="P42" s="438"/>
      <c r="Q42" s="438"/>
      <c r="R42" s="438"/>
      <c r="S42" s="438"/>
    </row>
    <row r="43" spans="1:19" x14ac:dyDescent="0.25">
      <c r="A43" s="438"/>
      <c r="B43" s="603">
        <f t="shared" si="2"/>
        <v>4</v>
      </c>
      <c r="C43" s="485" t="s">
        <v>56</v>
      </c>
      <c r="D43" s="490">
        <v>5.0000000000000001E-3</v>
      </c>
      <c r="E43" s="487">
        <f>D43*E40</f>
        <v>5.0000000000000001E-3</v>
      </c>
      <c r="F43" s="488"/>
      <c r="G43" s="489">
        <f ca="1">+G$40*D43</f>
        <v>18700.939474487888</v>
      </c>
      <c r="H43" s="356"/>
      <c r="I43" s="599"/>
      <c r="J43" s="356"/>
      <c r="K43" s="605" t="s">
        <v>472</v>
      </c>
      <c r="L43" s="605" t="s">
        <v>463</v>
      </c>
      <c r="M43" s="381"/>
      <c r="N43" s="438" t="s">
        <v>441</v>
      </c>
      <c r="O43" s="438"/>
      <c r="P43" s="438"/>
      <c r="Q43" s="438"/>
      <c r="R43" s="438"/>
      <c r="S43" s="438"/>
    </row>
    <row r="44" spans="1:19" ht="16.5" thickBot="1" x14ac:dyDescent="0.3">
      <c r="B44" s="603">
        <f t="shared" si="2"/>
        <v>5</v>
      </c>
      <c r="C44" s="491" t="s">
        <v>57</v>
      </c>
      <c r="D44" s="490">
        <v>5.0290000000000015E-2</v>
      </c>
      <c r="E44" s="492">
        <f>D44*E40</f>
        <v>5.0290000000000015E-2</v>
      </c>
      <c r="F44" s="493"/>
      <c r="G44" s="494">
        <f ca="1">+G$40*D44</f>
        <v>188094.04923439925</v>
      </c>
      <c r="H44" s="356"/>
      <c r="J44" s="356"/>
      <c r="K44" s="605" t="s">
        <v>473</v>
      </c>
      <c r="L44" s="605" t="s">
        <v>413</v>
      </c>
      <c r="M44" s="381"/>
      <c r="N44" s="31" t="s">
        <v>420</v>
      </c>
    </row>
    <row r="45" spans="1:19" ht="17.25" thickTop="1" thickBot="1" x14ac:dyDescent="0.3">
      <c r="B45" s="603">
        <f t="shared" si="2"/>
        <v>6</v>
      </c>
      <c r="C45" s="485" t="s">
        <v>58</v>
      </c>
      <c r="D45" s="501"/>
      <c r="E45" s="427">
        <f>SUM(E41:E44)</f>
        <v>5.7290000000000015E-2</v>
      </c>
      <c r="F45" s="96"/>
      <c r="G45" s="419">
        <f ca="1">SUM(G41:G44)</f>
        <v>214275.36449868229</v>
      </c>
      <c r="H45" s="356"/>
      <c r="J45" s="356"/>
      <c r="K45" s="605" t="s">
        <v>464</v>
      </c>
      <c r="L45" s="605"/>
      <c r="M45" s="381"/>
      <c r="N45" s="945" t="s">
        <v>349</v>
      </c>
      <c r="O45" s="946"/>
      <c r="P45" s="946"/>
      <c r="Q45" s="946"/>
      <c r="R45" s="946"/>
      <c r="S45" s="947"/>
    </row>
    <row r="46" spans="1:19" x14ac:dyDescent="0.25">
      <c r="B46" s="603">
        <f t="shared" si="2"/>
        <v>7</v>
      </c>
      <c r="C46" s="485"/>
      <c r="D46" s="501"/>
      <c r="E46" s="502"/>
      <c r="F46" s="488"/>
      <c r="G46" s="486"/>
      <c r="H46" s="356"/>
      <c r="J46" s="356"/>
      <c r="K46" s="605"/>
      <c r="L46" s="605"/>
      <c r="M46" s="381"/>
      <c r="N46" s="949" t="s">
        <v>77</v>
      </c>
      <c r="O46" s="950"/>
      <c r="P46" s="950"/>
      <c r="Q46" s="950"/>
      <c r="R46" s="950"/>
      <c r="S46" s="951"/>
    </row>
    <row r="47" spans="1:19" x14ac:dyDescent="0.25">
      <c r="B47" s="603">
        <f t="shared" si="2"/>
        <v>8</v>
      </c>
      <c r="C47" s="495" t="s">
        <v>320</v>
      </c>
      <c r="D47" s="496"/>
      <c r="E47" s="497">
        <f>E40-E45</f>
        <v>0.94270999999999994</v>
      </c>
      <c r="F47" s="498"/>
      <c r="G47" s="499">
        <f ca="1">+G40-G45</f>
        <v>3525912.5303988955</v>
      </c>
      <c r="H47" s="356"/>
      <c r="I47" s="51"/>
      <c r="J47" s="356"/>
      <c r="K47" s="605" t="s">
        <v>474</v>
      </c>
      <c r="L47" s="605"/>
      <c r="M47" s="381"/>
      <c r="N47" s="335" t="s">
        <v>73</v>
      </c>
      <c r="O47" s="329" t="s">
        <v>74</v>
      </c>
      <c r="P47" s="948" t="s">
        <v>75</v>
      </c>
      <c r="Q47" s="948"/>
      <c r="R47" s="948"/>
      <c r="S47" s="336" t="s">
        <v>76</v>
      </c>
    </row>
    <row r="48" spans="1:19" x14ac:dyDescent="0.25">
      <c r="B48" s="603">
        <f t="shared" si="2"/>
        <v>9</v>
      </c>
      <c r="C48" s="500" t="s">
        <v>451</v>
      </c>
      <c r="D48" s="501"/>
      <c r="E48" s="506"/>
      <c r="F48" s="503"/>
      <c r="G48" s="489">
        <f>D17</f>
        <v>-2616415.3080742485</v>
      </c>
      <c r="H48" s="356"/>
      <c r="I48" s="65"/>
      <c r="J48" s="356"/>
      <c r="K48" s="605" t="s">
        <v>434</v>
      </c>
      <c r="L48" s="605"/>
      <c r="M48" s="381"/>
      <c r="N48" s="337"/>
      <c r="O48" s="99"/>
      <c r="P48" s="100"/>
      <c r="Q48" s="101"/>
      <c r="R48" s="102"/>
      <c r="S48" s="338"/>
    </row>
    <row r="49" spans="2:19" x14ac:dyDescent="0.25">
      <c r="B49" s="603">
        <f t="shared" si="2"/>
        <v>10</v>
      </c>
      <c r="C49" s="485" t="s">
        <v>85</v>
      </c>
      <c r="D49" s="504"/>
      <c r="E49" s="508" t="s">
        <v>393</v>
      </c>
      <c r="F49" s="503"/>
      <c r="G49" s="489">
        <f ca="1">G47+G48</f>
        <v>909497.22232464701</v>
      </c>
      <c r="H49" s="356"/>
      <c r="I49" s="226" t="s">
        <v>134</v>
      </c>
      <c r="J49" s="356"/>
      <c r="K49" s="605" t="s">
        <v>475</v>
      </c>
      <c r="L49" s="605"/>
      <c r="M49" s="381"/>
      <c r="N49" s="339">
        <v>0</v>
      </c>
      <c r="O49" s="100">
        <v>50000</v>
      </c>
      <c r="P49" s="100">
        <v>0</v>
      </c>
      <c r="Q49" s="101" t="s">
        <v>133</v>
      </c>
      <c r="R49" s="102">
        <v>0.21</v>
      </c>
      <c r="S49" s="340">
        <v>0</v>
      </c>
    </row>
    <row r="50" spans="2:19" x14ac:dyDescent="0.25">
      <c r="B50" s="603">
        <f t="shared" si="2"/>
        <v>11</v>
      </c>
      <c r="C50" s="485" t="s">
        <v>213</v>
      </c>
      <c r="D50" s="630">
        <f>Inputs!BQ6</f>
        <v>0.21</v>
      </c>
      <c r="E50" s="509">
        <f ca="1">Inputs!BT6</f>
        <v>5.1065460360623434E-2</v>
      </c>
      <c r="F50" s="460"/>
      <c r="G50" s="489">
        <f ca="1">G49*D50</f>
        <v>190994.41668817587</v>
      </c>
      <c r="H50" s="356"/>
      <c r="I50" s="829">
        <f ca="1">MAX(G49*FIT_Rate,0)</f>
        <v>190994.41668817587</v>
      </c>
      <c r="J50" s="356"/>
      <c r="K50" s="605" t="s">
        <v>435</v>
      </c>
      <c r="L50" s="605"/>
      <c r="M50" s="381"/>
      <c r="N50" s="339">
        <v>50000.01</v>
      </c>
      <c r="O50" s="100">
        <v>75000</v>
      </c>
      <c r="P50" s="100">
        <v>7500</v>
      </c>
      <c r="Q50" s="101" t="s">
        <v>133</v>
      </c>
      <c r="R50" s="102">
        <f>+R49</f>
        <v>0.21</v>
      </c>
      <c r="S50" s="340">
        <v>50000</v>
      </c>
    </row>
    <row r="51" spans="2:19" x14ac:dyDescent="0.25">
      <c r="B51" s="603">
        <f t="shared" si="2"/>
        <v>12</v>
      </c>
      <c r="C51" s="485" t="s">
        <v>87</v>
      </c>
      <c r="D51" s="502"/>
      <c r="E51" s="507"/>
      <c r="F51" s="503"/>
      <c r="G51" s="505">
        <f>+PFIS!I48</f>
        <v>0</v>
      </c>
      <c r="H51" s="356"/>
      <c r="I51" s="226" t="s">
        <v>135</v>
      </c>
      <c r="J51" s="356"/>
      <c r="K51" s="605" t="s">
        <v>439</v>
      </c>
      <c r="L51" s="605"/>
      <c r="M51" s="381"/>
      <c r="N51" s="339">
        <v>75000.009999999995</v>
      </c>
      <c r="O51" s="100">
        <v>100000</v>
      </c>
      <c r="P51" s="100">
        <v>13750</v>
      </c>
      <c r="Q51" s="101" t="s">
        <v>133</v>
      </c>
      <c r="R51" s="102">
        <f t="shared" ref="R51:R57" si="3">+R50</f>
        <v>0.21</v>
      </c>
      <c r="S51" s="340">
        <v>75000</v>
      </c>
    </row>
    <row r="52" spans="2:19" s="607" customFormat="1" x14ac:dyDescent="0.25">
      <c r="B52" s="807"/>
      <c r="C52" s="808" t="s">
        <v>521</v>
      </c>
      <c r="D52" s="809"/>
      <c r="E52" s="810"/>
      <c r="F52" s="811"/>
      <c r="G52" s="812">
        <f>'[1]Deferred Taxes'!$E$26</f>
        <v>-25946.080495155667</v>
      </c>
      <c r="H52" s="601"/>
      <c r="I52" s="226"/>
      <c r="J52" s="601"/>
      <c r="K52" s="605"/>
      <c r="L52" s="605"/>
      <c r="M52" s="602"/>
      <c r="N52" s="339"/>
      <c r="O52" s="100"/>
      <c r="P52" s="100"/>
      <c r="Q52" s="101"/>
      <c r="R52" s="102"/>
      <c r="S52" s="340"/>
    </row>
    <row r="53" spans="2:19" x14ac:dyDescent="0.25">
      <c r="B53" s="603">
        <f>1+B51</f>
        <v>13</v>
      </c>
      <c r="C53" s="500" t="s">
        <v>86</v>
      </c>
      <c r="D53" s="460"/>
      <c r="E53" s="460"/>
      <c r="F53" s="488"/>
      <c r="G53" s="489">
        <f ca="1">+G50-G51</f>
        <v>190994.41668817587</v>
      </c>
      <c r="H53" s="356"/>
      <c r="I53" s="432">
        <f>+D50</f>
        <v>0.21</v>
      </c>
      <c r="J53" s="356"/>
      <c r="K53" s="605" t="s">
        <v>476</v>
      </c>
      <c r="L53" s="605" t="s">
        <v>414</v>
      </c>
      <c r="M53" s="381"/>
      <c r="N53" s="339">
        <v>100000.01</v>
      </c>
      <c r="O53" s="100">
        <v>335000</v>
      </c>
      <c r="P53" s="100">
        <v>22250</v>
      </c>
      <c r="Q53" s="101" t="s">
        <v>133</v>
      </c>
      <c r="R53" s="102">
        <f>+R51</f>
        <v>0.21</v>
      </c>
      <c r="S53" s="340">
        <v>100000</v>
      </c>
    </row>
    <row r="54" spans="2:19" x14ac:dyDescent="0.25">
      <c r="B54" s="603">
        <f t="shared" si="2"/>
        <v>14</v>
      </c>
      <c r="C54" s="491"/>
      <c r="D54" s="510"/>
      <c r="E54" s="506"/>
      <c r="F54" s="493"/>
      <c r="G54" s="511"/>
      <c r="H54" s="356"/>
      <c r="I54" s="226" t="s">
        <v>212</v>
      </c>
      <c r="J54" s="356"/>
      <c r="K54" s="605"/>
      <c r="L54" s="605"/>
      <c r="M54" s="381"/>
      <c r="N54" s="339">
        <v>335000.01</v>
      </c>
      <c r="O54" s="100">
        <v>10000000</v>
      </c>
      <c r="P54" s="100">
        <v>113900</v>
      </c>
      <c r="Q54" s="101" t="s">
        <v>133</v>
      </c>
      <c r="R54" s="102">
        <f t="shared" si="3"/>
        <v>0.21</v>
      </c>
      <c r="S54" s="340">
        <v>335000</v>
      </c>
    </row>
    <row r="55" spans="2:19" ht="16.5" thickBot="1" x14ac:dyDescent="0.3">
      <c r="B55" s="603">
        <f t="shared" si="2"/>
        <v>15</v>
      </c>
      <c r="C55" s="73" t="s">
        <v>59</v>
      </c>
      <c r="D55" s="94"/>
      <c r="E55" s="428">
        <f ca="1">IF(OR(E50="", E50=0),E45+(E47*D50),E50+E45)</f>
        <v>0.10835546036062345</v>
      </c>
      <c r="F55" s="96"/>
      <c r="H55" s="356"/>
      <c r="I55" s="431">
        <f ca="1">G53/G40</f>
        <v>5.1065460360623434E-2</v>
      </c>
      <c r="J55" s="356"/>
      <c r="K55" s="605" t="s">
        <v>477</v>
      </c>
      <c r="L55" s="605"/>
      <c r="M55" s="381"/>
      <c r="N55" s="339">
        <v>10000000.01</v>
      </c>
      <c r="O55" s="100">
        <v>15000000</v>
      </c>
      <c r="P55" s="100">
        <v>3400000</v>
      </c>
      <c r="Q55" s="101" t="s">
        <v>133</v>
      </c>
      <c r="R55" s="102">
        <f t="shared" si="3"/>
        <v>0.21</v>
      </c>
      <c r="S55" s="340">
        <v>10000000</v>
      </c>
    </row>
    <row r="56" spans="2:19" ht="16.5" thickTop="1" x14ac:dyDescent="0.25">
      <c r="B56" s="603">
        <f t="shared" si="2"/>
        <v>16</v>
      </c>
      <c r="C56" s="73"/>
      <c r="D56" s="97"/>
      <c r="E56" s="95"/>
      <c r="F56" s="96"/>
      <c r="H56" s="356"/>
      <c r="J56" s="356"/>
      <c r="K56" s="605"/>
      <c r="L56" s="605"/>
      <c r="M56" s="381"/>
      <c r="N56" s="339">
        <v>15000000.01</v>
      </c>
      <c r="O56" s="100">
        <v>18333333</v>
      </c>
      <c r="P56" s="100">
        <v>5150000</v>
      </c>
      <c r="Q56" s="101" t="s">
        <v>133</v>
      </c>
      <c r="R56" s="102">
        <f t="shared" si="3"/>
        <v>0.21</v>
      </c>
      <c r="S56" s="340">
        <v>15000000</v>
      </c>
    </row>
    <row r="57" spans="2:19" ht="16.5" thickBot="1" x14ac:dyDescent="0.3">
      <c r="B57" s="603">
        <f t="shared" si="2"/>
        <v>17</v>
      </c>
      <c r="C57" s="73" t="s">
        <v>60</v>
      </c>
      <c r="D57" s="97"/>
      <c r="E57" s="429">
        <f ca="1">IF(OR(E50="", E50=0), E47-(E47*D50), E47-E50)</f>
        <v>0.89164453963937651</v>
      </c>
      <c r="F57" s="96"/>
      <c r="G57" s="430">
        <f ca="1">+G$40*E57</f>
        <v>3334918.1137107196</v>
      </c>
      <c r="H57" s="356"/>
      <c r="I57" s="604" t="s">
        <v>469</v>
      </c>
      <c r="J57" s="356"/>
      <c r="K57" s="605" t="s">
        <v>478</v>
      </c>
      <c r="L57" s="605" t="s">
        <v>415</v>
      </c>
      <c r="M57" s="381"/>
      <c r="N57" s="341">
        <v>18333333.010000002</v>
      </c>
      <c r="O57" s="342"/>
      <c r="P57" s="343">
        <v>6416667</v>
      </c>
      <c r="Q57" s="344" t="s">
        <v>133</v>
      </c>
      <c r="R57" s="345">
        <f t="shared" si="3"/>
        <v>0.21</v>
      </c>
      <c r="S57" s="346">
        <v>18333333</v>
      </c>
    </row>
    <row r="58" spans="2:19" ht="16.5" thickTop="1" x14ac:dyDescent="0.25">
      <c r="B58" s="603">
        <f t="shared" si="2"/>
        <v>18</v>
      </c>
      <c r="C58" s="73"/>
      <c r="D58" s="97"/>
      <c r="E58" s="95"/>
      <c r="F58" s="98"/>
      <c r="H58" s="356"/>
      <c r="I58" s="611">
        <f ca="1">G40+G44+G49</f>
        <v>4837779.1664566239</v>
      </c>
      <c r="J58" s="356"/>
      <c r="K58" s="367"/>
      <c r="M58" s="381"/>
    </row>
    <row r="59" spans="2:19" s="329" customFormat="1" x14ac:dyDescent="0.25">
      <c r="B59" s="65"/>
      <c r="C59" s="65"/>
      <c r="D59" s="109"/>
      <c r="E59" s="55"/>
      <c r="F59" s="108"/>
      <c r="G59" s="3"/>
      <c r="H59" s="357"/>
      <c r="J59" s="358"/>
      <c r="K59" s="374"/>
      <c r="L59" s="297"/>
      <c r="M59" s="381"/>
    </row>
    <row r="96" spans="2:3" x14ac:dyDescent="0.25">
      <c r="B96" s="331"/>
      <c r="C96" s="330"/>
    </row>
    <row r="97" spans="2:7" x14ac:dyDescent="0.25">
      <c r="B97" s="331"/>
      <c r="G97" s="31"/>
    </row>
    <row r="98" spans="2:7" x14ac:dyDescent="0.25">
      <c r="G98" s="31"/>
    </row>
    <row r="99" spans="2:7" x14ac:dyDescent="0.25">
      <c r="G99" s="31"/>
    </row>
    <row r="100" spans="2:7" x14ac:dyDescent="0.25">
      <c r="G100" s="31"/>
    </row>
    <row r="101" spans="2:7" x14ac:dyDescent="0.25">
      <c r="G101" s="31"/>
    </row>
    <row r="102" spans="2:7" x14ac:dyDescent="0.25">
      <c r="G102" s="31"/>
    </row>
    <row r="103" spans="2:7" x14ac:dyDescent="0.25">
      <c r="G103" s="31"/>
    </row>
    <row r="104" spans="2:7" x14ac:dyDescent="0.25">
      <c r="G104" s="31"/>
    </row>
    <row r="105" spans="2:7" x14ac:dyDescent="0.25">
      <c r="G105" s="31"/>
    </row>
    <row r="106" spans="2:7" x14ac:dyDescent="0.25">
      <c r="G106" s="31"/>
    </row>
    <row r="107" spans="2:7" x14ac:dyDescent="0.25">
      <c r="G107" s="31"/>
    </row>
    <row r="108" spans="2:7" x14ac:dyDescent="0.25">
      <c r="G108" s="31"/>
    </row>
    <row r="109" spans="2:7" x14ac:dyDescent="0.25">
      <c r="G109" s="31"/>
    </row>
    <row r="110" spans="2:7" x14ac:dyDescent="0.25">
      <c r="G110" s="31"/>
    </row>
    <row r="111" spans="2:7" x14ac:dyDescent="0.25">
      <c r="G111" s="31"/>
    </row>
    <row r="112" spans="2:7" x14ac:dyDescent="0.25">
      <c r="G112" s="31"/>
    </row>
    <row r="113" spans="7:7" x14ac:dyDescent="0.25">
      <c r="G113" s="31"/>
    </row>
    <row r="114" spans="7:7" x14ac:dyDescent="0.25">
      <c r="G114" s="31"/>
    </row>
    <row r="115" spans="7:7" x14ac:dyDescent="0.25">
      <c r="G115" s="31"/>
    </row>
    <row r="116" spans="7:7" x14ac:dyDescent="0.25">
      <c r="G116" s="31"/>
    </row>
    <row r="117" spans="7:7" x14ac:dyDescent="0.25">
      <c r="G117" s="31"/>
    </row>
    <row r="118" spans="7:7" x14ac:dyDescent="0.25">
      <c r="G118" s="31"/>
    </row>
    <row r="119" spans="7:7" x14ac:dyDescent="0.25">
      <c r="G119" s="31"/>
    </row>
    <row r="120" spans="7:7" x14ac:dyDescent="0.25">
      <c r="G120" s="31"/>
    </row>
  </sheetData>
  <protectedRanges>
    <protectedRange password="C6D0" sqref="D50:E50" name="NTG Factor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3">
    <mergeCell ref="N45:S45"/>
    <mergeCell ref="P47:R47"/>
    <mergeCell ref="N46:S46"/>
  </mergeCells>
  <phoneticPr fontId="11" type="noConversion"/>
  <pageMargins left="0.75" right="0.5" top="1" bottom="0.75" header="0.5" footer="0.5"/>
  <pageSetup scale="78" orientation="landscape" r:id="rId1"/>
  <headerFooter alignWithMargins="0">
    <oddFooter>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C215-16EF-4185-9DB1-D2CE582B1D46}">
  <dimension ref="B1:Z1384"/>
  <sheetViews>
    <sheetView zoomScale="70" zoomScaleNormal="70" workbookViewId="0">
      <selection activeCell="N10" sqref="N10"/>
    </sheetView>
  </sheetViews>
  <sheetFormatPr defaultRowHeight="15" x14ac:dyDescent="0.25"/>
  <cols>
    <col min="1" max="1" width="8.88671875" style="830"/>
    <col min="2" max="2" width="27.6640625" style="830" customWidth="1"/>
    <col min="3" max="3" width="38.5546875" style="830" bestFit="1" customWidth="1"/>
    <col min="4" max="4" width="12.109375" style="830" customWidth="1"/>
    <col min="5" max="5" width="11.5546875" style="830" customWidth="1"/>
    <col min="6" max="8" width="8.88671875" style="830"/>
    <col min="9" max="9" width="12.88671875" style="830" customWidth="1"/>
    <col min="10" max="10" width="14.6640625" style="830" customWidth="1"/>
    <col min="11" max="11" width="14.33203125" style="830" customWidth="1"/>
    <col min="12" max="12" width="13.33203125" style="830" customWidth="1"/>
    <col min="13" max="13" width="10" style="830" bestFit="1" customWidth="1"/>
    <col min="14" max="14" width="27.6640625" style="830" customWidth="1"/>
    <col min="15" max="15" width="38.5546875" style="830" bestFit="1" customWidth="1"/>
    <col min="16" max="16" width="12.109375" style="830" customWidth="1"/>
    <col min="17" max="17" width="11.5546875" style="830" customWidth="1"/>
    <col min="18" max="20" width="8.88671875" style="830"/>
    <col min="21" max="21" width="11.109375" style="830" customWidth="1"/>
    <col min="22" max="22" width="13.88671875" style="830" customWidth="1"/>
    <col min="23" max="23" width="12.44140625" style="830" customWidth="1"/>
    <col min="24" max="24" width="13.33203125" style="830" customWidth="1"/>
    <col min="25" max="25" width="8.88671875" style="830"/>
    <col min="26" max="26" width="12.33203125" style="830" customWidth="1"/>
    <col min="27" max="16384" width="8.88671875" style="830"/>
  </cols>
  <sheetData>
    <row r="1" spans="2:26" ht="30" x14ac:dyDescent="0.4">
      <c r="B1" s="919" t="s">
        <v>485</v>
      </c>
      <c r="C1" s="919"/>
      <c r="D1" s="919"/>
      <c r="E1" s="919"/>
      <c r="F1" s="919"/>
      <c r="G1" s="919"/>
      <c r="H1" s="919"/>
      <c r="I1" s="919"/>
      <c r="J1" s="919"/>
      <c r="K1" s="919"/>
      <c r="L1" s="919"/>
      <c r="N1" s="920" t="s">
        <v>486</v>
      </c>
      <c r="O1" s="920"/>
      <c r="P1" s="920"/>
      <c r="Q1" s="920"/>
      <c r="R1" s="920"/>
      <c r="S1" s="920"/>
      <c r="T1" s="920"/>
      <c r="U1" s="920"/>
      <c r="V1" s="920"/>
      <c r="W1" s="920"/>
      <c r="X1" s="920"/>
    </row>
    <row r="2" spans="2:26" ht="15.75" x14ac:dyDescent="0.25">
      <c r="B2" s="724" t="s">
        <v>487</v>
      </c>
      <c r="C2" s="724"/>
      <c r="D2" s="724"/>
      <c r="E2" s="725"/>
      <c r="F2" s="726"/>
      <c r="G2" s="726"/>
      <c r="H2" s="726"/>
      <c r="I2" s="725"/>
      <c r="J2" s="869"/>
      <c r="K2" s="728" t="s">
        <v>488</v>
      </c>
      <c r="L2" s="724">
        <f>Inputs!B8</f>
        <v>44196</v>
      </c>
      <c r="N2" s="730" t="s">
        <v>489</v>
      </c>
      <c r="O2" s="730"/>
      <c r="P2" s="730"/>
      <c r="Q2" s="730"/>
      <c r="R2" s="730"/>
      <c r="S2" s="731"/>
      <c r="T2" s="732"/>
      <c r="U2" s="731"/>
      <c r="V2" s="730"/>
      <c r="W2" s="730" t="s">
        <v>488</v>
      </c>
      <c r="X2" s="868">
        <f>+'5A and 5B'!L2</f>
        <v>44196</v>
      </c>
    </row>
    <row r="3" spans="2:26" ht="15.75" x14ac:dyDescent="0.25">
      <c r="B3" s="733" t="s">
        <v>490</v>
      </c>
      <c r="C3" s="734" t="s">
        <v>491</v>
      </c>
      <c r="D3" s="734" t="s">
        <v>492</v>
      </c>
      <c r="E3" s="735" t="s">
        <v>493</v>
      </c>
      <c r="F3" s="867" t="s">
        <v>494</v>
      </c>
      <c r="G3" s="849" t="s">
        <v>495</v>
      </c>
      <c r="H3" s="867" t="s">
        <v>496</v>
      </c>
      <c r="I3" s="867" t="s">
        <v>497</v>
      </c>
      <c r="J3" s="867" t="s">
        <v>498</v>
      </c>
      <c r="K3" s="867" t="s">
        <v>499</v>
      </c>
      <c r="L3" s="866" t="s">
        <v>500</v>
      </c>
      <c r="N3" s="740" t="s">
        <v>490</v>
      </c>
      <c r="O3" s="741" t="s">
        <v>491</v>
      </c>
      <c r="P3" s="741" t="s">
        <v>492</v>
      </c>
      <c r="Q3" s="742" t="s">
        <v>493</v>
      </c>
      <c r="R3" s="743" t="s">
        <v>494</v>
      </c>
      <c r="S3" s="744" t="s">
        <v>495</v>
      </c>
      <c r="T3" s="743" t="s">
        <v>496</v>
      </c>
      <c r="U3" s="743" t="s">
        <v>497</v>
      </c>
      <c r="V3" s="743" t="s">
        <v>498</v>
      </c>
      <c r="W3" s="743" t="s">
        <v>499</v>
      </c>
      <c r="X3" s="745" t="s">
        <v>500</v>
      </c>
    </row>
    <row r="4" spans="2:26" ht="31.5" x14ac:dyDescent="0.25">
      <c r="B4" s="746" t="s">
        <v>501</v>
      </c>
      <c r="C4" s="746" t="s">
        <v>502</v>
      </c>
      <c r="D4" s="747" t="s">
        <v>503</v>
      </c>
      <c r="E4" s="863" t="s">
        <v>504</v>
      </c>
      <c r="F4" s="864" t="s">
        <v>505</v>
      </c>
      <c r="G4" s="865" t="s">
        <v>506</v>
      </c>
      <c r="H4" s="864" t="s">
        <v>507</v>
      </c>
      <c r="I4" s="863" t="s">
        <v>508</v>
      </c>
      <c r="J4" s="863" t="s">
        <v>509</v>
      </c>
      <c r="K4" s="863" t="s">
        <v>510</v>
      </c>
      <c r="L4" s="863" t="s">
        <v>511</v>
      </c>
      <c r="N4" s="751" t="s">
        <v>501</v>
      </c>
      <c r="O4" s="751" t="s">
        <v>502</v>
      </c>
      <c r="P4" s="752" t="s">
        <v>503</v>
      </c>
      <c r="Q4" s="753" t="s">
        <v>504</v>
      </c>
      <c r="R4" s="754" t="s">
        <v>505</v>
      </c>
      <c r="S4" s="753" t="s">
        <v>506</v>
      </c>
      <c r="T4" s="754" t="s">
        <v>507</v>
      </c>
      <c r="U4" s="753" t="s">
        <v>512</v>
      </c>
      <c r="V4" s="753" t="s">
        <v>513</v>
      </c>
      <c r="W4" s="753" t="s">
        <v>513</v>
      </c>
      <c r="X4" s="753" t="s">
        <v>351</v>
      </c>
      <c r="Z4" s="862" t="s">
        <v>525</v>
      </c>
    </row>
    <row r="5" spans="2:26" ht="15.75" x14ac:dyDescent="0.25">
      <c r="B5" s="755" t="s">
        <v>199</v>
      </c>
      <c r="C5" s="756" t="s">
        <v>136</v>
      </c>
      <c r="D5" s="757" t="s">
        <v>514</v>
      </c>
      <c r="E5" s="860" t="s">
        <v>137</v>
      </c>
      <c r="F5" s="860" t="s">
        <v>137</v>
      </c>
      <c r="G5" s="861" t="s">
        <v>515</v>
      </c>
      <c r="H5" s="861" t="s">
        <v>515</v>
      </c>
      <c r="I5" s="860" t="s">
        <v>516</v>
      </c>
      <c r="J5" s="860" t="s">
        <v>517</v>
      </c>
      <c r="K5" s="860" t="s">
        <v>518</v>
      </c>
      <c r="L5" s="859" t="s">
        <v>137</v>
      </c>
      <c r="N5" s="761" t="s">
        <v>199</v>
      </c>
      <c r="O5" s="762" t="s">
        <v>136</v>
      </c>
      <c r="P5" s="763" t="s">
        <v>514</v>
      </c>
      <c r="Q5" s="764" t="s">
        <v>137</v>
      </c>
      <c r="R5" s="764" t="s">
        <v>137</v>
      </c>
      <c r="S5" s="765" t="s">
        <v>515</v>
      </c>
      <c r="T5" s="765" t="s">
        <v>515</v>
      </c>
      <c r="U5" s="764" t="s">
        <v>516</v>
      </c>
      <c r="V5" s="764" t="s">
        <v>517</v>
      </c>
      <c r="W5" s="764" t="s">
        <v>518</v>
      </c>
      <c r="X5" s="766" t="s">
        <v>137</v>
      </c>
      <c r="Z5" s="764" t="s">
        <v>524</v>
      </c>
    </row>
    <row r="6" spans="2:26" ht="15.75" x14ac:dyDescent="0.25">
      <c r="B6" s="854"/>
      <c r="C6" s="854"/>
      <c r="D6" s="858"/>
      <c r="E6" s="856">
        <f>SUMIFS($E$8:$E$1384,$D$8:$D$1384,"&lt;="&amp;Endof_TestYear)</f>
        <v>51149487.870000027</v>
      </c>
      <c r="F6" s="856">
        <f>SUMIFS(F8:F1316,$D$8:$D$1316,"&lt;="&amp;Endof_TestYear)</f>
        <v>0</v>
      </c>
      <c r="G6" s="852"/>
      <c r="H6" s="857">
        <f>+E6-K6-L6-F6</f>
        <v>3.7252902984619141E-8</v>
      </c>
      <c r="I6" s="856">
        <f>SUMIFS($I$8:$I$1384,$D$8:$D$1384,"&lt;="&amp;Endof_TestYear)</f>
        <v>-1697536.3199999998</v>
      </c>
      <c r="J6" s="856">
        <f>SUMIFS($J$8:$J$1384,$D$8:$D$1384,"&lt;="&amp;Endof_TestYear)</f>
        <v>22020820.050000004</v>
      </c>
      <c r="K6" s="856">
        <f>SUMIFS($K$8:$K$1384,$D$8:$D$1384,"&lt;="&amp;Endof_TestYear)</f>
        <v>20323283.729999993</v>
      </c>
      <c r="L6" s="855">
        <f>SUMIFS($L$8:$L$1384,$D$8:$D$1384,"&lt;="&amp;Endof_TestYear)</f>
        <v>30826204.139999997</v>
      </c>
      <c r="N6" s="854"/>
      <c r="O6" s="854"/>
      <c r="P6" s="853"/>
      <c r="Q6" s="851">
        <f>SUMIFS(Q8:Q468,$P$8:$P$468,"&lt;="&amp;Endof_TestYear)</f>
        <v>33500330.999999996</v>
      </c>
      <c r="R6" s="851">
        <f>SUMIFS(R8:R1008,$P$8:$P$1008,"&lt;="&amp;Endof_TestYear)</f>
        <v>0</v>
      </c>
      <c r="S6" s="852"/>
      <c r="T6" s="775">
        <f>+Q6-W6-X6-R6</f>
        <v>1.862645149230957E-8</v>
      </c>
      <c r="U6" s="851">
        <f>SUMIFS(U8:U468,$P$8:$P$468,"&lt;="&amp;Endof_TestYear)</f>
        <v>867783.35999999964</v>
      </c>
      <c r="V6" s="851">
        <f>SUMIFS(V8:V468,$P$8:$P$468,"&lt;="&amp;Endof_TestYear)</f>
        <v>11973050.719999988</v>
      </c>
      <c r="W6" s="851">
        <f>SUMIFS(W8:W468,$P$8:$P$468,"&lt;="&amp;Endof_TestYear)</f>
        <v>12840834.079999998</v>
      </c>
      <c r="X6" s="850">
        <f>SUMIFS(X8:X468,$P$8:$P$468,"&lt;="&amp;Endof_TestYear)</f>
        <v>20659496.919999979</v>
      </c>
    </row>
    <row r="7" spans="2:26" ht="15.75" x14ac:dyDescent="0.25">
      <c r="B7" s="847"/>
      <c r="C7" s="846"/>
      <c r="D7" s="845"/>
      <c r="E7" s="844"/>
      <c r="F7" s="849"/>
      <c r="G7" s="843"/>
      <c r="H7" s="848"/>
      <c r="I7" s="842"/>
      <c r="J7" s="842"/>
      <c r="K7" s="842"/>
      <c r="L7" s="841"/>
      <c r="N7" s="847"/>
      <c r="O7" s="846"/>
      <c r="P7" s="845"/>
      <c r="Q7" s="844"/>
      <c r="R7" s="737"/>
      <c r="S7" s="843"/>
      <c r="T7" s="780"/>
      <c r="U7" s="842"/>
      <c r="V7" s="842"/>
      <c r="W7" s="842"/>
      <c r="X7" s="841"/>
    </row>
    <row r="8" spans="2:26" ht="15.75" x14ac:dyDescent="0.25">
      <c r="B8" s="837" t="s">
        <v>359</v>
      </c>
      <c r="C8" s="836" t="s">
        <v>526</v>
      </c>
      <c r="D8" s="835">
        <v>43831</v>
      </c>
      <c r="E8" s="834">
        <v>-4844</v>
      </c>
      <c r="F8" s="833"/>
      <c r="G8" s="832">
        <v>40</v>
      </c>
      <c r="H8" s="831">
        <f t="shared" ref="H8:H71" si="0">IF(E8&lt;&gt;"",IF((TestEOY-D8)/365&gt;G8,G8,ROUNDUP(((TestEOY-D8)/365),0)),"")</f>
        <v>1</v>
      </c>
      <c r="I8" s="831">
        <v>119.88</v>
      </c>
      <c r="J8" s="789">
        <f t="shared" ref="J8:J71" si="1">K8-I8</f>
        <v>-290.83</v>
      </c>
      <c r="K8" s="831">
        <v>-170.95</v>
      </c>
      <c r="L8" s="790">
        <f t="shared" ref="L8:L13" si="2">E8-K8</f>
        <v>-4673.05</v>
      </c>
      <c r="M8" s="838"/>
      <c r="N8" s="837" t="s">
        <v>359</v>
      </c>
      <c r="O8" s="836" t="s">
        <v>1449</v>
      </c>
      <c r="P8" s="835">
        <v>33404</v>
      </c>
      <c r="Q8" s="834">
        <v>1644855</v>
      </c>
      <c r="R8" s="833"/>
      <c r="S8" s="832">
        <v>60</v>
      </c>
      <c r="T8" s="831">
        <f t="shared" ref="T8:T71" si="3">IF(Q8&lt;&gt;"",IF((TestEOY-P8)/365&gt;S8,S8,ROUNDUP(((TestEOY-P8)/365),0)),"")</f>
        <v>30</v>
      </c>
      <c r="U8" s="831">
        <v>27049.68</v>
      </c>
      <c r="V8" s="789">
        <f t="shared" ref="V8:V71" si="4">W8-U8</f>
        <v>783772.94</v>
      </c>
      <c r="W8" s="831">
        <v>810822.62</v>
      </c>
      <c r="X8" s="790">
        <f t="shared" ref="X8:X71" si="5">IFERROR(IF(W8&gt;Q8,0,(+Q8-W8))-R8,"")</f>
        <v>834032.38</v>
      </c>
      <c r="Z8" s="830">
        <f t="shared" ref="Z8:Z71" si="6">IF(W8&gt;Q8,0,1)</f>
        <v>1</v>
      </c>
    </row>
    <row r="9" spans="2:26" ht="15.75" x14ac:dyDescent="0.25">
      <c r="B9" s="837" t="s">
        <v>313</v>
      </c>
      <c r="C9" s="836" t="s">
        <v>527</v>
      </c>
      <c r="D9" s="835">
        <v>43882</v>
      </c>
      <c r="E9" s="834">
        <v>-1716.01</v>
      </c>
      <c r="F9" s="833"/>
      <c r="G9" s="832">
        <v>20</v>
      </c>
      <c r="H9" s="831">
        <f t="shared" si="0"/>
        <v>1</v>
      </c>
      <c r="I9" s="831">
        <v>84</v>
      </c>
      <c r="J9" s="789">
        <f t="shared" si="1"/>
        <v>-190.35</v>
      </c>
      <c r="K9" s="831">
        <v>-106.35</v>
      </c>
      <c r="L9" s="790">
        <f t="shared" si="2"/>
        <v>-1609.66</v>
      </c>
      <c r="M9" s="838"/>
      <c r="N9" s="837" t="s">
        <v>359</v>
      </c>
      <c r="O9" s="836" t="s">
        <v>1450</v>
      </c>
      <c r="P9" s="835">
        <v>40086</v>
      </c>
      <c r="Q9" s="834">
        <v>1043162.78</v>
      </c>
      <c r="R9" s="833"/>
      <c r="S9" s="832">
        <v>60</v>
      </c>
      <c r="T9" s="831">
        <f t="shared" si="3"/>
        <v>12</v>
      </c>
      <c r="U9" s="831">
        <v>17240.16</v>
      </c>
      <c r="V9" s="789">
        <f t="shared" si="4"/>
        <v>178279.96</v>
      </c>
      <c r="W9" s="831">
        <v>195520.12</v>
      </c>
      <c r="X9" s="790">
        <f t="shared" si="5"/>
        <v>847642.66</v>
      </c>
      <c r="Z9" s="830">
        <f t="shared" si="6"/>
        <v>1</v>
      </c>
    </row>
    <row r="10" spans="2:26" ht="15.75" x14ac:dyDescent="0.25">
      <c r="B10" s="837" t="s">
        <v>359</v>
      </c>
      <c r="C10" s="836" t="s">
        <v>526</v>
      </c>
      <c r="D10" s="835">
        <v>43831</v>
      </c>
      <c r="E10" s="834">
        <v>-1260</v>
      </c>
      <c r="F10" s="833"/>
      <c r="G10" s="832">
        <v>60</v>
      </c>
      <c r="H10" s="831">
        <f t="shared" si="0"/>
        <v>1</v>
      </c>
      <c r="I10" s="831">
        <v>20.88</v>
      </c>
      <c r="J10" s="789">
        <f t="shared" si="1"/>
        <v>-50.57</v>
      </c>
      <c r="K10" s="831">
        <v>-29.69</v>
      </c>
      <c r="L10" s="790">
        <f t="shared" si="2"/>
        <v>-1230.31</v>
      </c>
      <c r="M10" s="838"/>
      <c r="N10" s="837" t="s">
        <v>359</v>
      </c>
      <c r="O10" s="836" t="s">
        <v>1451</v>
      </c>
      <c r="P10" s="835">
        <v>39903</v>
      </c>
      <c r="Q10" s="834">
        <v>877277.25</v>
      </c>
      <c r="R10" s="833"/>
      <c r="S10" s="832">
        <v>60</v>
      </c>
      <c r="T10" s="831">
        <f t="shared" si="3"/>
        <v>12</v>
      </c>
      <c r="U10" s="831">
        <v>14497.320000000002</v>
      </c>
      <c r="V10" s="789">
        <f t="shared" si="4"/>
        <v>157240.88</v>
      </c>
      <c r="W10" s="831">
        <v>171738.2</v>
      </c>
      <c r="X10" s="790">
        <f t="shared" si="5"/>
        <v>705539.05</v>
      </c>
      <c r="Z10" s="830">
        <f t="shared" si="6"/>
        <v>1</v>
      </c>
    </row>
    <row r="11" spans="2:26" ht="15.75" x14ac:dyDescent="0.25">
      <c r="B11" s="837" t="s">
        <v>359</v>
      </c>
      <c r="C11" s="836" t="s">
        <v>528</v>
      </c>
      <c r="D11" s="835">
        <v>43859</v>
      </c>
      <c r="E11" s="834">
        <v>-1190.8699999999999</v>
      </c>
      <c r="F11" s="833"/>
      <c r="G11" s="832">
        <v>60</v>
      </c>
      <c r="H11" s="831">
        <f t="shared" si="0"/>
        <v>1</v>
      </c>
      <c r="I11" s="831">
        <v>19.68</v>
      </c>
      <c r="J11" s="789">
        <f t="shared" si="1"/>
        <v>-47.72</v>
      </c>
      <c r="K11" s="831">
        <v>-28.04</v>
      </c>
      <c r="L11" s="790">
        <f t="shared" si="2"/>
        <v>-1162.83</v>
      </c>
      <c r="M11" s="838"/>
      <c r="N11" s="837" t="s">
        <v>359</v>
      </c>
      <c r="O11" s="836" t="s">
        <v>1452</v>
      </c>
      <c r="P11" s="835">
        <v>40117</v>
      </c>
      <c r="Q11" s="834">
        <v>854923.59</v>
      </c>
      <c r="R11" s="833"/>
      <c r="S11" s="832">
        <v>60</v>
      </c>
      <c r="T11" s="831">
        <f t="shared" si="3"/>
        <v>12</v>
      </c>
      <c r="U11" s="831">
        <v>14129.400000000001</v>
      </c>
      <c r="V11" s="789">
        <f t="shared" si="4"/>
        <v>144921.76</v>
      </c>
      <c r="W11" s="831">
        <v>159051.16</v>
      </c>
      <c r="X11" s="790">
        <f t="shared" si="5"/>
        <v>695872.42999999993</v>
      </c>
      <c r="Z11" s="830">
        <f t="shared" si="6"/>
        <v>1</v>
      </c>
    </row>
    <row r="12" spans="2:26" ht="15.75" x14ac:dyDescent="0.25">
      <c r="B12" s="837" t="s">
        <v>313</v>
      </c>
      <c r="C12" s="836" t="s">
        <v>529</v>
      </c>
      <c r="D12" s="835">
        <v>43831</v>
      </c>
      <c r="E12" s="834">
        <v>-375</v>
      </c>
      <c r="F12" s="833"/>
      <c r="G12" s="832">
        <v>20</v>
      </c>
      <c r="H12" s="831">
        <f t="shared" si="0"/>
        <v>1</v>
      </c>
      <c r="I12" s="831">
        <v>18.240000000000002</v>
      </c>
      <c r="J12" s="789">
        <f t="shared" si="1"/>
        <v>-44.540000000000006</v>
      </c>
      <c r="K12" s="831">
        <v>-26.3</v>
      </c>
      <c r="L12" s="790">
        <f t="shared" si="2"/>
        <v>-348.7</v>
      </c>
      <c r="M12" s="838"/>
      <c r="N12" s="837" t="s">
        <v>359</v>
      </c>
      <c r="O12" s="836" t="s">
        <v>1453</v>
      </c>
      <c r="P12" s="835">
        <v>39355</v>
      </c>
      <c r="Q12" s="834">
        <v>692146.9</v>
      </c>
      <c r="R12" s="833"/>
      <c r="S12" s="832">
        <v>60</v>
      </c>
      <c r="T12" s="831">
        <f t="shared" si="3"/>
        <v>14</v>
      </c>
      <c r="U12" s="831">
        <v>11415</v>
      </c>
      <c r="V12" s="789">
        <f t="shared" si="4"/>
        <v>141373.70000000001</v>
      </c>
      <c r="W12" s="831">
        <v>152788.70000000001</v>
      </c>
      <c r="X12" s="790">
        <f t="shared" si="5"/>
        <v>539358.19999999995</v>
      </c>
      <c r="Z12" s="830">
        <f t="shared" si="6"/>
        <v>1</v>
      </c>
    </row>
    <row r="13" spans="2:26" ht="15.75" x14ac:dyDescent="0.25">
      <c r="B13" s="837" t="s">
        <v>311</v>
      </c>
      <c r="C13" s="836" t="s">
        <v>530</v>
      </c>
      <c r="D13" s="835">
        <v>34000</v>
      </c>
      <c r="E13" s="834">
        <v>0</v>
      </c>
      <c r="F13" s="833"/>
      <c r="G13" s="832">
        <v>20</v>
      </c>
      <c r="H13" s="831">
        <f t="shared" si="0"/>
        <v>20</v>
      </c>
      <c r="I13" s="831">
        <v>20.64</v>
      </c>
      <c r="J13" s="789">
        <f t="shared" si="1"/>
        <v>320.82</v>
      </c>
      <c r="K13" s="831">
        <v>341.46</v>
      </c>
      <c r="L13" s="790">
        <f t="shared" si="2"/>
        <v>-341.46</v>
      </c>
      <c r="M13" s="838"/>
      <c r="N13" s="837" t="s">
        <v>359</v>
      </c>
      <c r="O13" s="836" t="s">
        <v>1447</v>
      </c>
      <c r="P13" s="835">
        <v>38807</v>
      </c>
      <c r="Q13" s="834">
        <v>692002</v>
      </c>
      <c r="R13" s="833"/>
      <c r="S13" s="832">
        <v>60</v>
      </c>
      <c r="T13" s="831">
        <f t="shared" si="3"/>
        <v>15</v>
      </c>
      <c r="U13" s="831">
        <v>11429.28</v>
      </c>
      <c r="V13" s="789">
        <f t="shared" si="4"/>
        <v>158635.89000000001</v>
      </c>
      <c r="W13" s="831">
        <v>170065.17</v>
      </c>
      <c r="X13" s="790">
        <f t="shared" si="5"/>
        <v>521936.82999999996</v>
      </c>
      <c r="Z13" s="830">
        <f t="shared" si="6"/>
        <v>1</v>
      </c>
    </row>
    <row r="14" spans="2:26" ht="15.75" x14ac:dyDescent="0.25">
      <c r="B14" s="837" t="s">
        <v>359</v>
      </c>
      <c r="C14" s="836" t="s">
        <v>531</v>
      </c>
      <c r="D14" s="835">
        <v>44013</v>
      </c>
      <c r="E14" s="834">
        <v>0</v>
      </c>
      <c r="F14" s="833"/>
      <c r="G14" s="832">
        <v>30</v>
      </c>
      <c r="H14" s="831">
        <f t="shared" si="0"/>
        <v>1</v>
      </c>
      <c r="I14" s="831">
        <v>6.9599999999999991</v>
      </c>
      <c r="J14" s="789">
        <f t="shared" si="1"/>
        <v>-6.9599999999999991</v>
      </c>
      <c r="K14" s="831">
        <v>0</v>
      </c>
      <c r="L14" s="790">
        <f t="shared" ref="L14:L77" si="7">IFERROR(IF(K14&gt;E14,0,(+E14-K14))-F14,"")</f>
        <v>0</v>
      </c>
      <c r="M14" s="838"/>
      <c r="N14" s="837" t="s">
        <v>359</v>
      </c>
      <c r="O14" s="836" t="s">
        <v>1454</v>
      </c>
      <c r="P14" s="835">
        <v>39263</v>
      </c>
      <c r="Q14" s="834">
        <v>626221.19999999995</v>
      </c>
      <c r="R14" s="833"/>
      <c r="S14" s="832">
        <v>60</v>
      </c>
      <c r="T14" s="831">
        <f t="shared" si="3"/>
        <v>14</v>
      </c>
      <c r="U14" s="831">
        <v>10327.200000000001</v>
      </c>
      <c r="V14" s="789">
        <f t="shared" si="4"/>
        <v>130517.64</v>
      </c>
      <c r="W14" s="831">
        <v>140844.84</v>
      </c>
      <c r="X14" s="790">
        <f t="shared" si="5"/>
        <v>485376.36</v>
      </c>
      <c r="Z14" s="830">
        <f t="shared" si="6"/>
        <v>1</v>
      </c>
    </row>
    <row r="15" spans="2:26" ht="15.75" x14ac:dyDescent="0.25">
      <c r="B15" s="837" t="e">
        <v>#N/A</v>
      </c>
      <c r="C15" s="836" t="s">
        <v>531</v>
      </c>
      <c r="D15" s="835">
        <v>44013</v>
      </c>
      <c r="E15" s="834">
        <v>0</v>
      </c>
      <c r="F15" s="833"/>
      <c r="G15" s="832">
        <v>30</v>
      </c>
      <c r="H15" s="831">
        <f t="shared" si="0"/>
        <v>1</v>
      </c>
      <c r="I15" s="831">
        <v>0.24</v>
      </c>
      <c r="J15" s="789">
        <f t="shared" si="1"/>
        <v>-0.24</v>
      </c>
      <c r="K15" s="831">
        <v>0</v>
      </c>
      <c r="L15" s="790">
        <f t="shared" si="7"/>
        <v>0</v>
      </c>
      <c r="M15" s="838"/>
      <c r="N15" s="837" t="s">
        <v>359</v>
      </c>
      <c r="O15" s="836" t="s">
        <v>1455</v>
      </c>
      <c r="P15" s="835">
        <v>33404</v>
      </c>
      <c r="Q15" s="834">
        <v>608790</v>
      </c>
      <c r="R15" s="833"/>
      <c r="S15" s="832">
        <v>40</v>
      </c>
      <c r="T15" s="831">
        <f t="shared" si="3"/>
        <v>30</v>
      </c>
      <c r="U15" s="831">
        <v>14660.16</v>
      </c>
      <c r="V15" s="789">
        <f t="shared" si="4"/>
        <v>435310.98000000004</v>
      </c>
      <c r="W15" s="831">
        <v>449971.14</v>
      </c>
      <c r="X15" s="790">
        <f t="shared" si="5"/>
        <v>158818.85999999999</v>
      </c>
      <c r="Z15" s="830">
        <f t="shared" si="6"/>
        <v>1</v>
      </c>
    </row>
    <row r="16" spans="2:26" ht="15.75" x14ac:dyDescent="0.25">
      <c r="B16" s="837" t="s">
        <v>359</v>
      </c>
      <c r="C16" s="836" t="s">
        <v>532</v>
      </c>
      <c r="D16" s="835">
        <v>44013</v>
      </c>
      <c r="E16" s="834">
        <v>0</v>
      </c>
      <c r="F16" s="833"/>
      <c r="G16" s="832">
        <v>30</v>
      </c>
      <c r="H16" s="831">
        <f t="shared" si="0"/>
        <v>1</v>
      </c>
      <c r="I16" s="831">
        <v>11.4</v>
      </c>
      <c r="J16" s="789">
        <f t="shared" si="1"/>
        <v>-11.4</v>
      </c>
      <c r="K16" s="831">
        <v>0</v>
      </c>
      <c r="L16" s="790">
        <f t="shared" si="7"/>
        <v>0</v>
      </c>
      <c r="M16" s="838"/>
      <c r="N16" s="837" t="s">
        <v>359</v>
      </c>
      <c r="O16" s="836" t="s">
        <v>1456</v>
      </c>
      <c r="P16" s="835">
        <v>39172</v>
      </c>
      <c r="Q16" s="834">
        <v>580789.05000000005</v>
      </c>
      <c r="R16" s="833"/>
      <c r="S16" s="832">
        <v>60</v>
      </c>
      <c r="T16" s="831">
        <f t="shared" si="3"/>
        <v>14</v>
      </c>
      <c r="U16" s="831">
        <v>9594.24</v>
      </c>
      <c r="V16" s="789">
        <f t="shared" si="4"/>
        <v>123460.52999999998</v>
      </c>
      <c r="W16" s="831">
        <v>133054.76999999999</v>
      </c>
      <c r="X16" s="790">
        <f t="shared" si="5"/>
        <v>447734.28</v>
      </c>
      <c r="Z16" s="830">
        <f t="shared" si="6"/>
        <v>1</v>
      </c>
    </row>
    <row r="17" spans="2:26" ht="15.75" x14ac:dyDescent="0.25">
      <c r="B17" s="837" t="e">
        <v>#N/A</v>
      </c>
      <c r="C17" s="836" t="s">
        <v>532</v>
      </c>
      <c r="D17" s="835">
        <v>44013</v>
      </c>
      <c r="E17" s="834">
        <v>0</v>
      </c>
      <c r="F17" s="833"/>
      <c r="G17" s="832">
        <v>30</v>
      </c>
      <c r="H17" s="831">
        <f t="shared" si="0"/>
        <v>1</v>
      </c>
      <c r="I17" s="831">
        <v>0.60000000000000009</v>
      </c>
      <c r="J17" s="789">
        <f t="shared" si="1"/>
        <v>-0.60000000000000009</v>
      </c>
      <c r="K17" s="831">
        <v>0</v>
      </c>
      <c r="L17" s="790">
        <f t="shared" si="7"/>
        <v>0</v>
      </c>
      <c r="M17" s="838"/>
      <c r="N17" s="837" t="s">
        <v>312</v>
      </c>
      <c r="O17" s="836" t="s">
        <v>1457</v>
      </c>
      <c r="P17" s="835">
        <v>43100</v>
      </c>
      <c r="Q17" s="834">
        <v>557500</v>
      </c>
      <c r="R17" s="833"/>
      <c r="S17" s="832">
        <v>50</v>
      </c>
      <c r="T17" s="831">
        <f t="shared" si="3"/>
        <v>4</v>
      </c>
      <c r="U17" s="831">
        <v>11052.84</v>
      </c>
      <c r="V17" s="789">
        <f t="shared" si="4"/>
        <v>23277.759999999998</v>
      </c>
      <c r="W17" s="831">
        <v>34330.6</v>
      </c>
      <c r="X17" s="790">
        <f t="shared" si="5"/>
        <v>523169.4</v>
      </c>
      <c r="Z17" s="830">
        <f t="shared" si="6"/>
        <v>1</v>
      </c>
    </row>
    <row r="18" spans="2:26" ht="15.75" x14ac:dyDescent="0.25">
      <c r="B18" s="837" t="s">
        <v>359</v>
      </c>
      <c r="C18" s="836" t="s">
        <v>533</v>
      </c>
      <c r="D18" s="835">
        <v>44105</v>
      </c>
      <c r="E18" s="834">
        <v>0</v>
      </c>
      <c r="F18" s="833"/>
      <c r="G18" s="832">
        <v>30</v>
      </c>
      <c r="H18" s="831">
        <f t="shared" si="0"/>
        <v>1</v>
      </c>
      <c r="I18" s="831">
        <v>9.36</v>
      </c>
      <c r="J18" s="789">
        <f t="shared" si="1"/>
        <v>-9.36</v>
      </c>
      <c r="K18" s="831">
        <v>0</v>
      </c>
      <c r="L18" s="790">
        <f t="shared" si="7"/>
        <v>0</v>
      </c>
      <c r="M18" s="838"/>
      <c r="N18" s="837" t="s">
        <v>313</v>
      </c>
      <c r="O18" s="836" t="s">
        <v>1458</v>
      </c>
      <c r="P18" s="835">
        <v>38898</v>
      </c>
      <c r="Q18" s="834">
        <v>521609.74</v>
      </c>
      <c r="R18" s="833"/>
      <c r="S18" s="832">
        <v>20</v>
      </c>
      <c r="T18" s="831">
        <f t="shared" si="3"/>
        <v>15</v>
      </c>
      <c r="U18" s="831">
        <v>24387</v>
      </c>
      <c r="V18" s="789">
        <f t="shared" si="4"/>
        <v>352933.33</v>
      </c>
      <c r="W18" s="831">
        <v>377320.33</v>
      </c>
      <c r="X18" s="790">
        <f t="shared" si="5"/>
        <v>144289.40999999997</v>
      </c>
      <c r="Z18" s="830">
        <f t="shared" si="6"/>
        <v>1</v>
      </c>
    </row>
    <row r="19" spans="2:26" ht="15.75" x14ac:dyDescent="0.25">
      <c r="B19" s="837" t="s">
        <v>359</v>
      </c>
      <c r="C19" s="836" t="s">
        <v>534</v>
      </c>
      <c r="D19" s="835">
        <v>44105</v>
      </c>
      <c r="E19" s="834">
        <v>0</v>
      </c>
      <c r="F19" s="833"/>
      <c r="G19" s="832">
        <v>30</v>
      </c>
      <c r="H19" s="831">
        <f t="shared" si="0"/>
        <v>1</v>
      </c>
      <c r="I19" s="831">
        <v>6.7200000000000006</v>
      </c>
      <c r="J19" s="789">
        <f t="shared" si="1"/>
        <v>-6.7200000000000006</v>
      </c>
      <c r="K19" s="831">
        <v>0</v>
      </c>
      <c r="L19" s="790">
        <f t="shared" si="7"/>
        <v>0</v>
      </c>
      <c r="M19" s="838"/>
      <c r="N19" s="837" t="s">
        <v>359</v>
      </c>
      <c r="O19" s="836" t="s">
        <v>1459</v>
      </c>
      <c r="P19" s="835">
        <v>43100</v>
      </c>
      <c r="Q19" s="834">
        <v>514315</v>
      </c>
      <c r="R19" s="833"/>
      <c r="S19" s="832">
        <v>60</v>
      </c>
      <c r="T19" s="831">
        <f t="shared" si="3"/>
        <v>4</v>
      </c>
      <c r="U19" s="831">
        <v>8510.16</v>
      </c>
      <c r="V19" s="789">
        <f t="shared" si="4"/>
        <v>17889.05</v>
      </c>
      <c r="W19" s="831">
        <v>26399.21</v>
      </c>
      <c r="X19" s="790">
        <f t="shared" si="5"/>
        <v>487915.79</v>
      </c>
      <c r="Z19" s="830">
        <f t="shared" si="6"/>
        <v>1</v>
      </c>
    </row>
    <row r="20" spans="2:26" ht="15.75" x14ac:dyDescent="0.25">
      <c r="B20" s="837" t="e">
        <v>#N/A</v>
      </c>
      <c r="C20" s="836" t="s">
        <v>534</v>
      </c>
      <c r="D20" s="835">
        <v>44105</v>
      </c>
      <c r="E20" s="834">
        <v>0</v>
      </c>
      <c r="F20" s="833"/>
      <c r="G20" s="832">
        <v>30</v>
      </c>
      <c r="H20" s="831">
        <f t="shared" si="0"/>
        <v>1</v>
      </c>
      <c r="I20" s="831">
        <v>0.24</v>
      </c>
      <c r="J20" s="789">
        <f t="shared" si="1"/>
        <v>-0.24</v>
      </c>
      <c r="K20" s="831">
        <v>0</v>
      </c>
      <c r="L20" s="790">
        <f t="shared" si="7"/>
        <v>0</v>
      </c>
      <c r="M20" s="838"/>
      <c r="N20" s="837" t="s">
        <v>313</v>
      </c>
      <c r="O20" s="836" t="s">
        <v>1460</v>
      </c>
      <c r="P20" s="835">
        <v>38533</v>
      </c>
      <c r="Q20" s="834">
        <v>492409.49</v>
      </c>
      <c r="R20" s="833"/>
      <c r="S20" s="832">
        <v>20</v>
      </c>
      <c r="T20" s="831">
        <f t="shared" si="3"/>
        <v>16</v>
      </c>
      <c r="U20" s="831">
        <v>22382.28</v>
      </c>
      <c r="V20" s="789">
        <f t="shared" si="4"/>
        <v>358115.91000000003</v>
      </c>
      <c r="W20" s="831">
        <v>380498.19</v>
      </c>
      <c r="X20" s="790">
        <f t="shared" si="5"/>
        <v>111911.29999999999</v>
      </c>
      <c r="Z20" s="830">
        <f t="shared" si="6"/>
        <v>1</v>
      </c>
    </row>
    <row r="21" spans="2:26" ht="15.75" x14ac:dyDescent="0.25">
      <c r="B21" s="837" t="s">
        <v>359</v>
      </c>
      <c r="C21" s="836" t="s">
        <v>535</v>
      </c>
      <c r="D21" s="835">
        <v>44136</v>
      </c>
      <c r="E21" s="834">
        <v>0</v>
      </c>
      <c r="F21" s="833"/>
      <c r="G21" s="832">
        <v>30</v>
      </c>
      <c r="H21" s="831">
        <f t="shared" si="0"/>
        <v>1</v>
      </c>
      <c r="I21" s="831">
        <v>5.4</v>
      </c>
      <c r="J21" s="789">
        <f t="shared" si="1"/>
        <v>-5.4</v>
      </c>
      <c r="K21" s="831">
        <v>0</v>
      </c>
      <c r="L21" s="790">
        <f t="shared" si="7"/>
        <v>0</v>
      </c>
      <c r="M21" s="838"/>
      <c r="N21" s="837" t="s">
        <v>313</v>
      </c>
      <c r="O21" s="836" t="s">
        <v>1461</v>
      </c>
      <c r="P21" s="835">
        <v>39994</v>
      </c>
      <c r="Q21" s="834">
        <v>490362.08</v>
      </c>
      <c r="R21" s="833"/>
      <c r="S21" s="832">
        <v>20</v>
      </c>
      <c r="T21" s="831">
        <f t="shared" si="3"/>
        <v>12</v>
      </c>
      <c r="U21" s="831">
        <v>23227.68</v>
      </c>
      <c r="V21" s="789">
        <f t="shared" si="4"/>
        <v>258085.26</v>
      </c>
      <c r="W21" s="831">
        <v>281312.94</v>
      </c>
      <c r="X21" s="790">
        <f t="shared" si="5"/>
        <v>209049.14</v>
      </c>
      <c r="Z21" s="830">
        <f t="shared" si="6"/>
        <v>1</v>
      </c>
    </row>
    <row r="22" spans="2:26" ht="15.75" x14ac:dyDescent="0.25">
      <c r="B22" s="837" t="e">
        <v>#N/A</v>
      </c>
      <c r="C22" s="836" t="s">
        <v>535</v>
      </c>
      <c r="D22" s="835">
        <v>44136</v>
      </c>
      <c r="E22" s="834">
        <v>0</v>
      </c>
      <c r="F22" s="833"/>
      <c r="G22" s="832">
        <v>30</v>
      </c>
      <c r="H22" s="831">
        <f t="shared" si="0"/>
        <v>1</v>
      </c>
      <c r="I22" s="831">
        <v>0.12</v>
      </c>
      <c r="J22" s="789">
        <f t="shared" si="1"/>
        <v>-0.12</v>
      </c>
      <c r="K22" s="831">
        <v>0</v>
      </c>
      <c r="L22" s="790">
        <f t="shared" si="7"/>
        <v>0</v>
      </c>
      <c r="M22" s="838"/>
      <c r="N22" s="837" t="s">
        <v>359</v>
      </c>
      <c r="O22" s="836" t="s">
        <v>1462</v>
      </c>
      <c r="P22" s="835">
        <v>39721</v>
      </c>
      <c r="Q22" s="834">
        <v>481861</v>
      </c>
      <c r="R22" s="833"/>
      <c r="S22" s="832">
        <v>60</v>
      </c>
      <c r="T22" s="831">
        <f t="shared" si="3"/>
        <v>13</v>
      </c>
      <c r="U22" s="831">
        <v>7962.24</v>
      </c>
      <c r="V22" s="789">
        <f t="shared" si="4"/>
        <v>90383.37</v>
      </c>
      <c r="W22" s="831">
        <v>98345.61</v>
      </c>
      <c r="X22" s="790">
        <f t="shared" si="5"/>
        <v>383515.39</v>
      </c>
      <c r="Z22" s="830">
        <f t="shared" si="6"/>
        <v>1</v>
      </c>
    </row>
    <row r="23" spans="2:26" ht="15.75" x14ac:dyDescent="0.25">
      <c r="B23" s="837" t="s">
        <v>321</v>
      </c>
      <c r="C23" s="836" t="s">
        <v>531</v>
      </c>
      <c r="D23" s="835">
        <v>44013</v>
      </c>
      <c r="E23" s="834">
        <v>0</v>
      </c>
      <c r="F23" s="833"/>
      <c r="G23" s="832">
        <v>20</v>
      </c>
      <c r="H23" s="831">
        <f t="shared" si="0"/>
        <v>1</v>
      </c>
      <c r="I23" s="831">
        <v>10.32</v>
      </c>
      <c r="J23" s="789">
        <f t="shared" si="1"/>
        <v>-10.32</v>
      </c>
      <c r="K23" s="831">
        <v>0</v>
      </c>
      <c r="L23" s="790">
        <f t="shared" si="7"/>
        <v>0</v>
      </c>
      <c r="M23" s="838"/>
      <c r="N23" s="837" t="s">
        <v>359</v>
      </c>
      <c r="O23" s="836" t="s">
        <v>1463</v>
      </c>
      <c r="P23" s="835">
        <v>39752</v>
      </c>
      <c r="Q23" s="834">
        <v>431815.75</v>
      </c>
      <c r="R23" s="833"/>
      <c r="S23" s="832">
        <v>60</v>
      </c>
      <c r="T23" s="831">
        <f t="shared" si="3"/>
        <v>13</v>
      </c>
      <c r="U23" s="831">
        <v>7135.4400000000005</v>
      </c>
      <c r="V23" s="789">
        <f t="shared" si="4"/>
        <v>80396.47</v>
      </c>
      <c r="W23" s="831">
        <v>87531.91</v>
      </c>
      <c r="X23" s="790">
        <f t="shared" si="5"/>
        <v>344283.83999999997</v>
      </c>
      <c r="Z23" s="830">
        <f t="shared" si="6"/>
        <v>1</v>
      </c>
    </row>
    <row r="24" spans="2:26" ht="15.75" x14ac:dyDescent="0.25">
      <c r="B24" s="837" t="e">
        <v>#N/A</v>
      </c>
      <c r="C24" s="836" t="s">
        <v>531</v>
      </c>
      <c r="D24" s="835">
        <v>44013</v>
      </c>
      <c r="E24" s="834">
        <v>0</v>
      </c>
      <c r="F24" s="833"/>
      <c r="G24" s="832">
        <v>20</v>
      </c>
      <c r="H24" s="831">
        <f t="shared" si="0"/>
        <v>1</v>
      </c>
      <c r="I24" s="831">
        <v>0.24</v>
      </c>
      <c r="J24" s="789">
        <f t="shared" si="1"/>
        <v>-0.24</v>
      </c>
      <c r="K24" s="831">
        <v>0</v>
      </c>
      <c r="L24" s="790">
        <f t="shared" si="7"/>
        <v>0</v>
      </c>
      <c r="M24" s="838"/>
      <c r="N24" s="837" t="s">
        <v>312</v>
      </c>
      <c r="O24" s="836" t="s">
        <v>1464</v>
      </c>
      <c r="P24" s="835">
        <v>33404</v>
      </c>
      <c r="Q24" s="834">
        <v>403471</v>
      </c>
      <c r="R24" s="833"/>
      <c r="S24" s="832">
        <v>50</v>
      </c>
      <c r="T24" s="831">
        <f t="shared" si="3"/>
        <v>30</v>
      </c>
      <c r="U24" s="831">
        <v>7881</v>
      </c>
      <c r="V24" s="789">
        <f t="shared" si="4"/>
        <v>230745.13</v>
      </c>
      <c r="W24" s="831">
        <v>238626.13</v>
      </c>
      <c r="X24" s="790">
        <f t="shared" si="5"/>
        <v>164844.87</v>
      </c>
      <c r="Z24" s="830">
        <f t="shared" si="6"/>
        <v>1</v>
      </c>
    </row>
    <row r="25" spans="2:26" ht="15.75" x14ac:dyDescent="0.25">
      <c r="B25" s="837" t="s">
        <v>321</v>
      </c>
      <c r="C25" s="836" t="s">
        <v>532</v>
      </c>
      <c r="D25" s="835">
        <v>44013</v>
      </c>
      <c r="E25" s="834">
        <v>0</v>
      </c>
      <c r="F25" s="833"/>
      <c r="G25" s="832">
        <v>20</v>
      </c>
      <c r="H25" s="831">
        <f t="shared" si="0"/>
        <v>1</v>
      </c>
      <c r="I25" s="831">
        <v>17.399999999999999</v>
      </c>
      <c r="J25" s="789">
        <f t="shared" si="1"/>
        <v>-17.399999999999999</v>
      </c>
      <c r="K25" s="831">
        <v>0</v>
      </c>
      <c r="L25" s="790">
        <f t="shared" si="7"/>
        <v>0</v>
      </c>
      <c r="M25" s="838"/>
      <c r="N25" s="837" t="s">
        <v>359</v>
      </c>
      <c r="O25" s="836" t="s">
        <v>1465</v>
      </c>
      <c r="P25" s="835">
        <v>39629</v>
      </c>
      <c r="Q25" s="834">
        <v>378967.09</v>
      </c>
      <c r="R25" s="833"/>
      <c r="S25" s="832">
        <v>60</v>
      </c>
      <c r="T25" s="831">
        <f t="shared" si="3"/>
        <v>13</v>
      </c>
      <c r="U25" s="831">
        <v>6261.7200000000012</v>
      </c>
      <c r="V25" s="789">
        <f t="shared" si="4"/>
        <v>72662.58</v>
      </c>
      <c r="W25" s="831">
        <v>78924.3</v>
      </c>
      <c r="X25" s="790">
        <f t="shared" si="5"/>
        <v>300042.79000000004</v>
      </c>
      <c r="Z25" s="830">
        <f t="shared" si="6"/>
        <v>1</v>
      </c>
    </row>
    <row r="26" spans="2:26" ht="15.75" x14ac:dyDescent="0.25">
      <c r="B26" s="837" t="e">
        <v>#N/A</v>
      </c>
      <c r="C26" s="836" t="s">
        <v>532</v>
      </c>
      <c r="D26" s="835">
        <v>44013</v>
      </c>
      <c r="E26" s="834">
        <v>0</v>
      </c>
      <c r="F26" s="833"/>
      <c r="G26" s="832">
        <v>20</v>
      </c>
      <c r="H26" s="831">
        <f t="shared" si="0"/>
        <v>1</v>
      </c>
      <c r="I26" s="831">
        <v>0.60000000000000009</v>
      </c>
      <c r="J26" s="789">
        <f t="shared" si="1"/>
        <v>-0.60000000000000009</v>
      </c>
      <c r="K26" s="831">
        <v>0</v>
      </c>
      <c r="L26" s="790">
        <f t="shared" si="7"/>
        <v>0</v>
      </c>
      <c r="M26" s="838"/>
      <c r="N26" s="837" t="s">
        <v>313</v>
      </c>
      <c r="O26" s="836" t="s">
        <v>1466</v>
      </c>
      <c r="P26" s="835">
        <v>40724</v>
      </c>
      <c r="Q26" s="834">
        <v>377451.97</v>
      </c>
      <c r="R26" s="833"/>
      <c r="S26" s="832">
        <v>20</v>
      </c>
      <c r="T26" s="831">
        <f t="shared" si="3"/>
        <v>10</v>
      </c>
      <c r="U26" s="831">
        <v>18183.84</v>
      </c>
      <c r="V26" s="789">
        <f t="shared" si="4"/>
        <v>160761.48000000001</v>
      </c>
      <c r="W26" s="831">
        <v>178945.32</v>
      </c>
      <c r="X26" s="790">
        <f t="shared" si="5"/>
        <v>198506.64999999997</v>
      </c>
      <c r="Z26" s="830">
        <f t="shared" si="6"/>
        <v>1</v>
      </c>
    </row>
    <row r="27" spans="2:26" ht="15.75" x14ac:dyDescent="0.25">
      <c r="B27" s="837" t="s">
        <v>321</v>
      </c>
      <c r="C27" s="836" t="s">
        <v>533</v>
      </c>
      <c r="D27" s="835">
        <v>44105</v>
      </c>
      <c r="E27" s="834">
        <v>0</v>
      </c>
      <c r="F27" s="833"/>
      <c r="G27" s="832">
        <v>20</v>
      </c>
      <c r="H27" s="831">
        <f t="shared" si="0"/>
        <v>1</v>
      </c>
      <c r="I27" s="831">
        <v>13.919999999999998</v>
      </c>
      <c r="J27" s="789">
        <f t="shared" si="1"/>
        <v>-13.919999999999998</v>
      </c>
      <c r="K27" s="831">
        <v>0</v>
      </c>
      <c r="L27" s="790">
        <f t="shared" si="7"/>
        <v>0</v>
      </c>
      <c r="M27" s="838"/>
      <c r="N27" s="837" t="s">
        <v>313</v>
      </c>
      <c r="O27" s="836" t="s">
        <v>1467</v>
      </c>
      <c r="P27" s="835">
        <v>41213</v>
      </c>
      <c r="Q27" s="834">
        <v>375250</v>
      </c>
      <c r="R27" s="833"/>
      <c r="S27" s="832">
        <v>20</v>
      </c>
      <c r="T27" s="831">
        <f t="shared" si="3"/>
        <v>9</v>
      </c>
      <c r="U27" s="831">
        <v>18031.440000000002</v>
      </c>
      <c r="V27" s="789">
        <f t="shared" si="4"/>
        <v>134830.15</v>
      </c>
      <c r="W27" s="831">
        <v>152861.59</v>
      </c>
      <c r="X27" s="790">
        <f t="shared" si="5"/>
        <v>222388.41</v>
      </c>
      <c r="Z27" s="830">
        <f t="shared" si="6"/>
        <v>1</v>
      </c>
    </row>
    <row r="28" spans="2:26" ht="15.75" x14ac:dyDescent="0.25">
      <c r="B28" s="837" t="s">
        <v>321</v>
      </c>
      <c r="C28" s="836" t="s">
        <v>534</v>
      </c>
      <c r="D28" s="835">
        <v>44105</v>
      </c>
      <c r="E28" s="834">
        <v>0</v>
      </c>
      <c r="F28" s="833"/>
      <c r="G28" s="832">
        <v>20</v>
      </c>
      <c r="H28" s="831">
        <f t="shared" si="0"/>
        <v>1</v>
      </c>
      <c r="I28" s="831">
        <v>10.32</v>
      </c>
      <c r="J28" s="789">
        <f t="shared" si="1"/>
        <v>-10.32</v>
      </c>
      <c r="K28" s="831">
        <v>0</v>
      </c>
      <c r="L28" s="790">
        <f t="shared" si="7"/>
        <v>0</v>
      </c>
      <c r="M28" s="838"/>
      <c r="N28" s="837" t="s">
        <v>313</v>
      </c>
      <c r="O28" s="836" t="s">
        <v>1468</v>
      </c>
      <c r="P28" s="835">
        <v>40359</v>
      </c>
      <c r="Q28" s="834">
        <v>369990.33</v>
      </c>
      <c r="R28" s="833"/>
      <c r="S28" s="832">
        <v>20</v>
      </c>
      <c r="T28" s="831">
        <f t="shared" si="3"/>
        <v>11</v>
      </c>
      <c r="U28" s="831">
        <v>17759.52</v>
      </c>
      <c r="V28" s="789">
        <f t="shared" si="4"/>
        <v>176115.44</v>
      </c>
      <c r="W28" s="831">
        <v>193874.96</v>
      </c>
      <c r="X28" s="790">
        <f t="shared" si="5"/>
        <v>176115.37000000002</v>
      </c>
      <c r="Z28" s="830">
        <f t="shared" si="6"/>
        <v>1</v>
      </c>
    </row>
    <row r="29" spans="2:26" ht="15.75" x14ac:dyDescent="0.25">
      <c r="B29" s="837" t="e">
        <v>#N/A</v>
      </c>
      <c r="C29" s="836" t="s">
        <v>534</v>
      </c>
      <c r="D29" s="835">
        <v>44105</v>
      </c>
      <c r="E29" s="834">
        <v>0</v>
      </c>
      <c r="F29" s="833"/>
      <c r="G29" s="832">
        <v>20</v>
      </c>
      <c r="H29" s="831">
        <f t="shared" si="0"/>
        <v>1</v>
      </c>
      <c r="I29" s="831">
        <v>0.24</v>
      </c>
      <c r="J29" s="789">
        <f t="shared" si="1"/>
        <v>-0.24</v>
      </c>
      <c r="K29" s="831">
        <v>0</v>
      </c>
      <c r="L29" s="790">
        <f t="shared" si="7"/>
        <v>0</v>
      </c>
      <c r="M29" s="838"/>
      <c r="N29" s="837" t="s">
        <v>313</v>
      </c>
      <c r="O29" s="836" t="s">
        <v>1460</v>
      </c>
      <c r="P29" s="835">
        <v>39629</v>
      </c>
      <c r="Q29" s="834">
        <v>348885.98</v>
      </c>
      <c r="R29" s="833"/>
      <c r="S29" s="832">
        <v>20</v>
      </c>
      <c r="T29" s="831">
        <f t="shared" si="3"/>
        <v>13</v>
      </c>
      <c r="U29" s="831">
        <v>16580.760000000002</v>
      </c>
      <c r="V29" s="789">
        <f t="shared" si="4"/>
        <v>201041.22</v>
      </c>
      <c r="W29" s="831">
        <v>217621.98</v>
      </c>
      <c r="X29" s="790">
        <f t="shared" si="5"/>
        <v>131263.99999999997</v>
      </c>
      <c r="Z29" s="830">
        <f t="shared" si="6"/>
        <v>1</v>
      </c>
    </row>
    <row r="30" spans="2:26" ht="15.75" x14ac:dyDescent="0.25">
      <c r="B30" s="837" t="s">
        <v>321</v>
      </c>
      <c r="C30" s="836" t="s">
        <v>535</v>
      </c>
      <c r="D30" s="835">
        <v>44136</v>
      </c>
      <c r="E30" s="834">
        <v>0</v>
      </c>
      <c r="F30" s="833"/>
      <c r="G30" s="832">
        <v>20</v>
      </c>
      <c r="H30" s="831">
        <f t="shared" si="0"/>
        <v>1</v>
      </c>
      <c r="I30" s="831">
        <v>8.0400000000000009</v>
      </c>
      <c r="J30" s="789">
        <f t="shared" si="1"/>
        <v>-8.0400000000000009</v>
      </c>
      <c r="K30" s="831">
        <v>0</v>
      </c>
      <c r="L30" s="790">
        <f t="shared" si="7"/>
        <v>0</v>
      </c>
      <c r="M30" s="838"/>
      <c r="N30" s="837" t="s">
        <v>359</v>
      </c>
      <c r="O30" s="836" t="s">
        <v>1469</v>
      </c>
      <c r="P30" s="835">
        <v>39386</v>
      </c>
      <c r="Q30" s="834">
        <v>346559.96</v>
      </c>
      <c r="R30" s="833"/>
      <c r="S30" s="832">
        <v>60</v>
      </c>
      <c r="T30" s="831">
        <f t="shared" si="3"/>
        <v>14</v>
      </c>
      <c r="U30" s="831">
        <v>5725.5599999999995</v>
      </c>
      <c r="V30" s="789">
        <f t="shared" si="4"/>
        <v>70299.89</v>
      </c>
      <c r="W30" s="831">
        <v>76025.45</v>
      </c>
      <c r="X30" s="790">
        <f t="shared" si="5"/>
        <v>270534.51</v>
      </c>
      <c r="Z30" s="830">
        <f t="shared" si="6"/>
        <v>1</v>
      </c>
    </row>
    <row r="31" spans="2:26" ht="15.75" x14ac:dyDescent="0.25">
      <c r="B31" s="837" t="e">
        <v>#N/A</v>
      </c>
      <c r="C31" s="836" t="s">
        <v>535</v>
      </c>
      <c r="D31" s="835">
        <v>44136</v>
      </c>
      <c r="E31" s="834">
        <v>0</v>
      </c>
      <c r="F31" s="833"/>
      <c r="G31" s="832">
        <v>20</v>
      </c>
      <c r="H31" s="831">
        <f t="shared" si="0"/>
        <v>1</v>
      </c>
      <c r="I31" s="831">
        <v>0.12</v>
      </c>
      <c r="J31" s="789">
        <f t="shared" si="1"/>
        <v>-0.12</v>
      </c>
      <c r="K31" s="831">
        <v>0</v>
      </c>
      <c r="L31" s="790">
        <f t="shared" si="7"/>
        <v>0</v>
      </c>
      <c r="M31" s="838"/>
      <c r="N31" s="837">
        <v>0</v>
      </c>
      <c r="O31" s="836" t="s">
        <v>1470</v>
      </c>
      <c r="P31" s="835">
        <v>43404</v>
      </c>
      <c r="Q31" s="834">
        <v>324070.44</v>
      </c>
      <c r="R31" s="833"/>
      <c r="S31" s="832">
        <v>30</v>
      </c>
      <c r="T31" s="831">
        <f t="shared" si="3"/>
        <v>3</v>
      </c>
      <c r="U31" s="831">
        <v>10456.92</v>
      </c>
      <c r="V31" s="789">
        <f t="shared" si="4"/>
        <v>19076.830000000002</v>
      </c>
      <c r="W31" s="831">
        <v>29533.75</v>
      </c>
      <c r="X31" s="790">
        <f t="shared" si="5"/>
        <v>294536.69</v>
      </c>
      <c r="Z31" s="830">
        <f t="shared" si="6"/>
        <v>1</v>
      </c>
    </row>
    <row r="32" spans="2:26" ht="15.75" x14ac:dyDescent="0.25">
      <c r="B32" s="837" t="e">
        <v>#N/A</v>
      </c>
      <c r="C32" s="836" t="s">
        <v>536</v>
      </c>
      <c r="D32" s="835">
        <v>44180</v>
      </c>
      <c r="E32" s="834">
        <v>1.91</v>
      </c>
      <c r="F32" s="833"/>
      <c r="G32" s="832">
        <v>5</v>
      </c>
      <c r="H32" s="831">
        <f t="shared" si="0"/>
        <v>1</v>
      </c>
      <c r="I32" s="831">
        <v>-0.36</v>
      </c>
      <c r="J32" s="789">
        <f t="shared" si="1"/>
        <v>0.39</v>
      </c>
      <c r="K32" s="831">
        <v>0.03</v>
      </c>
      <c r="L32" s="790">
        <f t="shared" si="7"/>
        <v>1.88</v>
      </c>
      <c r="M32" s="838"/>
      <c r="N32" s="837" t="s">
        <v>313</v>
      </c>
      <c r="O32" s="836" t="s">
        <v>1471</v>
      </c>
      <c r="P32" s="835">
        <v>39263</v>
      </c>
      <c r="Q32" s="834">
        <v>312101.13</v>
      </c>
      <c r="R32" s="833"/>
      <c r="S32" s="832">
        <v>20</v>
      </c>
      <c r="T32" s="831">
        <f t="shared" si="3"/>
        <v>14</v>
      </c>
      <c r="U32" s="831">
        <v>14728.320000000002</v>
      </c>
      <c r="V32" s="789">
        <f t="shared" si="4"/>
        <v>195501.62</v>
      </c>
      <c r="W32" s="831">
        <v>210229.94</v>
      </c>
      <c r="X32" s="790">
        <f t="shared" si="5"/>
        <v>101871.19</v>
      </c>
      <c r="Z32" s="830">
        <f t="shared" si="6"/>
        <v>1</v>
      </c>
    </row>
    <row r="33" spans="2:26" ht="15.75" x14ac:dyDescent="0.25">
      <c r="B33" s="837" t="e">
        <v>#N/A</v>
      </c>
      <c r="C33" s="836" t="s">
        <v>537</v>
      </c>
      <c r="D33" s="835">
        <v>44166</v>
      </c>
      <c r="E33" s="834">
        <v>4.37</v>
      </c>
      <c r="F33" s="833"/>
      <c r="G33" s="832">
        <v>20</v>
      </c>
      <c r="H33" s="831">
        <f t="shared" si="0"/>
        <v>1</v>
      </c>
      <c r="I33" s="831">
        <v>-0.24</v>
      </c>
      <c r="J33" s="789">
        <f t="shared" si="1"/>
        <v>0.26</v>
      </c>
      <c r="K33" s="831">
        <v>0.02</v>
      </c>
      <c r="L33" s="790">
        <f t="shared" si="7"/>
        <v>4.3500000000000005</v>
      </c>
      <c r="M33" s="838"/>
      <c r="N33" s="837" t="s">
        <v>359</v>
      </c>
      <c r="O33" s="836" t="s">
        <v>1472</v>
      </c>
      <c r="P33" s="835">
        <v>37560</v>
      </c>
      <c r="Q33" s="834">
        <v>307153.76</v>
      </c>
      <c r="R33" s="833"/>
      <c r="S33" s="832">
        <v>60</v>
      </c>
      <c r="T33" s="831">
        <f t="shared" si="3"/>
        <v>19</v>
      </c>
      <c r="U33" s="831">
        <v>5062.4400000000005</v>
      </c>
      <c r="V33" s="789">
        <f t="shared" si="4"/>
        <v>89470.39</v>
      </c>
      <c r="W33" s="831">
        <v>94532.83</v>
      </c>
      <c r="X33" s="790">
        <f t="shared" si="5"/>
        <v>212620.93</v>
      </c>
      <c r="Z33" s="830">
        <f t="shared" si="6"/>
        <v>1</v>
      </c>
    </row>
    <row r="34" spans="2:26" ht="15.75" x14ac:dyDescent="0.25">
      <c r="B34" s="837" t="e">
        <v>#N/A</v>
      </c>
      <c r="C34" s="836" t="s">
        <v>537</v>
      </c>
      <c r="D34" s="835">
        <v>44166</v>
      </c>
      <c r="E34" s="834">
        <v>4.96</v>
      </c>
      <c r="F34" s="833"/>
      <c r="G34" s="832">
        <v>20</v>
      </c>
      <c r="H34" s="831">
        <f t="shared" si="0"/>
        <v>1</v>
      </c>
      <c r="I34" s="831">
        <v>-0.24</v>
      </c>
      <c r="J34" s="789">
        <f t="shared" si="1"/>
        <v>0.26</v>
      </c>
      <c r="K34" s="831">
        <v>0.02</v>
      </c>
      <c r="L34" s="790">
        <f t="shared" si="7"/>
        <v>4.9400000000000004</v>
      </c>
      <c r="M34" s="838"/>
      <c r="N34" s="837" t="s">
        <v>359</v>
      </c>
      <c r="O34" s="836" t="s">
        <v>1473</v>
      </c>
      <c r="P34" s="835">
        <v>38990</v>
      </c>
      <c r="Q34" s="834">
        <v>301690</v>
      </c>
      <c r="R34" s="833"/>
      <c r="S34" s="832">
        <v>60</v>
      </c>
      <c r="T34" s="831">
        <f t="shared" si="3"/>
        <v>15</v>
      </c>
      <c r="U34" s="831">
        <v>4983.24</v>
      </c>
      <c r="V34" s="789">
        <f t="shared" si="4"/>
        <v>66645.72</v>
      </c>
      <c r="W34" s="831">
        <v>71628.960000000006</v>
      </c>
      <c r="X34" s="790">
        <f t="shared" si="5"/>
        <v>230061.03999999998</v>
      </c>
      <c r="Z34" s="830">
        <f t="shared" si="6"/>
        <v>1</v>
      </c>
    </row>
    <row r="35" spans="2:26" ht="15.75" x14ac:dyDescent="0.25">
      <c r="B35" s="837" t="e">
        <v>#N/A</v>
      </c>
      <c r="C35" s="836" t="s">
        <v>538</v>
      </c>
      <c r="D35" s="835">
        <v>44151</v>
      </c>
      <c r="E35" s="834">
        <v>5.84</v>
      </c>
      <c r="F35" s="833"/>
      <c r="G35" s="832">
        <v>20</v>
      </c>
      <c r="H35" s="831">
        <f t="shared" si="0"/>
        <v>1</v>
      </c>
      <c r="I35" s="831">
        <v>-0.24</v>
      </c>
      <c r="J35" s="789">
        <f t="shared" si="1"/>
        <v>0.26</v>
      </c>
      <c r="K35" s="831">
        <v>0.02</v>
      </c>
      <c r="L35" s="790">
        <f t="shared" si="7"/>
        <v>5.82</v>
      </c>
      <c r="M35" s="838"/>
      <c r="N35" s="837" t="s">
        <v>313</v>
      </c>
      <c r="O35" s="836" t="s">
        <v>1474</v>
      </c>
      <c r="P35" s="835">
        <v>43100</v>
      </c>
      <c r="Q35" s="834">
        <v>295100</v>
      </c>
      <c r="R35" s="833"/>
      <c r="S35" s="832">
        <v>20</v>
      </c>
      <c r="T35" s="831">
        <f t="shared" si="3"/>
        <v>4</v>
      </c>
      <c r="U35" s="831">
        <v>14343.24</v>
      </c>
      <c r="V35" s="789">
        <f t="shared" si="4"/>
        <v>30945.46</v>
      </c>
      <c r="W35" s="831">
        <v>45288.7</v>
      </c>
      <c r="X35" s="790">
        <f t="shared" si="5"/>
        <v>249811.3</v>
      </c>
      <c r="Z35" s="830">
        <f t="shared" si="6"/>
        <v>1</v>
      </c>
    </row>
    <row r="36" spans="2:26" ht="15.75" x14ac:dyDescent="0.25">
      <c r="B36" s="837" t="e">
        <v>#N/A</v>
      </c>
      <c r="C36" s="836" t="s">
        <v>539</v>
      </c>
      <c r="D36" s="835">
        <v>44151</v>
      </c>
      <c r="E36" s="834">
        <v>5.84</v>
      </c>
      <c r="F36" s="833"/>
      <c r="G36" s="832">
        <v>20</v>
      </c>
      <c r="H36" s="831">
        <f t="shared" si="0"/>
        <v>1</v>
      </c>
      <c r="I36" s="831">
        <v>-0.24</v>
      </c>
      <c r="J36" s="789">
        <f t="shared" si="1"/>
        <v>0.26</v>
      </c>
      <c r="K36" s="831">
        <v>0.02</v>
      </c>
      <c r="L36" s="790">
        <f t="shared" si="7"/>
        <v>5.82</v>
      </c>
      <c r="M36" s="838"/>
      <c r="N36" s="837" t="s">
        <v>359</v>
      </c>
      <c r="O36" s="836" t="s">
        <v>1475</v>
      </c>
      <c r="P36" s="835">
        <v>40330</v>
      </c>
      <c r="Q36" s="834">
        <v>293527.42</v>
      </c>
      <c r="R36" s="833"/>
      <c r="S36" s="832">
        <v>60</v>
      </c>
      <c r="T36" s="831">
        <f t="shared" si="3"/>
        <v>11</v>
      </c>
      <c r="U36" s="831">
        <v>4843.5599999999995</v>
      </c>
      <c r="V36" s="789">
        <f t="shared" si="4"/>
        <v>46907.100000000006</v>
      </c>
      <c r="W36" s="831">
        <v>51750.66</v>
      </c>
      <c r="X36" s="790">
        <f t="shared" si="5"/>
        <v>241776.75999999998</v>
      </c>
      <c r="Z36" s="830">
        <f t="shared" si="6"/>
        <v>1</v>
      </c>
    </row>
    <row r="37" spans="2:26" ht="15.75" x14ac:dyDescent="0.25">
      <c r="B37" s="837" t="e">
        <v>#N/A</v>
      </c>
      <c r="C37" s="836" t="s">
        <v>537</v>
      </c>
      <c r="D37" s="835">
        <v>44166</v>
      </c>
      <c r="E37" s="834">
        <v>6.5</v>
      </c>
      <c r="F37" s="833"/>
      <c r="G37" s="832">
        <v>20</v>
      </c>
      <c r="H37" s="831">
        <f t="shared" si="0"/>
        <v>1</v>
      </c>
      <c r="I37" s="831">
        <v>-0.36</v>
      </c>
      <c r="J37" s="789">
        <f t="shared" si="1"/>
        <v>0.39</v>
      </c>
      <c r="K37" s="831">
        <v>0.03</v>
      </c>
      <c r="L37" s="790">
        <f t="shared" si="7"/>
        <v>6.47</v>
      </c>
      <c r="M37" s="838"/>
      <c r="N37" s="837" t="s">
        <v>312</v>
      </c>
      <c r="O37" s="836" t="s">
        <v>1476</v>
      </c>
      <c r="P37" s="835">
        <v>33770</v>
      </c>
      <c r="Q37" s="834">
        <v>261027</v>
      </c>
      <c r="R37" s="833"/>
      <c r="S37" s="832">
        <v>50</v>
      </c>
      <c r="T37" s="831">
        <f t="shared" si="3"/>
        <v>29</v>
      </c>
      <c r="U37" s="831">
        <v>5123.16</v>
      </c>
      <c r="V37" s="789">
        <f t="shared" si="4"/>
        <v>144048.59</v>
      </c>
      <c r="W37" s="831">
        <v>149171.75</v>
      </c>
      <c r="X37" s="790">
        <f t="shared" si="5"/>
        <v>111855.25</v>
      </c>
      <c r="Z37" s="830">
        <f t="shared" si="6"/>
        <v>1</v>
      </c>
    </row>
    <row r="38" spans="2:26" ht="15.75" x14ac:dyDescent="0.25">
      <c r="B38" s="837" t="e">
        <v>#N/A</v>
      </c>
      <c r="C38" s="836" t="s">
        <v>540</v>
      </c>
      <c r="D38" s="835">
        <v>44151</v>
      </c>
      <c r="E38" s="834">
        <v>9.94</v>
      </c>
      <c r="F38" s="833"/>
      <c r="G38" s="832">
        <v>30</v>
      </c>
      <c r="H38" s="831">
        <f t="shared" si="0"/>
        <v>1</v>
      </c>
      <c r="I38" s="831">
        <v>-0.36</v>
      </c>
      <c r="J38" s="789">
        <f t="shared" si="1"/>
        <v>0.39</v>
      </c>
      <c r="K38" s="831">
        <v>0.03</v>
      </c>
      <c r="L38" s="790">
        <f t="shared" si="7"/>
        <v>9.91</v>
      </c>
      <c r="M38" s="838"/>
      <c r="N38" s="837">
        <v>0</v>
      </c>
      <c r="O38" s="836" t="s">
        <v>1477</v>
      </c>
      <c r="P38" s="835">
        <v>43692</v>
      </c>
      <c r="Q38" s="834">
        <v>250502.96</v>
      </c>
      <c r="R38" s="833"/>
      <c r="S38" s="832">
        <v>30</v>
      </c>
      <c r="T38" s="831">
        <f t="shared" si="3"/>
        <v>2</v>
      </c>
      <c r="U38" s="831">
        <v>8090.64</v>
      </c>
      <c r="V38" s="789">
        <f t="shared" si="4"/>
        <v>7783.9899999999989</v>
      </c>
      <c r="W38" s="831">
        <v>15874.63</v>
      </c>
      <c r="X38" s="790">
        <f t="shared" si="5"/>
        <v>234628.33</v>
      </c>
      <c r="Z38" s="830">
        <f t="shared" si="6"/>
        <v>1</v>
      </c>
    </row>
    <row r="39" spans="2:26" ht="15.75" x14ac:dyDescent="0.25">
      <c r="B39" s="837" t="s">
        <v>316</v>
      </c>
      <c r="C39" s="836" t="s">
        <v>541</v>
      </c>
      <c r="D39" s="835">
        <v>43230</v>
      </c>
      <c r="E39" s="834">
        <v>12.29</v>
      </c>
      <c r="F39" s="833"/>
      <c r="G39" s="832">
        <v>5</v>
      </c>
      <c r="H39" s="831">
        <f t="shared" si="0"/>
        <v>3</v>
      </c>
      <c r="I39" s="831">
        <v>-2.16</v>
      </c>
      <c r="J39" s="789">
        <f t="shared" si="1"/>
        <v>8.57</v>
      </c>
      <c r="K39" s="831">
        <v>6.41</v>
      </c>
      <c r="L39" s="790">
        <f t="shared" si="7"/>
        <v>5.879999999999999</v>
      </c>
      <c r="M39" s="838"/>
      <c r="N39" s="837" t="s">
        <v>359</v>
      </c>
      <c r="O39" s="836" t="s">
        <v>1478</v>
      </c>
      <c r="P39" s="835">
        <v>42718</v>
      </c>
      <c r="Q39" s="834">
        <v>247258</v>
      </c>
      <c r="R39" s="833"/>
      <c r="S39" s="832">
        <v>60</v>
      </c>
      <c r="T39" s="831">
        <f t="shared" si="3"/>
        <v>5</v>
      </c>
      <c r="U39" s="831">
        <v>4090.8</v>
      </c>
      <c r="V39" s="789">
        <f t="shared" si="4"/>
        <v>12721.41</v>
      </c>
      <c r="W39" s="831">
        <v>16812.21</v>
      </c>
      <c r="X39" s="790">
        <f t="shared" si="5"/>
        <v>230445.79</v>
      </c>
      <c r="Z39" s="830">
        <f t="shared" si="6"/>
        <v>1</v>
      </c>
    </row>
    <row r="40" spans="2:26" ht="15.75" x14ac:dyDescent="0.25">
      <c r="B40" s="837" t="e">
        <v>#N/A</v>
      </c>
      <c r="C40" s="836" t="s">
        <v>542</v>
      </c>
      <c r="D40" s="835">
        <v>44180</v>
      </c>
      <c r="E40" s="834">
        <v>15.15</v>
      </c>
      <c r="F40" s="833"/>
      <c r="G40" s="832">
        <v>20</v>
      </c>
      <c r="H40" s="831">
        <f t="shared" si="0"/>
        <v>1</v>
      </c>
      <c r="I40" s="831">
        <v>-0.72</v>
      </c>
      <c r="J40" s="789">
        <f t="shared" si="1"/>
        <v>0.78</v>
      </c>
      <c r="K40" s="831">
        <v>0.06</v>
      </c>
      <c r="L40" s="790">
        <f t="shared" si="7"/>
        <v>15.09</v>
      </c>
      <c r="M40" s="838"/>
      <c r="N40" s="837" t="s">
        <v>313</v>
      </c>
      <c r="O40" s="836" t="s">
        <v>1365</v>
      </c>
      <c r="P40" s="835">
        <v>40330</v>
      </c>
      <c r="Q40" s="834">
        <v>243782.58</v>
      </c>
      <c r="R40" s="833"/>
      <c r="S40" s="832">
        <v>20</v>
      </c>
      <c r="T40" s="831">
        <f t="shared" si="3"/>
        <v>11</v>
      </c>
      <c r="U40" s="831">
        <v>11697.6</v>
      </c>
      <c r="V40" s="789">
        <f t="shared" si="4"/>
        <v>117058.26999999999</v>
      </c>
      <c r="W40" s="831">
        <v>128755.87</v>
      </c>
      <c r="X40" s="790">
        <f t="shared" si="5"/>
        <v>115026.70999999999</v>
      </c>
      <c r="Z40" s="830">
        <f t="shared" si="6"/>
        <v>1</v>
      </c>
    </row>
    <row r="41" spans="2:26" ht="15.75" x14ac:dyDescent="0.25">
      <c r="B41" s="837" t="e">
        <v>#N/A</v>
      </c>
      <c r="C41" s="836" t="s">
        <v>543</v>
      </c>
      <c r="D41" s="835">
        <v>44013</v>
      </c>
      <c r="E41" s="834">
        <v>16.27</v>
      </c>
      <c r="F41" s="833"/>
      <c r="G41" s="832">
        <v>30</v>
      </c>
      <c r="H41" s="831">
        <f t="shared" si="0"/>
        <v>1</v>
      </c>
      <c r="I41" s="831">
        <v>-0.60000000000000009</v>
      </c>
      <c r="J41" s="789">
        <f t="shared" si="1"/>
        <v>0.90000000000000013</v>
      </c>
      <c r="K41" s="831">
        <v>0.3</v>
      </c>
      <c r="L41" s="790">
        <f t="shared" si="7"/>
        <v>15.969999999999999</v>
      </c>
      <c r="M41" s="838"/>
      <c r="N41" s="837" t="s">
        <v>313</v>
      </c>
      <c r="O41" s="836" t="s">
        <v>1096</v>
      </c>
      <c r="P41" s="835">
        <v>42674</v>
      </c>
      <c r="Q41" s="834">
        <v>238861</v>
      </c>
      <c r="R41" s="833"/>
      <c r="S41" s="832">
        <v>20</v>
      </c>
      <c r="T41" s="831">
        <f t="shared" si="3"/>
        <v>5</v>
      </c>
      <c r="U41" s="831">
        <v>11646</v>
      </c>
      <c r="V41" s="789">
        <f t="shared" si="4"/>
        <v>37968.18</v>
      </c>
      <c r="W41" s="831">
        <v>49614.18</v>
      </c>
      <c r="X41" s="790">
        <f t="shared" si="5"/>
        <v>189246.82</v>
      </c>
      <c r="Z41" s="830">
        <f t="shared" si="6"/>
        <v>1</v>
      </c>
    </row>
    <row r="42" spans="2:26" ht="15.75" x14ac:dyDescent="0.25">
      <c r="B42" s="837" t="e">
        <v>#N/A</v>
      </c>
      <c r="C42" s="836" t="s">
        <v>543</v>
      </c>
      <c r="D42" s="835">
        <v>44013</v>
      </c>
      <c r="E42" s="834">
        <v>16.27</v>
      </c>
      <c r="F42" s="833"/>
      <c r="G42" s="832">
        <v>20</v>
      </c>
      <c r="H42" s="831">
        <f t="shared" si="0"/>
        <v>1</v>
      </c>
      <c r="I42" s="831">
        <v>-0.84000000000000008</v>
      </c>
      <c r="J42" s="789">
        <f t="shared" si="1"/>
        <v>1.26</v>
      </c>
      <c r="K42" s="831">
        <v>0.42</v>
      </c>
      <c r="L42" s="790">
        <f t="shared" si="7"/>
        <v>15.85</v>
      </c>
      <c r="M42" s="838"/>
      <c r="N42" s="837" t="s">
        <v>359</v>
      </c>
      <c r="O42" s="836" t="s">
        <v>1432</v>
      </c>
      <c r="P42" s="835">
        <v>38898</v>
      </c>
      <c r="Q42" s="834">
        <v>235747</v>
      </c>
      <c r="R42" s="833"/>
      <c r="S42" s="832">
        <v>60</v>
      </c>
      <c r="T42" s="831">
        <f t="shared" si="3"/>
        <v>15</v>
      </c>
      <c r="U42" s="831">
        <v>3893.88</v>
      </c>
      <c r="V42" s="789">
        <f t="shared" si="4"/>
        <v>53060.740000000005</v>
      </c>
      <c r="W42" s="831">
        <v>56954.62</v>
      </c>
      <c r="X42" s="790">
        <f t="shared" si="5"/>
        <v>178792.38</v>
      </c>
      <c r="Z42" s="830">
        <f t="shared" si="6"/>
        <v>1</v>
      </c>
    </row>
    <row r="43" spans="2:26" ht="15.75" x14ac:dyDescent="0.25">
      <c r="B43" s="837" t="e">
        <v>#N/A</v>
      </c>
      <c r="C43" s="836" t="s">
        <v>544</v>
      </c>
      <c r="D43" s="835">
        <v>44032</v>
      </c>
      <c r="E43" s="834">
        <v>16.43</v>
      </c>
      <c r="F43" s="833"/>
      <c r="G43" s="832">
        <v>30</v>
      </c>
      <c r="H43" s="831">
        <f t="shared" si="0"/>
        <v>1</v>
      </c>
      <c r="I43" s="831">
        <v>-0.60000000000000009</v>
      </c>
      <c r="J43" s="789">
        <f t="shared" si="1"/>
        <v>0.75000000000000011</v>
      </c>
      <c r="K43" s="831">
        <v>0.15</v>
      </c>
      <c r="L43" s="790">
        <f t="shared" si="7"/>
        <v>16.28</v>
      </c>
      <c r="M43" s="838"/>
      <c r="N43" s="837" t="s">
        <v>359</v>
      </c>
      <c r="O43" s="836" t="s">
        <v>1479</v>
      </c>
      <c r="P43" s="835">
        <v>43951</v>
      </c>
      <c r="Q43" s="834">
        <v>226325.29</v>
      </c>
      <c r="R43" s="833"/>
      <c r="S43" s="832">
        <v>60</v>
      </c>
      <c r="T43" s="831">
        <f t="shared" si="3"/>
        <v>1</v>
      </c>
      <c r="U43" s="831">
        <v>3756.3600000000006</v>
      </c>
      <c r="V43" s="789">
        <f t="shared" si="4"/>
        <v>-306.48000000000047</v>
      </c>
      <c r="W43" s="831">
        <v>3449.88</v>
      </c>
      <c r="X43" s="790">
        <f t="shared" si="5"/>
        <v>222875.41</v>
      </c>
      <c r="Z43" s="830">
        <f t="shared" si="6"/>
        <v>1</v>
      </c>
    </row>
    <row r="44" spans="2:26" ht="15.75" x14ac:dyDescent="0.25">
      <c r="B44" s="837" t="e">
        <v>#N/A</v>
      </c>
      <c r="C44" s="836" t="s">
        <v>545</v>
      </c>
      <c r="D44" s="835">
        <v>44180</v>
      </c>
      <c r="E44" s="834">
        <v>18.010000000000002</v>
      </c>
      <c r="F44" s="833"/>
      <c r="G44" s="832">
        <v>5</v>
      </c>
      <c r="H44" s="831">
        <f t="shared" si="0"/>
        <v>1</v>
      </c>
      <c r="I44" s="831">
        <v>-3.5999999999999996</v>
      </c>
      <c r="J44" s="789">
        <f t="shared" si="1"/>
        <v>3.8999999999999995</v>
      </c>
      <c r="K44" s="831">
        <v>0.3</v>
      </c>
      <c r="L44" s="790">
        <f t="shared" si="7"/>
        <v>17.71</v>
      </c>
      <c r="M44" s="838"/>
      <c r="N44" s="837" t="s">
        <v>359</v>
      </c>
      <c r="O44" s="836" t="s">
        <v>1480</v>
      </c>
      <c r="P44" s="835">
        <v>38077</v>
      </c>
      <c r="Q44" s="834">
        <v>224848.01</v>
      </c>
      <c r="R44" s="833"/>
      <c r="S44" s="832">
        <v>60</v>
      </c>
      <c r="T44" s="831">
        <f t="shared" si="3"/>
        <v>17</v>
      </c>
      <c r="U44" s="831">
        <v>3712.0800000000004</v>
      </c>
      <c r="V44" s="789">
        <f t="shared" si="4"/>
        <v>59040.35</v>
      </c>
      <c r="W44" s="831">
        <v>62752.43</v>
      </c>
      <c r="X44" s="790">
        <f t="shared" si="5"/>
        <v>162095.58000000002</v>
      </c>
      <c r="Z44" s="830">
        <f t="shared" si="6"/>
        <v>1</v>
      </c>
    </row>
    <row r="45" spans="2:26" ht="15.75" x14ac:dyDescent="0.25">
      <c r="B45" s="837" t="e">
        <v>#N/A</v>
      </c>
      <c r="C45" s="836" t="s">
        <v>546</v>
      </c>
      <c r="D45" s="835">
        <v>44180</v>
      </c>
      <c r="E45" s="834">
        <v>18.13</v>
      </c>
      <c r="F45" s="833"/>
      <c r="G45" s="832">
        <v>5</v>
      </c>
      <c r="H45" s="831">
        <f t="shared" si="0"/>
        <v>1</v>
      </c>
      <c r="I45" s="831">
        <v>-3.5999999999999996</v>
      </c>
      <c r="J45" s="789">
        <f t="shared" si="1"/>
        <v>3.8999999999999995</v>
      </c>
      <c r="K45" s="831">
        <v>0.3</v>
      </c>
      <c r="L45" s="790">
        <f t="shared" si="7"/>
        <v>17.829999999999998</v>
      </c>
      <c r="M45" s="838"/>
      <c r="N45" s="837" t="s">
        <v>311</v>
      </c>
      <c r="O45" s="836" t="s">
        <v>1481</v>
      </c>
      <c r="P45" s="835">
        <v>39172</v>
      </c>
      <c r="Q45" s="834">
        <v>221428.85</v>
      </c>
      <c r="R45" s="833"/>
      <c r="S45" s="832">
        <v>40</v>
      </c>
      <c r="T45" s="831">
        <f t="shared" si="3"/>
        <v>14</v>
      </c>
      <c r="U45" s="831">
        <v>5434.2000000000007</v>
      </c>
      <c r="V45" s="789">
        <f t="shared" si="4"/>
        <v>70631.19</v>
      </c>
      <c r="W45" s="831">
        <v>76065.39</v>
      </c>
      <c r="X45" s="790">
        <f t="shared" si="5"/>
        <v>145363.46000000002</v>
      </c>
      <c r="Z45" s="830">
        <f t="shared" si="6"/>
        <v>1</v>
      </c>
    </row>
    <row r="46" spans="2:26" ht="15.75" x14ac:dyDescent="0.25">
      <c r="B46" s="837" t="e">
        <v>#N/A</v>
      </c>
      <c r="C46" s="836" t="s">
        <v>547</v>
      </c>
      <c r="D46" s="835">
        <v>44180</v>
      </c>
      <c r="E46" s="834">
        <v>20.55</v>
      </c>
      <c r="F46" s="833"/>
      <c r="G46" s="832">
        <v>20</v>
      </c>
      <c r="H46" s="831">
        <f t="shared" si="0"/>
        <v>1</v>
      </c>
      <c r="I46" s="831">
        <v>-1.08</v>
      </c>
      <c r="J46" s="789">
        <f t="shared" si="1"/>
        <v>1.1700000000000002</v>
      </c>
      <c r="K46" s="831">
        <v>0.09</v>
      </c>
      <c r="L46" s="790">
        <f t="shared" si="7"/>
        <v>20.46</v>
      </c>
      <c r="M46" s="838"/>
      <c r="N46" s="837" t="s">
        <v>313</v>
      </c>
      <c r="O46" s="836" t="s">
        <v>1482</v>
      </c>
      <c r="P46" s="835">
        <v>33404</v>
      </c>
      <c r="Q46" s="834">
        <v>210995</v>
      </c>
      <c r="R46" s="833"/>
      <c r="S46" s="832">
        <v>20</v>
      </c>
      <c r="T46" s="831">
        <f t="shared" si="3"/>
        <v>20</v>
      </c>
      <c r="U46" s="831">
        <v>0</v>
      </c>
      <c r="V46" s="789">
        <f t="shared" si="4"/>
        <v>210995</v>
      </c>
      <c r="W46" s="831">
        <v>210995</v>
      </c>
      <c r="X46" s="790">
        <f t="shared" si="5"/>
        <v>0</v>
      </c>
      <c r="Z46" s="830">
        <f t="shared" si="6"/>
        <v>1</v>
      </c>
    </row>
    <row r="47" spans="2:26" ht="15.75" x14ac:dyDescent="0.25">
      <c r="B47" s="837" t="e">
        <v>#N/A</v>
      </c>
      <c r="C47" s="836" t="s">
        <v>548</v>
      </c>
      <c r="D47" s="835">
        <v>44075</v>
      </c>
      <c r="E47" s="834">
        <v>20.72</v>
      </c>
      <c r="F47" s="833"/>
      <c r="G47" s="832">
        <v>20</v>
      </c>
      <c r="H47" s="831">
        <f t="shared" si="0"/>
        <v>1</v>
      </c>
      <c r="I47" s="831">
        <v>-1.08</v>
      </c>
      <c r="J47" s="789">
        <f t="shared" si="1"/>
        <v>1.44</v>
      </c>
      <c r="K47" s="831">
        <v>0.36</v>
      </c>
      <c r="L47" s="790">
        <f t="shared" si="7"/>
        <v>20.36</v>
      </c>
      <c r="M47" s="838"/>
      <c r="N47" s="837" t="s">
        <v>359</v>
      </c>
      <c r="O47" s="836" t="s">
        <v>1483</v>
      </c>
      <c r="P47" s="835">
        <v>36326</v>
      </c>
      <c r="Q47" s="834">
        <v>208174</v>
      </c>
      <c r="R47" s="833"/>
      <c r="S47" s="832">
        <v>40</v>
      </c>
      <c r="T47" s="831">
        <f t="shared" si="3"/>
        <v>22</v>
      </c>
      <c r="U47" s="831">
        <v>5070.3600000000006</v>
      </c>
      <c r="V47" s="789">
        <f t="shared" si="4"/>
        <v>107189.86</v>
      </c>
      <c r="W47" s="831">
        <v>112260.22</v>
      </c>
      <c r="X47" s="790">
        <f t="shared" si="5"/>
        <v>95913.78</v>
      </c>
      <c r="Z47" s="830">
        <f t="shared" si="6"/>
        <v>1</v>
      </c>
    </row>
    <row r="48" spans="2:26" ht="15.75" x14ac:dyDescent="0.25">
      <c r="B48" s="837" t="e">
        <v>#N/A</v>
      </c>
      <c r="C48" s="836" t="s">
        <v>549</v>
      </c>
      <c r="D48" s="835">
        <v>44180</v>
      </c>
      <c r="E48" s="834">
        <v>25.16</v>
      </c>
      <c r="F48" s="833"/>
      <c r="G48" s="832">
        <v>5</v>
      </c>
      <c r="H48" s="831">
        <f t="shared" si="0"/>
        <v>1</v>
      </c>
      <c r="I48" s="831">
        <v>-5.04</v>
      </c>
      <c r="J48" s="789">
        <f t="shared" si="1"/>
        <v>5.46</v>
      </c>
      <c r="K48" s="831">
        <v>0.42</v>
      </c>
      <c r="L48" s="790">
        <f t="shared" si="7"/>
        <v>24.74</v>
      </c>
      <c r="M48" s="838"/>
      <c r="N48" s="837" t="s">
        <v>359</v>
      </c>
      <c r="O48" s="836" t="s">
        <v>1484</v>
      </c>
      <c r="P48" s="835">
        <v>39994</v>
      </c>
      <c r="Q48" s="834">
        <v>204679.94</v>
      </c>
      <c r="R48" s="833"/>
      <c r="S48" s="832">
        <v>60</v>
      </c>
      <c r="T48" s="831">
        <f t="shared" si="3"/>
        <v>12</v>
      </c>
      <c r="U48" s="831">
        <v>3376.92</v>
      </c>
      <c r="V48" s="789">
        <f t="shared" si="4"/>
        <v>35836.17</v>
      </c>
      <c r="W48" s="831">
        <v>39213.089999999997</v>
      </c>
      <c r="X48" s="790">
        <f t="shared" si="5"/>
        <v>165466.85</v>
      </c>
      <c r="Z48" s="830">
        <f t="shared" si="6"/>
        <v>1</v>
      </c>
    </row>
    <row r="49" spans="2:26" ht="15.75" x14ac:dyDescent="0.25">
      <c r="B49" s="837" t="e">
        <v>#N/A</v>
      </c>
      <c r="C49" s="836" t="s">
        <v>550</v>
      </c>
      <c r="D49" s="835">
        <v>44158</v>
      </c>
      <c r="E49" s="834">
        <v>27.94</v>
      </c>
      <c r="F49" s="833"/>
      <c r="G49" s="832">
        <v>40</v>
      </c>
      <c r="H49" s="831">
        <f t="shared" si="0"/>
        <v>1</v>
      </c>
      <c r="I49" s="831">
        <v>-0.72</v>
      </c>
      <c r="J49" s="789">
        <f t="shared" si="1"/>
        <v>0.78</v>
      </c>
      <c r="K49" s="831">
        <v>0.06</v>
      </c>
      <c r="L49" s="790">
        <f t="shared" si="7"/>
        <v>27.880000000000003</v>
      </c>
      <c r="M49" s="838"/>
      <c r="N49" s="837">
        <v>0</v>
      </c>
      <c r="O49" s="836" t="s">
        <v>1485</v>
      </c>
      <c r="P49" s="835">
        <v>33404</v>
      </c>
      <c r="Q49" s="834">
        <v>200729</v>
      </c>
      <c r="R49" s="833"/>
      <c r="S49" s="832">
        <v>30</v>
      </c>
      <c r="T49" s="831">
        <f t="shared" si="3"/>
        <v>30</v>
      </c>
      <c r="U49" s="831">
        <v>2090.88</v>
      </c>
      <c r="V49" s="789">
        <f t="shared" si="4"/>
        <v>196895.75</v>
      </c>
      <c r="W49" s="831">
        <v>198986.63</v>
      </c>
      <c r="X49" s="790">
        <f t="shared" si="5"/>
        <v>1742.3699999999953</v>
      </c>
      <c r="Z49" s="830">
        <f t="shared" si="6"/>
        <v>1</v>
      </c>
    </row>
    <row r="50" spans="2:26" ht="15.75" x14ac:dyDescent="0.25">
      <c r="B50" s="837" t="e">
        <v>#N/A</v>
      </c>
      <c r="C50" s="836" t="s">
        <v>551</v>
      </c>
      <c r="D50" s="835">
        <v>44062</v>
      </c>
      <c r="E50" s="834">
        <v>29.13</v>
      </c>
      <c r="F50" s="833"/>
      <c r="G50" s="832">
        <v>30</v>
      </c>
      <c r="H50" s="831">
        <f t="shared" si="0"/>
        <v>1</v>
      </c>
      <c r="I50" s="831">
        <v>-0.96</v>
      </c>
      <c r="J50" s="789">
        <f t="shared" si="1"/>
        <v>1.1199999999999999</v>
      </c>
      <c r="K50" s="831">
        <v>0.16</v>
      </c>
      <c r="L50" s="790">
        <f t="shared" si="7"/>
        <v>28.97</v>
      </c>
      <c r="M50" s="838"/>
      <c r="N50" s="837" t="s">
        <v>313</v>
      </c>
      <c r="O50" s="836" t="s">
        <v>1486</v>
      </c>
      <c r="P50" s="835">
        <v>33404</v>
      </c>
      <c r="Q50" s="834">
        <v>199195</v>
      </c>
      <c r="R50" s="833"/>
      <c r="S50" s="832">
        <v>40</v>
      </c>
      <c r="T50" s="831">
        <f t="shared" si="3"/>
        <v>30</v>
      </c>
      <c r="U50" s="831">
        <v>4796.76</v>
      </c>
      <c r="V50" s="789">
        <f t="shared" si="4"/>
        <v>142433.13</v>
      </c>
      <c r="W50" s="831">
        <v>147229.89000000001</v>
      </c>
      <c r="X50" s="790">
        <f t="shared" si="5"/>
        <v>51965.109999999986</v>
      </c>
      <c r="Z50" s="830">
        <f t="shared" si="6"/>
        <v>1</v>
      </c>
    </row>
    <row r="51" spans="2:26" ht="15.75" x14ac:dyDescent="0.25">
      <c r="B51" s="837" t="s">
        <v>313</v>
      </c>
      <c r="C51" s="836" t="s">
        <v>552</v>
      </c>
      <c r="D51" s="835">
        <v>43973</v>
      </c>
      <c r="E51" s="834">
        <v>30.65</v>
      </c>
      <c r="F51" s="833"/>
      <c r="G51" s="832">
        <v>40</v>
      </c>
      <c r="H51" s="831">
        <f t="shared" si="0"/>
        <v>1</v>
      </c>
      <c r="I51" s="831">
        <v>-0.72</v>
      </c>
      <c r="J51" s="789">
        <f t="shared" si="1"/>
        <v>1.27</v>
      </c>
      <c r="K51" s="831">
        <v>0.55000000000000004</v>
      </c>
      <c r="L51" s="790">
        <f t="shared" si="7"/>
        <v>30.099999999999998</v>
      </c>
      <c r="M51" s="838"/>
      <c r="N51" s="837" t="s">
        <v>313</v>
      </c>
      <c r="O51" s="836" t="s">
        <v>1487</v>
      </c>
      <c r="P51" s="835">
        <v>36326</v>
      </c>
      <c r="Q51" s="834">
        <v>198353</v>
      </c>
      <c r="R51" s="833"/>
      <c r="S51" s="832">
        <v>20</v>
      </c>
      <c r="T51" s="831">
        <f t="shared" si="3"/>
        <v>20</v>
      </c>
      <c r="U51" s="831">
        <v>0</v>
      </c>
      <c r="V51" s="789">
        <f t="shared" si="4"/>
        <v>198353</v>
      </c>
      <c r="W51" s="831">
        <v>198353</v>
      </c>
      <c r="X51" s="790">
        <f t="shared" si="5"/>
        <v>0</v>
      </c>
      <c r="Z51" s="830">
        <f t="shared" si="6"/>
        <v>1</v>
      </c>
    </row>
    <row r="52" spans="2:26" ht="15.75" x14ac:dyDescent="0.25">
      <c r="B52" s="837" t="s">
        <v>316</v>
      </c>
      <c r="C52" s="836" t="s">
        <v>541</v>
      </c>
      <c r="D52" s="835">
        <v>43230</v>
      </c>
      <c r="E52" s="834">
        <v>35.71</v>
      </c>
      <c r="F52" s="833"/>
      <c r="G52" s="832">
        <v>5</v>
      </c>
      <c r="H52" s="831">
        <f t="shared" si="0"/>
        <v>3</v>
      </c>
      <c r="I52" s="831">
        <v>-6.12</v>
      </c>
      <c r="J52" s="789">
        <f t="shared" si="1"/>
        <v>24.650000000000002</v>
      </c>
      <c r="K52" s="831">
        <v>18.53</v>
      </c>
      <c r="L52" s="790">
        <f t="shared" si="7"/>
        <v>17.18</v>
      </c>
      <c r="M52" s="838"/>
      <c r="N52" s="837" t="s">
        <v>359</v>
      </c>
      <c r="O52" s="836" t="s">
        <v>1488</v>
      </c>
      <c r="P52" s="835">
        <v>36326</v>
      </c>
      <c r="Q52" s="834">
        <v>196690</v>
      </c>
      <c r="R52" s="833"/>
      <c r="S52" s="832">
        <v>40</v>
      </c>
      <c r="T52" s="831">
        <f t="shared" si="3"/>
        <v>22</v>
      </c>
      <c r="U52" s="831">
        <v>4811.28</v>
      </c>
      <c r="V52" s="789">
        <f t="shared" si="4"/>
        <v>101266.38</v>
      </c>
      <c r="W52" s="831">
        <v>106077.66</v>
      </c>
      <c r="X52" s="790">
        <f t="shared" si="5"/>
        <v>90612.34</v>
      </c>
      <c r="Z52" s="830">
        <f t="shared" si="6"/>
        <v>1</v>
      </c>
    </row>
    <row r="53" spans="2:26" ht="15.75" x14ac:dyDescent="0.25">
      <c r="B53" s="837" t="e">
        <v>#N/A</v>
      </c>
      <c r="C53" s="836" t="s">
        <v>553</v>
      </c>
      <c r="D53" s="835">
        <v>44180</v>
      </c>
      <c r="E53" s="834">
        <v>38.44</v>
      </c>
      <c r="F53" s="833"/>
      <c r="G53" s="832">
        <v>5</v>
      </c>
      <c r="H53" s="831">
        <f t="shared" si="0"/>
        <v>1</v>
      </c>
      <c r="I53" s="831">
        <v>-7.68</v>
      </c>
      <c r="J53" s="789">
        <f t="shared" si="1"/>
        <v>8.32</v>
      </c>
      <c r="K53" s="831">
        <v>0.64</v>
      </c>
      <c r="L53" s="790">
        <f t="shared" si="7"/>
        <v>37.799999999999997</v>
      </c>
      <c r="M53" s="838"/>
      <c r="N53" s="837" t="s">
        <v>359</v>
      </c>
      <c r="O53" s="836" t="s">
        <v>1489</v>
      </c>
      <c r="P53" s="835">
        <v>36692</v>
      </c>
      <c r="Q53" s="834">
        <v>186384.37</v>
      </c>
      <c r="R53" s="833"/>
      <c r="S53" s="832">
        <v>40</v>
      </c>
      <c r="T53" s="831">
        <f t="shared" si="3"/>
        <v>21</v>
      </c>
      <c r="U53" s="831">
        <v>4564.08</v>
      </c>
      <c r="V53" s="789">
        <f t="shared" si="4"/>
        <v>91298.47</v>
      </c>
      <c r="W53" s="831">
        <v>95862.55</v>
      </c>
      <c r="X53" s="790">
        <f t="shared" si="5"/>
        <v>90521.819999999992</v>
      </c>
      <c r="Z53" s="830">
        <f t="shared" si="6"/>
        <v>1</v>
      </c>
    </row>
    <row r="54" spans="2:26" ht="15.75" x14ac:dyDescent="0.25">
      <c r="B54" s="837" t="s">
        <v>308</v>
      </c>
      <c r="C54" s="836" t="s">
        <v>554</v>
      </c>
      <c r="D54" s="835">
        <v>43125</v>
      </c>
      <c r="E54" s="834">
        <v>38.49</v>
      </c>
      <c r="F54" s="833"/>
      <c r="G54" s="832">
        <v>20</v>
      </c>
      <c r="H54" s="831">
        <f t="shared" si="0"/>
        <v>3</v>
      </c>
      <c r="I54" s="831">
        <v>-1.92</v>
      </c>
      <c r="J54" s="789">
        <f t="shared" si="1"/>
        <v>7.68</v>
      </c>
      <c r="K54" s="831">
        <v>5.76</v>
      </c>
      <c r="L54" s="790">
        <f t="shared" si="7"/>
        <v>32.730000000000004</v>
      </c>
      <c r="M54" s="838"/>
      <c r="N54" s="837" t="s">
        <v>359</v>
      </c>
      <c r="O54" s="836" t="s">
        <v>1490</v>
      </c>
      <c r="P54" s="835">
        <v>37970</v>
      </c>
      <c r="Q54" s="834">
        <v>181672.74</v>
      </c>
      <c r="R54" s="833"/>
      <c r="S54" s="832">
        <v>60</v>
      </c>
      <c r="T54" s="831">
        <f t="shared" si="3"/>
        <v>18</v>
      </c>
      <c r="U54" s="831">
        <v>2999.16</v>
      </c>
      <c r="V54" s="789">
        <f t="shared" si="4"/>
        <v>48712.729999999996</v>
      </c>
      <c r="W54" s="831">
        <v>51711.89</v>
      </c>
      <c r="X54" s="790">
        <f t="shared" si="5"/>
        <v>129960.84999999999</v>
      </c>
      <c r="Z54" s="830">
        <f t="shared" si="6"/>
        <v>1</v>
      </c>
    </row>
    <row r="55" spans="2:26" ht="15.75" x14ac:dyDescent="0.25">
      <c r="B55" s="837" t="e">
        <v>#N/A</v>
      </c>
      <c r="C55" s="836" t="s">
        <v>555</v>
      </c>
      <c r="D55" s="835">
        <v>44020</v>
      </c>
      <c r="E55" s="834">
        <v>39.049999999999997</v>
      </c>
      <c r="F55" s="833"/>
      <c r="G55" s="832">
        <v>20</v>
      </c>
      <c r="H55" s="831">
        <f t="shared" si="0"/>
        <v>1</v>
      </c>
      <c r="I55" s="831">
        <v>-1.92</v>
      </c>
      <c r="J55" s="789">
        <f t="shared" si="1"/>
        <v>2.2399999999999998</v>
      </c>
      <c r="K55" s="831">
        <v>0.32</v>
      </c>
      <c r="L55" s="790">
        <f t="shared" si="7"/>
        <v>38.729999999999997</v>
      </c>
      <c r="M55" s="838"/>
      <c r="N55" s="837" t="s">
        <v>359</v>
      </c>
      <c r="O55" s="836" t="s">
        <v>1491</v>
      </c>
      <c r="P55" s="835">
        <v>35961</v>
      </c>
      <c r="Q55" s="834">
        <v>181300</v>
      </c>
      <c r="R55" s="833"/>
      <c r="S55" s="832">
        <v>40</v>
      </c>
      <c r="T55" s="831">
        <f t="shared" si="3"/>
        <v>23</v>
      </c>
      <c r="U55" s="831">
        <v>4429.4400000000005</v>
      </c>
      <c r="V55" s="789">
        <f t="shared" si="4"/>
        <v>97877.989999999991</v>
      </c>
      <c r="W55" s="831">
        <v>102307.43</v>
      </c>
      <c r="X55" s="790">
        <f t="shared" si="5"/>
        <v>78992.570000000007</v>
      </c>
      <c r="Z55" s="830">
        <f t="shared" si="6"/>
        <v>1</v>
      </c>
    </row>
    <row r="56" spans="2:26" ht="15.75" x14ac:dyDescent="0.25">
      <c r="B56" s="837" t="e">
        <v>#N/A</v>
      </c>
      <c r="C56" s="836" t="s">
        <v>556</v>
      </c>
      <c r="D56" s="835">
        <v>44013</v>
      </c>
      <c r="E56" s="834">
        <v>40.700000000000003</v>
      </c>
      <c r="F56" s="833"/>
      <c r="G56" s="832">
        <v>30</v>
      </c>
      <c r="H56" s="831">
        <f t="shared" si="0"/>
        <v>1</v>
      </c>
      <c r="I56" s="831">
        <v>-1.32</v>
      </c>
      <c r="J56" s="789">
        <f t="shared" si="1"/>
        <v>1.71</v>
      </c>
      <c r="K56" s="831">
        <v>0.39</v>
      </c>
      <c r="L56" s="790">
        <f t="shared" si="7"/>
        <v>40.31</v>
      </c>
      <c r="M56" s="838"/>
      <c r="N56" s="837" t="s">
        <v>313</v>
      </c>
      <c r="O56" s="836" t="s">
        <v>1326</v>
      </c>
      <c r="P56" s="835">
        <v>40999</v>
      </c>
      <c r="Q56" s="834">
        <v>180500</v>
      </c>
      <c r="R56" s="833"/>
      <c r="S56" s="832">
        <v>20</v>
      </c>
      <c r="T56" s="831">
        <f t="shared" si="3"/>
        <v>9</v>
      </c>
      <c r="U56" s="831">
        <v>8656.68</v>
      </c>
      <c r="V56" s="789">
        <f t="shared" si="4"/>
        <v>70127.91</v>
      </c>
      <c r="W56" s="831">
        <v>78784.59</v>
      </c>
      <c r="X56" s="790">
        <f t="shared" si="5"/>
        <v>101715.41</v>
      </c>
      <c r="Z56" s="830">
        <f t="shared" si="6"/>
        <v>1</v>
      </c>
    </row>
    <row r="57" spans="2:26" ht="15.75" x14ac:dyDescent="0.25">
      <c r="B57" s="837" t="e">
        <v>#N/A</v>
      </c>
      <c r="C57" s="836" t="s">
        <v>556</v>
      </c>
      <c r="D57" s="835">
        <v>44013</v>
      </c>
      <c r="E57" s="834">
        <v>40.700000000000003</v>
      </c>
      <c r="F57" s="833"/>
      <c r="G57" s="832">
        <v>20</v>
      </c>
      <c r="H57" s="831">
        <f t="shared" si="0"/>
        <v>1</v>
      </c>
      <c r="I57" s="831">
        <v>-2.04</v>
      </c>
      <c r="J57" s="789">
        <f t="shared" si="1"/>
        <v>2.64</v>
      </c>
      <c r="K57" s="831">
        <v>0.6</v>
      </c>
      <c r="L57" s="790">
        <f t="shared" si="7"/>
        <v>40.1</v>
      </c>
      <c r="M57" s="838"/>
      <c r="N57" s="837" t="s">
        <v>359</v>
      </c>
      <c r="O57" s="836" t="s">
        <v>1492</v>
      </c>
      <c r="P57" s="835">
        <v>37057</v>
      </c>
      <c r="Q57" s="834">
        <v>162246</v>
      </c>
      <c r="R57" s="833"/>
      <c r="S57" s="832">
        <v>40</v>
      </c>
      <c r="T57" s="831">
        <f t="shared" si="3"/>
        <v>20</v>
      </c>
      <c r="U57" s="831">
        <v>3976.92</v>
      </c>
      <c r="V57" s="789">
        <f t="shared" si="4"/>
        <v>75416.400000000009</v>
      </c>
      <c r="W57" s="831">
        <v>79393.320000000007</v>
      </c>
      <c r="X57" s="790">
        <f t="shared" si="5"/>
        <v>82852.679999999993</v>
      </c>
      <c r="Z57" s="830">
        <f t="shared" si="6"/>
        <v>1</v>
      </c>
    </row>
    <row r="58" spans="2:26" ht="15.75" x14ac:dyDescent="0.25">
      <c r="B58" s="837" t="e">
        <v>#N/A</v>
      </c>
      <c r="C58" s="836" t="s">
        <v>537</v>
      </c>
      <c r="D58" s="835">
        <v>44166</v>
      </c>
      <c r="E58" s="834">
        <v>41.82</v>
      </c>
      <c r="F58" s="833"/>
      <c r="G58" s="832">
        <v>20</v>
      </c>
      <c r="H58" s="831">
        <f t="shared" si="0"/>
        <v>1</v>
      </c>
      <c r="I58" s="831">
        <v>-2.16</v>
      </c>
      <c r="J58" s="789">
        <f t="shared" si="1"/>
        <v>2.3400000000000003</v>
      </c>
      <c r="K58" s="831">
        <v>0.18</v>
      </c>
      <c r="L58" s="790">
        <f t="shared" si="7"/>
        <v>41.64</v>
      </c>
      <c r="M58" s="838"/>
      <c r="N58" s="837" t="s">
        <v>359</v>
      </c>
      <c r="O58" s="836" t="s">
        <v>1493</v>
      </c>
      <c r="P58" s="835">
        <v>40268</v>
      </c>
      <c r="Q58" s="834">
        <v>154873.29999999999</v>
      </c>
      <c r="R58" s="833"/>
      <c r="S58" s="832">
        <v>60</v>
      </c>
      <c r="T58" s="831">
        <f t="shared" si="3"/>
        <v>11</v>
      </c>
      <c r="U58" s="831">
        <v>2555.52</v>
      </c>
      <c r="V58" s="789">
        <f t="shared" si="4"/>
        <v>25179.75</v>
      </c>
      <c r="W58" s="831">
        <v>27735.27</v>
      </c>
      <c r="X58" s="790">
        <f t="shared" si="5"/>
        <v>127138.02999999998</v>
      </c>
      <c r="Z58" s="830">
        <f t="shared" si="6"/>
        <v>1</v>
      </c>
    </row>
    <row r="59" spans="2:26" ht="15.75" x14ac:dyDescent="0.25">
      <c r="B59" s="837" t="s">
        <v>308</v>
      </c>
      <c r="C59" s="836" t="s">
        <v>557</v>
      </c>
      <c r="D59" s="835">
        <v>37652</v>
      </c>
      <c r="E59" s="834">
        <v>46.08</v>
      </c>
      <c r="F59" s="833"/>
      <c r="G59" s="832">
        <v>20</v>
      </c>
      <c r="H59" s="831">
        <f t="shared" si="0"/>
        <v>18</v>
      </c>
      <c r="I59" s="831">
        <v>-1.92</v>
      </c>
      <c r="J59" s="789">
        <f t="shared" si="1"/>
        <v>42.940000000000005</v>
      </c>
      <c r="K59" s="831">
        <v>41.02</v>
      </c>
      <c r="L59" s="790">
        <f t="shared" si="7"/>
        <v>5.0599999999999952</v>
      </c>
      <c r="M59" s="838"/>
      <c r="N59" s="837" t="s">
        <v>359</v>
      </c>
      <c r="O59" s="836" t="s">
        <v>1494</v>
      </c>
      <c r="P59" s="835">
        <v>36692</v>
      </c>
      <c r="Q59" s="834">
        <v>154066</v>
      </c>
      <c r="R59" s="833"/>
      <c r="S59" s="832">
        <v>40</v>
      </c>
      <c r="T59" s="831">
        <f t="shared" si="3"/>
        <v>21</v>
      </c>
      <c r="U59" s="831">
        <v>3772.68</v>
      </c>
      <c r="V59" s="789">
        <f t="shared" si="4"/>
        <v>75467.63</v>
      </c>
      <c r="W59" s="831">
        <v>79240.31</v>
      </c>
      <c r="X59" s="790">
        <f t="shared" si="5"/>
        <v>74825.69</v>
      </c>
      <c r="Z59" s="830">
        <f t="shared" si="6"/>
        <v>1</v>
      </c>
    </row>
    <row r="60" spans="2:26" ht="15.75" x14ac:dyDescent="0.25">
      <c r="B60" s="837" t="s">
        <v>313</v>
      </c>
      <c r="C60" s="836" t="s">
        <v>558</v>
      </c>
      <c r="D60" s="835">
        <v>43844</v>
      </c>
      <c r="E60" s="834">
        <v>49.72</v>
      </c>
      <c r="F60" s="833"/>
      <c r="G60" s="832">
        <v>20</v>
      </c>
      <c r="H60" s="831">
        <f t="shared" si="0"/>
        <v>1</v>
      </c>
      <c r="I60" s="831">
        <v>-2.4000000000000004</v>
      </c>
      <c r="J60" s="789">
        <f t="shared" si="1"/>
        <v>5.8900000000000006</v>
      </c>
      <c r="K60" s="831">
        <v>3.49</v>
      </c>
      <c r="L60" s="790">
        <f t="shared" si="7"/>
        <v>46.23</v>
      </c>
      <c r="M60" s="838"/>
      <c r="N60" s="837">
        <v>0</v>
      </c>
      <c r="O60" s="836" t="s">
        <v>1495</v>
      </c>
      <c r="P60" s="835">
        <v>43281</v>
      </c>
      <c r="Q60" s="834">
        <v>148263.70000000001</v>
      </c>
      <c r="R60" s="833"/>
      <c r="S60" s="832">
        <v>30</v>
      </c>
      <c r="T60" s="831">
        <f t="shared" si="3"/>
        <v>3</v>
      </c>
      <c r="U60" s="831">
        <v>4782.24</v>
      </c>
      <c r="V60" s="789">
        <f t="shared" si="4"/>
        <v>10376.030000000001</v>
      </c>
      <c r="W60" s="831">
        <v>15158.27</v>
      </c>
      <c r="X60" s="790">
        <f t="shared" si="5"/>
        <v>133105.43000000002</v>
      </c>
      <c r="Z60" s="830">
        <f t="shared" si="6"/>
        <v>1</v>
      </c>
    </row>
    <row r="61" spans="2:26" ht="15.75" x14ac:dyDescent="0.25">
      <c r="B61" s="837" t="e">
        <v>#N/A</v>
      </c>
      <c r="C61" s="836" t="s">
        <v>559</v>
      </c>
      <c r="D61" s="835">
        <v>44060</v>
      </c>
      <c r="E61" s="834">
        <v>52.05</v>
      </c>
      <c r="F61" s="833"/>
      <c r="G61" s="832">
        <v>30</v>
      </c>
      <c r="H61" s="831">
        <f t="shared" si="0"/>
        <v>1</v>
      </c>
      <c r="I61" s="831">
        <v>-1.6800000000000002</v>
      </c>
      <c r="J61" s="789">
        <f t="shared" si="1"/>
        <v>1.9600000000000002</v>
      </c>
      <c r="K61" s="831">
        <v>0.28000000000000003</v>
      </c>
      <c r="L61" s="790">
        <f t="shared" si="7"/>
        <v>51.769999999999996</v>
      </c>
      <c r="M61" s="838"/>
      <c r="N61" s="837" t="s">
        <v>359</v>
      </c>
      <c r="O61" s="836" t="s">
        <v>1496</v>
      </c>
      <c r="P61" s="835">
        <v>36985</v>
      </c>
      <c r="Q61" s="834">
        <v>144904.60999999999</v>
      </c>
      <c r="R61" s="833"/>
      <c r="S61" s="832">
        <v>60</v>
      </c>
      <c r="T61" s="831">
        <f t="shared" si="3"/>
        <v>20</v>
      </c>
      <c r="U61" s="831">
        <v>2390.64</v>
      </c>
      <c r="V61" s="789">
        <f t="shared" si="4"/>
        <v>45294.97</v>
      </c>
      <c r="W61" s="831">
        <v>47685.61</v>
      </c>
      <c r="X61" s="790">
        <f t="shared" si="5"/>
        <v>97218.999999999985</v>
      </c>
      <c r="Z61" s="830">
        <f t="shared" si="6"/>
        <v>1</v>
      </c>
    </row>
    <row r="62" spans="2:26" ht="15.75" x14ac:dyDescent="0.25">
      <c r="B62" s="837" t="s">
        <v>313</v>
      </c>
      <c r="C62" s="836" t="s">
        <v>552</v>
      </c>
      <c r="D62" s="835">
        <v>43963</v>
      </c>
      <c r="E62" s="834">
        <v>56.65</v>
      </c>
      <c r="F62" s="833"/>
      <c r="G62" s="832">
        <v>40</v>
      </c>
      <c r="H62" s="831">
        <f t="shared" si="0"/>
        <v>1</v>
      </c>
      <c r="I62" s="831">
        <v>-1.44</v>
      </c>
      <c r="J62" s="789">
        <f t="shared" si="1"/>
        <v>2.5099999999999998</v>
      </c>
      <c r="K62" s="831">
        <v>1.07</v>
      </c>
      <c r="L62" s="790">
        <f t="shared" si="7"/>
        <v>55.58</v>
      </c>
      <c r="M62" s="838"/>
      <c r="N62" s="837" t="s">
        <v>359</v>
      </c>
      <c r="O62" s="836" t="s">
        <v>1497</v>
      </c>
      <c r="P62" s="835">
        <v>33770</v>
      </c>
      <c r="Q62" s="834">
        <v>144548</v>
      </c>
      <c r="R62" s="833"/>
      <c r="S62" s="832">
        <v>60</v>
      </c>
      <c r="T62" s="831">
        <f t="shared" si="3"/>
        <v>29</v>
      </c>
      <c r="U62" s="831">
        <v>2372.04</v>
      </c>
      <c r="V62" s="789">
        <f t="shared" si="4"/>
        <v>66470.33</v>
      </c>
      <c r="W62" s="831">
        <v>68842.37</v>
      </c>
      <c r="X62" s="790">
        <f t="shared" si="5"/>
        <v>75705.63</v>
      </c>
      <c r="Z62" s="830">
        <f t="shared" si="6"/>
        <v>1</v>
      </c>
    </row>
    <row r="63" spans="2:26" ht="15.75" x14ac:dyDescent="0.25">
      <c r="B63" s="837" t="e">
        <v>#N/A</v>
      </c>
      <c r="C63" s="836" t="s">
        <v>560</v>
      </c>
      <c r="D63" s="835">
        <v>44061</v>
      </c>
      <c r="E63" s="834">
        <v>59.55</v>
      </c>
      <c r="F63" s="833"/>
      <c r="G63" s="832">
        <v>30</v>
      </c>
      <c r="H63" s="831">
        <f t="shared" si="0"/>
        <v>1</v>
      </c>
      <c r="I63" s="831">
        <v>-2.04</v>
      </c>
      <c r="J63" s="789">
        <f t="shared" si="1"/>
        <v>2.21</v>
      </c>
      <c r="K63" s="831">
        <v>0.17</v>
      </c>
      <c r="L63" s="790">
        <f t="shared" si="7"/>
        <v>59.379999999999995</v>
      </c>
      <c r="M63" s="838"/>
      <c r="N63" s="837" t="s">
        <v>359</v>
      </c>
      <c r="O63" s="836" t="s">
        <v>1498</v>
      </c>
      <c r="P63" s="835">
        <v>38168</v>
      </c>
      <c r="Q63" s="834">
        <v>144470.24</v>
      </c>
      <c r="R63" s="833"/>
      <c r="S63" s="832">
        <v>60</v>
      </c>
      <c r="T63" s="831">
        <f t="shared" si="3"/>
        <v>17</v>
      </c>
      <c r="U63" s="831">
        <v>2385.2400000000002</v>
      </c>
      <c r="V63" s="789">
        <f t="shared" si="4"/>
        <v>37332.82</v>
      </c>
      <c r="W63" s="831">
        <v>39718.06</v>
      </c>
      <c r="X63" s="790">
        <f t="shared" si="5"/>
        <v>104752.18</v>
      </c>
      <c r="Z63" s="830">
        <f t="shared" si="6"/>
        <v>1</v>
      </c>
    </row>
    <row r="64" spans="2:26" ht="15.75" x14ac:dyDescent="0.25">
      <c r="B64" s="837" t="s">
        <v>308</v>
      </c>
      <c r="C64" s="836" t="s">
        <v>561</v>
      </c>
      <c r="D64" s="835">
        <v>38717</v>
      </c>
      <c r="E64" s="834">
        <v>62.11</v>
      </c>
      <c r="F64" s="833"/>
      <c r="G64" s="832">
        <v>20</v>
      </c>
      <c r="H64" s="831">
        <f t="shared" si="0"/>
        <v>16</v>
      </c>
      <c r="I64" s="831">
        <v>-2.88</v>
      </c>
      <c r="J64" s="789">
        <f t="shared" si="1"/>
        <v>49.42</v>
      </c>
      <c r="K64" s="831">
        <v>46.54</v>
      </c>
      <c r="L64" s="790">
        <f t="shared" si="7"/>
        <v>15.57</v>
      </c>
      <c r="M64" s="838"/>
      <c r="N64" s="837" t="s">
        <v>359</v>
      </c>
      <c r="O64" s="836" t="s">
        <v>1412</v>
      </c>
      <c r="P64" s="835">
        <v>41562</v>
      </c>
      <c r="Q64" s="834">
        <v>140800</v>
      </c>
      <c r="R64" s="833"/>
      <c r="S64" s="832">
        <v>60</v>
      </c>
      <c r="T64" s="831">
        <f t="shared" si="3"/>
        <v>8</v>
      </c>
      <c r="U64" s="831">
        <v>2328.48</v>
      </c>
      <c r="V64" s="789">
        <f t="shared" si="4"/>
        <v>14675.79</v>
      </c>
      <c r="W64" s="831">
        <v>17004.27</v>
      </c>
      <c r="X64" s="790">
        <f t="shared" si="5"/>
        <v>123795.73</v>
      </c>
      <c r="Z64" s="830">
        <f t="shared" si="6"/>
        <v>1</v>
      </c>
    </row>
    <row r="65" spans="2:26" ht="15.75" x14ac:dyDescent="0.25">
      <c r="B65" s="837" t="s">
        <v>316</v>
      </c>
      <c r="C65" s="836" t="s">
        <v>541</v>
      </c>
      <c r="D65" s="835">
        <v>43230</v>
      </c>
      <c r="E65" s="834">
        <v>65.52</v>
      </c>
      <c r="F65" s="833"/>
      <c r="G65" s="832">
        <v>5</v>
      </c>
      <c r="H65" s="831">
        <f t="shared" si="0"/>
        <v>3</v>
      </c>
      <c r="I65" s="831">
        <v>-11.16</v>
      </c>
      <c r="J65" s="789">
        <f t="shared" si="1"/>
        <v>45.129999999999995</v>
      </c>
      <c r="K65" s="831">
        <v>33.97</v>
      </c>
      <c r="L65" s="790">
        <f t="shared" si="7"/>
        <v>31.549999999999997</v>
      </c>
      <c r="M65" s="838"/>
      <c r="N65" s="837" t="s">
        <v>359</v>
      </c>
      <c r="O65" s="836" t="s">
        <v>1499</v>
      </c>
      <c r="P65" s="835">
        <v>38898</v>
      </c>
      <c r="Q65" s="834">
        <v>140590.66</v>
      </c>
      <c r="R65" s="833"/>
      <c r="S65" s="832">
        <v>40</v>
      </c>
      <c r="T65" s="831">
        <f t="shared" si="3"/>
        <v>15</v>
      </c>
      <c r="U65" s="831">
        <v>3459.3600000000006</v>
      </c>
      <c r="V65" s="789">
        <f t="shared" si="4"/>
        <v>47477.11</v>
      </c>
      <c r="W65" s="831">
        <v>50936.47</v>
      </c>
      <c r="X65" s="790">
        <f t="shared" si="5"/>
        <v>89654.19</v>
      </c>
      <c r="Z65" s="830">
        <f t="shared" si="6"/>
        <v>1</v>
      </c>
    </row>
    <row r="66" spans="2:26" ht="15.75" x14ac:dyDescent="0.25">
      <c r="B66" s="837" t="e">
        <v>#N/A</v>
      </c>
      <c r="C66" s="836" t="s">
        <v>562</v>
      </c>
      <c r="D66" s="835">
        <v>44062</v>
      </c>
      <c r="E66" s="834">
        <v>71.13</v>
      </c>
      <c r="F66" s="833"/>
      <c r="G66" s="832">
        <v>30</v>
      </c>
      <c r="H66" s="831">
        <f t="shared" si="0"/>
        <v>1</v>
      </c>
      <c r="I66" s="831">
        <v>-2.4000000000000004</v>
      </c>
      <c r="J66" s="789">
        <f t="shared" si="1"/>
        <v>2.6000000000000005</v>
      </c>
      <c r="K66" s="831">
        <v>0.2</v>
      </c>
      <c r="L66" s="790">
        <f t="shared" si="7"/>
        <v>70.929999999999993</v>
      </c>
      <c r="M66" s="838"/>
      <c r="N66" s="837" t="s">
        <v>359</v>
      </c>
      <c r="O66" s="836" t="s">
        <v>1500</v>
      </c>
      <c r="P66" s="835">
        <v>40422</v>
      </c>
      <c r="Q66" s="834">
        <v>134816.79999999999</v>
      </c>
      <c r="R66" s="833"/>
      <c r="S66" s="832">
        <v>60</v>
      </c>
      <c r="T66" s="831">
        <f t="shared" si="3"/>
        <v>11</v>
      </c>
      <c r="U66" s="831">
        <v>2228.4</v>
      </c>
      <c r="V66" s="789">
        <f t="shared" si="4"/>
        <v>20980.809999999998</v>
      </c>
      <c r="W66" s="831">
        <v>23209.21</v>
      </c>
      <c r="X66" s="790">
        <f t="shared" si="5"/>
        <v>111607.59</v>
      </c>
      <c r="Z66" s="830">
        <f t="shared" si="6"/>
        <v>1</v>
      </c>
    </row>
    <row r="67" spans="2:26" ht="15.75" x14ac:dyDescent="0.25">
      <c r="B67" s="837" t="s">
        <v>308</v>
      </c>
      <c r="C67" s="836" t="s">
        <v>563</v>
      </c>
      <c r="D67" s="835">
        <v>38960</v>
      </c>
      <c r="E67" s="834">
        <v>71.8</v>
      </c>
      <c r="F67" s="833"/>
      <c r="G67" s="832">
        <v>20</v>
      </c>
      <c r="H67" s="831">
        <f t="shared" si="0"/>
        <v>15</v>
      </c>
      <c r="I67" s="831">
        <v>-3.3600000000000003</v>
      </c>
      <c r="J67" s="789">
        <f t="shared" si="1"/>
        <v>54.7</v>
      </c>
      <c r="K67" s="831">
        <v>51.34</v>
      </c>
      <c r="L67" s="790">
        <f t="shared" si="7"/>
        <v>20.459999999999994</v>
      </c>
      <c r="M67" s="838"/>
      <c r="N67" s="837" t="s">
        <v>313</v>
      </c>
      <c r="O67" s="836" t="s">
        <v>1334</v>
      </c>
      <c r="P67" s="835">
        <v>40268</v>
      </c>
      <c r="Q67" s="834">
        <v>128626.53</v>
      </c>
      <c r="R67" s="833"/>
      <c r="S67" s="832">
        <v>20</v>
      </c>
      <c r="T67" s="831">
        <f t="shared" si="3"/>
        <v>11</v>
      </c>
      <c r="U67" s="831">
        <v>6167.76</v>
      </c>
      <c r="V67" s="789">
        <f t="shared" si="4"/>
        <v>62837.26</v>
      </c>
      <c r="W67" s="831">
        <v>69005.02</v>
      </c>
      <c r="X67" s="790">
        <f t="shared" si="5"/>
        <v>59621.509999999995</v>
      </c>
      <c r="Z67" s="830">
        <f t="shared" si="6"/>
        <v>1</v>
      </c>
    </row>
    <row r="68" spans="2:26" ht="15.75" x14ac:dyDescent="0.25">
      <c r="B68" s="837" t="s">
        <v>316</v>
      </c>
      <c r="C68" s="836" t="s">
        <v>564</v>
      </c>
      <c r="D68" s="835">
        <v>36357</v>
      </c>
      <c r="E68" s="834">
        <v>74.39</v>
      </c>
      <c r="F68" s="833"/>
      <c r="G68" s="832">
        <v>7</v>
      </c>
      <c r="H68" s="831">
        <f t="shared" si="0"/>
        <v>7</v>
      </c>
      <c r="I68" s="831">
        <v>0</v>
      </c>
      <c r="J68" s="789">
        <f t="shared" si="1"/>
        <v>74.39</v>
      </c>
      <c r="K68" s="831">
        <v>74.39</v>
      </c>
      <c r="L68" s="790">
        <f t="shared" si="7"/>
        <v>0</v>
      </c>
      <c r="M68" s="838"/>
      <c r="N68" s="837" t="s">
        <v>359</v>
      </c>
      <c r="O68" s="836" t="s">
        <v>1501</v>
      </c>
      <c r="P68" s="835">
        <v>34865</v>
      </c>
      <c r="Q68" s="834">
        <v>123888</v>
      </c>
      <c r="R68" s="833"/>
      <c r="S68" s="832">
        <v>40</v>
      </c>
      <c r="T68" s="831">
        <f t="shared" si="3"/>
        <v>26</v>
      </c>
      <c r="U68" s="831">
        <v>2996.76</v>
      </c>
      <c r="V68" s="789">
        <f t="shared" si="4"/>
        <v>76189.72</v>
      </c>
      <c r="W68" s="831">
        <v>79186.48</v>
      </c>
      <c r="X68" s="790">
        <f t="shared" si="5"/>
        <v>44701.520000000004</v>
      </c>
      <c r="Z68" s="830">
        <f t="shared" si="6"/>
        <v>1</v>
      </c>
    </row>
    <row r="69" spans="2:26" ht="15.75" x14ac:dyDescent="0.25">
      <c r="B69" s="837" t="e">
        <v>#N/A</v>
      </c>
      <c r="C69" s="836" t="s">
        <v>565</v>
      </c>
      <c r="D69" s="835">
        <v>44090</v>
      </c>
      <c r="E69" s="834">
        <v>88.91</v>
      </c>
      <c r="F69" s="833"/>
      <c r="G69" s="832">
        <v>30</v>
      </c>
      <c r="H69" s="831">
        <f t="shared" si="0"/>
        <v>1</v>
      </c>
      <c r="I69" s="831">
        <v>-3</v>
      </c>
      <c r="J69" s="789">
        <f t="shared" si="1"/>
        <v>3.25</v>
      </c>
      <c r="K69" s="831">
        <v>0.25</v>
      </c>
      <c r="L69" s="790">
        <f t="shared" si="7"/>
        <v>88.66</v>
      </c>
      <c r="M69" s="838"/>
      <c r="N69" s="837" t="s">
        <v>307</v>
      </c>
      <c r="O69" s="836" t="s">
        <v>1502</v>
      </c>
      <c r="P69" s="835">
        <v>39994</v>
      </c>
      <c r="Q69" s="834">
        <v>123306.79</v>
      </c>
      <c r="R69" s="833"/>
      <c r="S69" s="832">
        <v>20</v>
      </c>
      <c r="T69" s="831">
        <f t="shared" si="3"/>
        <v>12</v>
      </c>
      <c r="U69" s="831">
        <v>5892.4800000000005</v>
      </c>
      <c r="V69" s="789">
        <f t="shared" si="4"/>
        <v>64872.499999999993</v>
      </c>
      <c r="W69" s="831">
        <v>70764.98</v>
      </c>
      <c r="X69" s="790">
        <f t="shared" si="5"/>
        <v>52541.81</v>
      </c>
      <c r="Z69" s="830">
        <f t="shared" si="6"/>
        <v>1</v>
      </c>
    </row>
    <row r="70" spans="2:26" ht="15.75" x14ac:dyDescent="0.25">
      <c r="B70" s="837" t="e">
        <v>#N/A</v>
      </c>
      <c r="C70" s="836" t="s">
        <v>566</v>
      </c>
      <c r="D70" s="835">
        <v>44064</v>
      </c>
      <c r="E70" s="834">
        <v>91.15</v>
      </c>
      <c r="F70" s="833"/>
      <c r="G70" s="832">
        <v>40</v>
      </c>
      <c r="H70" s="831">
        <f t="shared" si="0"/>
        <v>1</v>
      </c>
      <c r="I70" s="831">
        <v>-2.2800000000000002</v>
      </c>
      <c r="J70" s="789">
        <f t="shared" si="1"/>
        <v>2.85</v>
      </c>
      <c r="K70" s="831">
        <v>0.56999999999999995</v>
      </c>
      <c r="L70" s="790">
        <f t="shared" si="7"/>
        <v>90.580000000000013</v>
      </c>
      <c r="M70" s="838"/>
      <c r="N70" s="837" t="s">
        <v>359</v>
      </c>
      <c r="O70" s="836" t="s">
        <v>1503</v>
      </c>
      <c r="P70" s="835">
        <v>36971</v>
      </c>
      <c r="Q70" s="834">
        <v>122834.77</v>
      </c>
      <c r="R70" s="833"/>
      <c r="S70" s="832">
        <v>60</v>
      </c>
      <c r="T70" s="831">
        <f t="shared" si="3"/>
        <v>20</v>
      </c>
      <c r="U70" s="831">
        <v>2026.44</v>
      </c>
      <c r="V70" s="789">
        <f t="shared" si="4"/>
        <v>38566.949999999997</v>
      </c>
      <c r="W70" s="831">
        <v>40593.39</v>
      </c>
      <c r="X70" s="790">
        <f t="shared" si="5"/>
        <v>82241.38</v>
      </c>
      <c r="Z70" s="830">
        <f t="shared" si="6"/>
        <v>1</v>
      </c>
    </row>
    <row r="71" spans="2:26" ht="15.75" x14ac:dyDescent="0.25">
      <c r="B71" s="837" t="s">
        <v>359</v>
      </c>
      <c r="C71" s="836" t="s">
        <v>567</v>
      </c>
      <c r="D71" s="835">
        <v>43931</v>
      </c>
      <c r="E71" s="834">
        <v>103.41</v>
      </c>
      <c r="F71" s="833"/>
      <c r="G71" s="832">
        <v>60</v>
      </c>
      <c r="H71" s="831">
        <f t="shared" si="0"/>
        <v>1</v>
      </c>
      <c r="I71" s="831">
        <v>-1.6800000000000002</v>
      </c>
      <c r="J71" s="789">
        <f t="shared" si="1"/>
        <v>3.24</v>
      </c>
      <c r="K71" s="831">
        <v>1.56</v>
      </c>
      <c r="L71" s="790">
        <f t="shared" si="7"/>
        <v>101.85</v>
      </c>
      <c r="M71" s="838"/>
      <c r="N71" s="837" t="s">
        <v>359</v>
      </c>
      <c r="O71" s="836" t="s">
        <v>1504</v>
      </c>
      <c r="P71" s="835">
        <v>35596</v>
      </c>
      <c r="Q71" s="834">
        <v>122367</v>
      </c>
      <c r="R71" s="833"/>
      <c r="S71" s="832">
        <v>40</v>
      </c>
      <c r="T71" s="831">
        <f t="shared" si="3"/>
        <v>24</v>
      </c>
      <c r="U71" s="831">
        <v>2985.6000000000004</v>
      </c>
      <c r="V71" s="789">
        <f t="shared" si="4"/>
        <v>69123.26999999999</v>
      </c>
      <c r="W71" s="831">
        <v>72108.87</v>
      </c>
      <c r="X71" s="790">
        <f t="shared" si="5"/>
        <v>50258.130000000005</v>
      </c>
      <c r="Z71" s="830">
        <f t="shared" si="6"/>
        <v>1</v>
      </c>
    </row>
    <row r="72" spans="2:26" ht="15.75" x14ac:dyDescent="0.25">
      <c r="B72" s="837" t="e">
        <v>#N/A</v>
      </c>
      <c r="C72" s="836" t="s">
        <v>568</v>
      </c>
      <c r="D72" s="835">
        <v>44180</v>
      </c>
      <c r="E72" s="834">
        <v>104.32</v>
      </c>
      <c r="F72" s="833"/>
      <c r="G72" s="832">
        <v>5</v>
      </c>
      <c r="H72" s="831">
        <f t="shared" ref="H72:H135" si="8">IF(E72&lt;&gt;"",IF((TestEOY-D72)/365&gt;G72,G72,ROUNDUP(((TestEOY-D72)/365),0)),"")</f>
        <v>1</v>
      </c>
      <c r="I72" s="831">
        <v>-20.88</v>
      </c>
      <c r="J72" s="789">
        <f t="shared" ref="J72:J135" si="9">K72-I72</f>
        <v>22.619999999999997</v>
      </c>
      <c r="K72" s="831">
        <v>1.74</v>
      </c>
      <c r="L72" s="790">
        <f t="shared" si="7"/>
        <v>102.58</v>
      </c>
      <c r="M72" s="838"/>
      <c r="N72" s="837" t="s">
        <v>359</v>
      </c>
      <c r="O72" s="836" t="s">
        <v>1505</v>
      </c>
      <c r="P72" s="835">
        <v>34135</v>
      </c>
      <c r="Q72" s="834">
        <v>121642</v>
      </c>
      <c r="R72" s="833"/>
      <c r="S72" s="832">
        <v>40</v>
      </c>
      <c r="T72" s="831">
        <f t="shared" ref="T72:T135" si="10">IF(Q72&lt;&gt;"",IF((TestEOY-P72)/365&gt;S72,S72,ROUNDUP(((TestEOY-P72)/365),0)),"")</f>
        <v>28</v>
      </c>
      <c r="U72" s="831">
        <v>2946</v>
      </c>
      <c r="V72" s="789">
        <f t="shared" ref="V72:V135" si="11">W72-U72</f>
        <v>80888.77</v>
      </c>
      <c r="W72" s="831">
        <v>83834.77</v>
      </c>
      <c r="X72" s="790">
        <f t="shared" ref="X72:X135" si="12">IFERROR(IF(W72&gt;Q72,0,(+Q72-W72))-R72,"")</f>
        <v>37807.229999999996</v>
      </c>
      <c r="Z72" s="830">
        <f t="shared" ref="Z72:Z135" si="13">IF(W72&gt;Q72,0,1)</f>
        <v>1</v>
      </c>
    </row>
    <row r="73" spans="2:26" ht="15.75" x14ac:dyDescent="0.25">
      <c r="B73" s="837" t="s">
        <v>313</v>
      </c>
      <c r="C73" s="836" t="s">
        <v>569</v>
      </c>
      <c r="D73" s="835">
        <v>43844</v>
      </c>
      <c r="E73" s="834">
        <v>106.58</v>
      </c>
      <c r="F73" s="833"/>
      <c r="G73" s="832">
        <v>40</v>
      </c>
      <c r="H73" s="831">
        <f t="shared" si="8"/>
        <v>1</v>
      </c>
      <c r="I73" s="831">
        <v>-2.64</v>
      </c>
      <c r="J73" s="789">
        <f t="shared" si="9"/>
        <v>6.4</v>
      </c>
      <c r="K73" s="831">
        <v>3.76</v>
      </c>
      <c r="L73" s="790">
        <f t="shared" si="7"/>
        <v>102.82</v>
      </c>
      <c r="M73" s="838"/>
      <c r="N73" s="837" t="s">
        <v>359</v>
      </c>
      <c r="O73" s="836" t="s">
        <v>1506</v>
      </c>
      <c r="P73" s="835">
        <v>38260</v>
      </c>
      <c r="Q73" s="834">
        <v>119430.61</v>
      </c>
      <c r="R73" s="833"/>
      <c r="S73" s="832">
        <v>60</v>
      </c>
      <c r="T73" s="831">
        <f t="shared" si="10"/>
        <v>17</v>
      </c>
      <c r="U73" s="831">
        <v>1968.2400000000002</v>
      </c>
      <c r="V73" s="789">
        <f t="shared" si="11"/>
        <v>30366.41</v>
      </c>
      <c r="W73" s="831">
        <v>32334.65</v>
      </c>
      <c r="X73" s="790">
        <f t="shared" si="12"/>
        <v>87095.959999999992</v>
      </c>
      <c r="Z73" s="830">
        <f t="shared" si="13"/>
        <v>1</v>
      </c>
    </row>
    <row r="74" spans="2:26" ht="15.75" x14ac:dyDescent="0.25">
      <c r="B74" s="837" t="s">
        <v>307</v>
      </c>
      <c r="C74" s="836" t="s">
        <v>570</v>
      </c>
      <c r="D74" s="835">
        <v>36616</v>
      </c>
      <c r="E74" s="834">
        <v>110.5</v>
      </c>
      <c r="F74" s="833"/>
      <c r="G74" s="832">
        <v>20</v>
      </c>
      <c r="H74" s="831">
        <f t="shared" si="8"/>
        <v>20</v>
      </c>
      <c r="I74" s="831">
        <v>0</v>
      </c>
      <c r="J74" s="789">
        <f t="shared" si="9"/>
        <v>110.5</v>
      </c>
      <c r="K74" s="831">
        <v>110.5</v>
      </c>
      <c r="L74" s="790">
        <f t="shared" si="7"/>
        <v>0</v>
      </c>
      <c r="M74" s="838"/>
      <c r="N74" s="837" t="s">
        <v>359</v>
      </c>
      <c r="O74" s="836" t="s">
        <v>1507</v>
      </c>
      <c r="P74" s="835">
        <v>37422</v>
      </c>
      <c r="Q74" s="834">
        <v>117531</v>
      </c>
      <c r="R74" s="833"/>
      <c r="S74" s="832">
        <v>40</v>
      </c>
      <c r="T74" s="831">
        <f t="shared" si="10"/>
        <v>19</v>
      </c>
      <c r="U74" s="831">
        <v>2883.48</v>
      </c>
      <c r="V74" s="789">
        <f t="shared" si="11"/>
        <v>51692.159999999996</v>
      </c>
      <c r="W74" s="831">
        <v>54575.64</v>
      </c>
      <c r="X74" s="790">
        <f t="shared" si="12"/>
        <v>62955.360000000001</v>
      </c>
      <c r="Z74" s="830">
        <f t="shared" si="13"/>
        <v>1</v>
      </c>
    </row>
    <row r="75" spans="2:26" ht="15.75" x14ac:dyDescent="0.25">
      <c r="B75" s="837" t="s">
        <v>313</v>
      </c>
      <c r="C75" s="836" t="s">
        <v>571</v>
      </c>
      <c r="D75" s="835">
        <v>36981</v>
      </c>
      <c r="E75" s="834">
        <v>114.83</v>
      </c>
      <c r="F75" s="833"/>
      <c r="G75" s="832">
        <v>20</v>
      </c>
      <c r="H75" s="831">
        <f t="shared" si="8"/>
        <v>20</v>
      </c>
      <c r="I75" s="831">
        <v>-3.24</v>
      </c>
      <c r="J75" s="789">
        <f t="shared" si="9"/>
        <v>115.86999999999999</v>
      </c>
      <c r="K75" s="831">
        <v>112.63</v>
      </c>
      <c r="L75" s="790">
        <f t="shared" si="7"/>
        <v>2.2000000000000028</v>
      </c>
      <c r="M75" s="838"/>
      <c r="N75" s="837" t="s">
        <v>321</v>
      </c>
      <c r="O75" s="836" t="s">
        <v>1382</v>
      </c>
      <c r="P75" s="835">
        <v>40359</v>
      </c>
      <c r="Q75" s="834">
        <v>116864.2</v>
      </c>
      <c r="R75" s="833"/>
      <c r="S75" s="832">
        <v>44</v>
      </c>
      <c r="T75" s="831">
        <f t="shared" si="10"/>
        <v>11</v>
      </c>
      <c r="U75" s="831">
        <v>2617.56</v>
      </c>
      <c r="V75" s="789">
        <f t="shared" si="11"/>
        <v>25251.219999999998</v>
      </c>
      <c r="W75" s="831">
        <v>27868.78</v>
      </c>
      <c r="X75" s="790">
        <f t="shared" si="12"/>
        <v>88995.42</v>
      </c>
      <c r="Z75" s="830">
        <f t="shared" si="13"/>
        <v>1</v>
      </c>
    </row>
    <row r="76" spans="2:26" ht="15.75" x14ac:dyDescent="0.25">
      <c r="B76" s="837" t="s">
        <v>312</v>
      </c>
      <c r="C76" s="836" t="s">
        <v>572</v>
      </c>
      <c r="D76" s="835">
        <v>39386</v>
      </c>
      <c r="E76" s="834">
        <v>120</v>
      </c>
      <c r="F76" s="833"/>
      <c r="G76" s="832">
        <v>50</v>
      </c>
      <c r="H76" s="831">
        <f t="shared" si="8"/>
        <v>14</v>
      </c>
      <c r="I76" s="831">
        <v>-2.4000000000000004</v>
      </c>
      <c r="J76" s="789">
        <f t="shared" si="9"/>
        <v>34</v>
      </c>
      <c r="K76" s="831">
        <v>31.6</v>
      </c>
      <c r="L76" s="790">
        <f t="shared" si="7"/>
        <v>88.4</v>
      </c>
      <c r="M76" s="838"/>
      <c r="N76" s="837" t="s">
        <v>359</v>
      </c>
      <c r="O76" s="836" t="s">
        <v>1508</v>
      </c>
      <c r="P76" s="835">
        <v>35231</v>
      </c>
      <c r="Q76" s="834">
        <v>113835</v>
      </c>
      <c r="R76" s="833"/>
      <c r="S76" s="832">
        <v>40</v>
      </c>
      <c r="T76" s="831">
        <f t="shared" si="10"/>
        <v>25</v>
      </c>
      <c r="U76" s="831">
        <v>2773.32</v>
      </c>
      <c r="V76" s="789">
        <f t="shared" si="11"/>
        <v>67151.609999999986</v>
      </c>
      <c r="W76" s="831">
        <v>69924.929999999993</v>
      </c>
      <c r="X76" s="790">
        <f t="shared" si="12"/>
        <v>43910.070000000007</v>
      </c>
      <c r="Z76" s="830">
        <f t="shared" si="13"/>
        <v>1</v>
      </c>
    </row>
    <row r="77" spans="2:26" ht="15.75" x14ac:dyDescent="0.25">
      <c r="B77" s="837" t="s">
        <v>308</v>
      </c>
      <c r="C77" s="836" t="s">
        <v>573</v>
      </c>
      <c r="D77" s="835">
        <v>40368</v>
      </c>
      <c r="E77" s="834">
        <v>120</v>
      </c>
      <c r="F77" s="833"/>
      <c r="G77" s="832">
        <v>20</v>
      </c>
      <c r="H77" s="831">
        <f t="shared" si="8"/>
        <v>11</v>
      </c>
      <c r="I77" s="831">
        <v>-5.76</v>
      </c>
      <c r="J77" s="789">
        <f t="shared" si="9"/>
        <v>68.64</v>
      </c>
      <c r="K77" s="831">
        <v>62.88</v>
      </c>
      <c r="L77" s="790">
        <f t="shared" si="7"/>
        <v>57.12</v>
      </c>
      <c r="M77" s="838"/>
      <c r="N77" s="837" t="s">
        <v>307</v>
      </c>
      <c r="O77" s="836" t="s">
        <v>1509</v>
      </c>
      <c r="P77" s="835">
        <v>38898</v>
      </c>
      <c r="Q77" s="834">
        <v>113463.66</v>
      </c>
      <c r="R77" s="833"/>
      <c r="S77" s="832">
        <v>20</v>
      </c>
      <c r="T77" s="831">
        <f t="shared" si="10"/>
        <v>15</v>
      </c>
      <c r="U77" s="831">
        <v>5236.8</v>
      </c>
      <c r="V77" s="789">
        <f t="shared" si="11"/>
        <v>76806.12</v>
      </c>
      <c r="W77" s="831">
        <v>82042.92</v>
      </c>
      <c r="X77" s="790">
        <f t="shared" si="12"/>
        <v>31420.740000000005</v>
      </c>
      <c r="Z77" s="830">
        <f t="shared" si="13"/>
        <v>1</v>
      </c>
    </row>
    <row r="78" spans="2:26" ht="15.75" x14ac:dyDescent="0.25">
      <c r="B78" s="837" t="s">
        <v>307</v>
      </c>
      <c r="C78" s="836" t="s">
        <v>574</v>
      </c>
      <c r="D78" s="835">
        <v>39721</v>
      </c>
      <c r="E78" s="834">
        <v>122.64</v>
      </c>
      <c r="F78" s="833"/>
      <c r="G78" s="832">
        <v>20</v>
      </c>
      <c r="H78" s="831">
        <f t="shared" si="8"/>
        <v>13</v>
      </c>
      <c r="I78" s="831">
        <v>-5.76</v>
      </c>
      <c r="J78" s="789">
        <f t="shared" si="9"/>
        <v>80.660000000000011</v>
      </c>
      <c r="K78" s="831">
        <v>74.900000000000006</v>
      </c>
      <c r="L78" s="790">
        <f t="shared" ref="L78:L141" si="14">IFERROR(IF(K78&gt;E78,0,(+E78-K78))-F78,"")</f>
        <v>47.739999999999995</v>
      </c>
      <c r="M78" s="838"/>
      <c r="N78" s="837" t="s">
        <v>313</v>
      </c>
      <c r="O78" s="836" t="s">
        <v>1298</v>
      </c>
      <c r="P78" s="835">
        <v>40451</v>
      </c>
      <c r="Q78" s="834">
        <v>111969.05</v>
      </c>
      <c r="R78" s="833"/>
      <c r="S78" s="832">
        <v>20</v>
      </c>
      <c r="T78" s="831">
        <f t="shared" si="10"/>
        <v>11</v>
      </c>
      <c r="U78" s="831">
        <v>5338.08</v>
      </c>
      <c r="V78" s="789">
        <f t="shared" si="11"/>
        <v>51915.839999999997</v>
      </c>
      <c r="W78" s="831">
        <v>57253.919999999998</v>
      </c>
      <c r="X78" s="790">
        <f t="shared" si="12"/>
        <v>54715.130000000005</v>
      </c>
      <c r="Z78" s="830">
        <f t="shared" si="13"/>
        <v>1</v>
      </c>
    </row>
    <row r="79" spans="2:26" ht="15.75" x14ac:dyDescent="0.25">
      <c r="B79" s="837" t="s">
        <v>359</v>
      </c>
      <c r="C79" s="836" t="s">
        <v>575</v>
      </c>
      <c r="D79" s="835">
        <v>43929</v>
      </c>
      <c r="E79" s="834">
        <v>123.31</v>
      </c>
      <c r="F79" s="833"/>
      <c r="G79" s="832">
        <v>60</v>
      </c>
      <c r="H79" s="831">
        <f t="shared" si="8"/>
        <v>1</v>
      </c>
      <c r="I79" s="831">
        <v>-2.04</v>
      </c>
      <c r="J79" s="789">
        <f t="shared" si="9"/>
        <v>3.92</v>
      </c>
      <c r="K79" s="831">
        <v>1.88</v>
      </c>
      <c r="L79" s="790">
        <f t="shared" si="14"/>
        <v>121.43</v>
      </c>
      <c r="M79" s="838"/>
      <c r="N79" s="837" t="s">
        <v>359</v>
      </c>
      <c r="O79" s="836" t="s">
        <v>947</v>
      </c>
      <c r="P79" s="835">
        <v>42916</v>
      </c>
      <c r="Q79" s="834">
        <v>111136.73</v>
      </c>
      <c r="R79" s="833"/>
      <c r="S79" s="832">
        <v>60</v>
      </c>
      <c r="T79" s="831">
        <f t="shared" si="10"/>
        <v>4</v>
      </c>
      <c r="U79" s="831">
        <v>1838.7599999999998</v>
      </c>
      <c r="V79" s="789">
        <f t="shared" si="11"/>
        <v>4791.83</v>
      </c>
      <c r="W79" s="831">
        <v>6630.59</v>
      </c>
      <c r="X79" s="790">
        <f t="shared" si="12"/>
        <v>104506.14</v>
      </c>
      <c r="Z79" s="830">
        <f t="shared" si="13"/>
        <v>1</v>
      </c>
    </row>
    <row r="80" spans="2:26" ht="15.75" x14ac:dyDescent="0.25">
      <c r="B80" s="837" t="s">
        <v>307</v>
      </c>
      <c r="C80" s="836" t="s">
        <v>576</v>
      </c>
      <c r="D80" s="835">
        <v>35582</v>
      </c>
      <c r="E80" s="834">
        <v>125</v>
      </c>
      <c r="F80" s="833"/>
      <c r="G80" s="832">
        <v>7</v>
      </c>
      <c r="H80" s="831">
        <f t="shared" si="8"/>
        <v>7</v>
      </c>
      <c r="I80" s="831">
        <v>0</v>
      </c>
      <c r="J80" s="789">
        <f t="shared" si="9"/>
        <v>125</v>
      </c>
      <c r="K80" s="831">
        <v>125</v>
      </c>
      <c r="L80" s="790">
        <f t="shared" si="14"/>
        <v>0</v>
      </c>
      <c r="M80" s="838"/>
      <c r="N80" s="837" t="s">
        <v>313</v>
      </c>
      <c r="O80" s="836" t="s">
        <v>1510</v>
      </c>
      <c r="P80" s="835">
        <v>38168</v>
      </c>
      <c r="Q80" s="834">
        <v>110583.93</v>
      </c>
      <c r="R80" s="833"/>
      <c r="S80" s="832">
        <v>20</v>
      </c>
      <c r="T80" s="831">
        <f t="shared" si="10"/>
        <v>17</v>
      </c>
      <c r="U80" s="831">
        <v>5007.6000000000004</v>
      </c>
      <c r="V80" s="789">
        <f t="shared" si="11"/>
        <v>85963.4</v>
      </c>
      <c r="W80" s="831">
        <v>90971</v>
      </c>
      <c r="X80" s="790">
        <f t="shared" si="12"/>
        <v>19612.929999999993</v>
      </c>
      <c r="Z80" s="830">
        <f t="shared" si="13"/>
        <v>1</v>
      </c>
    </row>
    <row r="81" spans="2:26" ht="15.75" x14ac:dyDescent="0.25">
      <c r="B81" s="837" t="e">
        <v>#N/A</v>
      </c>
      <c r="C81" s="836" t="s">
        <v>577</v>
      </c>
      <c r="D81" s="835">
        <v>44090</v>
      </c>
      <c r="E81" s="834">
        <v>127.1</v>
      </c>
      <c r="F81" s="833"/>
      <c r="G81" s="832">
        <v>40</v>
      </c>
      <c r="H81" s="831">
        <f t="shared" si="8"/>
        <v>1</v>
      </c>
      <c r="I81" s="831">
        <v>-3.12</v>
      </c>
      <c r="J81" s="789">
        <f t="shared" si="9"/>
        <v>3.38</v>
      </c>
      <c r="K81" s="831">
        <v>0.26</v>
      </c>
      <c r="L81" s="790">
        <f t="shared" si="14"/>
        <v>126.83999999999999</v>
      </c>
      <c r="M81" s="838"/>
      <c r="N81" s="837" t="s">
        <v>359</v>
      </c>
      <c r="O81" s="836" t="s">
        <v>1511</v>
      </c>
      <c r="P81" s="835">
        <v>42272</v>
      </c>
      <c r="Q81" s="834">
        <v>108821.5</v>
      </c>
      <c r="R81" s="833"/>
      <c r="S81" s="832">
        <v>60</v>
      </c>
      <c r="T81" s="831">
        <f t="shared" si="10"/>
        <v>6</v>
      </c>
      <c r="U81" s="831">
        <v>1797.48</v>
      </c>
      <c r="V81" s="789">
        <f t="shared" si="11"/>
        <v>7716.2800000000007</v>
      </c>
      <c r="W81" s="831">
        <v>9513.76</v>
      </c>
      <c r="X81" s="790">
        <f t="shared" si="12"/>
        <v>99307.74</v>
      </c>
      <c r="Z81" s="830">
        <f t="shared" si="13"/>
        <v>1</v>
      </c>
    </row>
    <row r="82" spans="2:26" ht="15.75" x14ac:dyDescent="0.25">
      <c r="B82" s="837" t="s">
        <v>308</v>
      </c>
      <c r="C82" s="836" t="s">
        <v>578</v>
      </c>
      <c r="D82" s="835">
        <v>36749</v>
      </c>
      <c r="E82" s="834">
        <v>130.07</v>
      </c>
      <c r="F82" s="833"/>
      <c r="G82" s="832">
        <v>20</v>
      </c>
      <c r="H82" s="831">
        <f t="shared" si="8"/>
        <v>20</v>
      </c>
      <c r="I82" s="831">
        <v>-1.08</v>
      </c>
      <c r="J82" s="789">
        <f t="shared" si="9"/>
        <v>131.07000000000002</v>
      </c>
      <c r="K82" s="831">
        <v>129.99</v>
      </c>
      <c r="L82" s="790">
        <f t="shared" si="14"/>
        <v>7.9999999999984084E-2</v>
      </c>
      <c r="M82" s="838"/>
      <c r="N82" s="837" t="s">
        <v>313</v>
      </c>
      <c r="O82" s="836" t="s">
        <v>1512</v>
      </c>
      <c r="P82" s="835">
        <v>39263</v>
      </c>
      <c r="Q82" s="834">
        <v>107223.12</v>
      </c>
      <c r="R82" s="833"/>
      <c r="S82" s="832">
        <v>20</v>
      </c>
      <c r="T82" s="831">
        <f t="shared" si="10"/>
        <v>14</v>
      </c>
      <c r="U82" s="831">
        <v>5059.92</v>
      </c>
      <c r="V82" s="789">
        <f t="shared" si="11"/>
        <v>67165.119999999995</v>
      </c>
      <c r="W82" s="831">
        <v>72225.039999999994</v>
      </c>
      <c r="X82" s="790">
        <f t="shared" si="12"/>
        <v>34998.080000000002</v>
      </c>
      <c r="Z82" s="830">
        <f t="shared" si="13"/>
        <v>1</v>
      </c>
    </row>
    <row r="83" spans="2:26" ht="15.75" x14ac:dyDescent="0.25">
      <c r="B83" s="837" t="s">
        <v>321</v>
      </c>
      <c r="C83" s="836" t="s">
        <v>579</v>
      </c>
      <c r="D83" s="835">
        <v>43951</v>
      </c>
      <c r="E83" s="834">
        <v>130.78</v>
      </c>
      <c r="F83" s="833"/>
      <c r="G83" s="832">
        <v>44</v>
      </c>
      <c r="H83" s="831">
        <f t="shared" si="8"/>
        <v>1</v>
      </c>
      <c r="I83" s="831">
        <v>-3</v>
      </c>
      <c r="J83" s="789">
        <f t="shared" si="9"/>
        <v>5.75</v>
      </c>
      <c r="K83" s="831">
        <v>2.75</v>
      </c>
      <c r="L83" s="790">
        <f t="shared" si="14"/>
        <v>128.03</v>
      </c>
      <c r="M83" s="838"/>
      <c r="N83" s="837" t="s">
        <v>359</v>
      </c>
      <c r="O83" s="836" t="s">
        <v>1513</v>
      </c>
      <c r="P83" s="835">
        <v>39021</v>
      </c>
      <c r="Q83" s="834">
        <v>106506.42</v>
      </c>
      <c r="R83" s="833"/>
      <c r="S83" s="832">
        <v>60</v>
      </c>
      <c r="T83" s="831">
        <f t="shared" si="10"/>
        <v>15</v>
      </c>
      <c r="U83" s="831">
        <v>1759.3200000000002</v>
      </c>
      <c r="V83" s="789">
        <f t="shared" si="11"/>
        <v>23380.18</v>
      </c>
      <c r="W83" s="831">
        <v>25139.5</v>
      </c>
      <c r="X83" s="790">
        <f t="shared" si="12"/>
        <v>81366.92</v>
      </c>
      <c r="Z83" s="830">
        <f t="shared" si="13"/>
        <v>1</v>
      </c>
    </row>
    <row r="84" spans="2:26" ht="15.75" x14ac:dyDescent="0.25">
      <c r="B84" s="837" t="s">
        <v>311</v>
      </c>
      <c r="C84" s="836" t="s">
        <v>580</v>
      </c>
      <c r="D84" s="835">
        <v>36891</v>
      </c>
      <c r="E84" s="834">
        <v>133.13</v>
      </c>
      <c r="F84" s="833"/>
      <c r="G84" s="832">
        <v>20</v>
      </c>
      <c r="H84" s="831">
        <f t="shared" si="8"/>
        <v>20</v>
      </c>
      <c r="I84" s="831">
        <v>-3.24</v>
      </c>
      <c r="J84" s="789">
        <f t="shared" si="9"/>
        <v>135.28</v>
      </c>
      <c r="K84" s="831">
        <v>132.04</v>
      </c>
      <c r="L84" s="790">
        <f t="shared" si="14"/>
        <v>1.0900000000000034</v>
      </c>
      <c r="M84" s="838"/>
      <c r="N84" s="837" t="s">
        <v>307</v>
      </c>
      <c r="O84" s="836" t="s">
        <v>1514</v>
      </c>
      <c r="P84" s="835">
        <v>38533</v>
      </c>
      <c r="Q84" s="834">
        <v>105991.77</v>
      </c>
      <c r="R84" s="833"/>
      <c r="S84" s="832">
        <v>20</v>
      </c>
      <c r="T84" s="831">
        <f t="shared" si="10"/>
        <v>16</v>
      </c>
      <c r="U84" s="831">
        <v>4891.92</v>
      </c>
      <c r="V84" s="789">
        <f t="shared" si="11"/>
        <v>77047.900000000009</v>
      </c>
      <c r="W84" s="831">
        <v>81939.820000000007</v>
      </c>
      <c r="X84" s="790">
        <f t="shared" si="12"/>
        <v>24051.949999999997</v>
      </c>
      <c r="Z84" s="830">
        <f t="shared" si="13"/>
        <v>1</v>
      </c>
    </row>
    <row r="85" spans="2:26" ht="15.75" x14ac:dyDescent="0.25">
      <c r="B85" s="837" t="s">
        <v>321</v>
      </c>
      <c r="C85" s="836" t="s">
        <v>537</v>
      </c>
      <c r="D85" s="835">
        <v>44166</v>
      </c>
      <c r="E85" s="834">
        <v>138.32</v>
      </c>
      <c r="F85" s="833"/>
      <c r="G85" s="832">
        <v>20</v>
      </c>
      <c r="H85" s="831">
        <f t="shared" si="8"/>
        <v>1</v>
      </c>
      <c r="I85" s="831">
        <v>-36.96</v>
      </c>
      <c r="J85" s="789">
        <f t="shared" si="9"/>
        <v>40.04</v>
      </c>
      <c r="K85" s="831">
        <v>3.08</v>
      </c>
      <c r="L85" s="790">
        <f t="shared" si="14"/>
        <v>135.23999999999998</v>
      </c>
      <c r="M85" s="838"/>
      <c r="N85" s="837">
        <v>0</v>
      </c>
      <c r="O85" s="836" t="s">
        <v>1515</v>
      </c>
      <c r="P85" s="835">
        <v>43190</v>
      </c>
      <c r="Q85" s="834">
        <v>102994.65</v>
      </c>
      <c r="R85" s="833"/>
      <c r="S85" s="832">
        <v>30</v>
      </c>
      <c r="T85" s="831">
        <f t="shared" si="10"/>
        <v>3</v>
      </c>
      <c r="U85" s="831">
        <v>3321.12</v>
      </c>
      <c r="V85" s="789">
        <f t="shared" si="11"/>
        <v>8066.72</v>
      </c>
      <c r="W85" s="831">
        <v>11387.84</v>
      </c>
      <c r="X85" s="790">
        <f t="shared" si="12"/>
        <v>91606.81</v>
      </c>
      <c r="Z85" s="830">
        <f t="shared" si="13"/>
        <v>1</v>
      </c>
    </row>
    <row r="86" spans="2:26" ht="15.75" x14ac:dyDescent="0.25">
      <c r="B86" s="837" t="s">
        <v>308</v>
      </c>
      <c r="C86" s="836" t="s">
        <v>581</v>
      </c>
      <c r="D86" s="835">
        <v>36868</v>
      </c>
      <c r="E86" s="834">
        <v>139.84</v>
      </c>
      <c r="F86" s="833"/>
      <c r="G86" s="832">
        <v>20</v>
      </c>
      <c r="H86" s="831">
        <f t="shared" si="8"/>
        <v>20</v>
      </c>
      <c r="I86" s="831">
        <v>-3.24</v>
      </c>
      <c r="J86" s="789">
        <f t="shared" si="9"/>
        <v>141.74</v>
      </c>
      <c r="K86" s="831">
        <v>138.5</v>
      </c>
      <c r="L86" s="790">
        <f t="shared" si="14"/>
        <v>1.3400000000000034</v>
      </c>
      <c r="M86" s="838"/>
      <c r="N86" s="837" t="s">
        <v>313</v>
      </c>
      <c r="O86" s="836" t="s">
        <v>1516</v>
      </c>
      <c r="P86" s="835">
        <v>43692</v>
      </c>
      <c r="Q86" s="834">
        <v>101873.3</v>
      </c>
      <c r="R86" s="833"/>
      <c r="S86" s="832">
        <v>20</v>
      </c>
      <c r="T86" s="831">
        <f t="shared" si="10"/>
        <v>2</v>
      </c>
      <c r="U86" s="831">
        <v>4963.5599999999995</v>
      </c>
      <c r="V86" s="789">
        <f t="shared" si="11"/>
        <v>2187.42</v>
      </c>
      <c r="W86" s="831">
        <v>7150.98</v>
      </c>
      <c r="X86" s="790">
        <f t="shared" si="12"/>
        <v>94722.32</v>
      </c>
      <c r="Z86" s="830">
        <f t="shared" si="13"/>
        <v>1</v>
      </c>
    </row>
    <row r="87" spans="2:26" ht="15.75" x14ac:dyDescent="0.25">
      <c r="B87" s="837" t="s">
        <v>359</v>
      </c>
      <c r="C87" s="836" t="s">
        <v>582</v>
      </c>
      <c r="D87" s="835">
        <v>43857</v>
      </c>
      <c r="E87" s="834">
        <v>141.56</v>
      </c>
      <c r="F87" s="833"/>
      <c r="G87" s="832">
        <v>60</v>
      </c>
      <c r="H87" s="831">
        <f t="shared" si="8"/>
        <v>1</v>
      </c>
      <c r="I87" s="831">
        <v>-2.2800000000000002</v>
      </c>
      <c r="J87" s="789">
        <f t="shared" si="9"/>
        <v>5.58</v>
      </c>
      <c r="K87" s="831">
        <v>3.3</v>
      </c>
      <c r="L87" s="790">
        <f t="shared" si="14"/>
        <v>138.26</v>
      </c>
      <c r="M87" s="838"/>
      <c r="N87" s="837" t="s">
        <v>313</v>
      </c>
      <c r="O87" s="836" t="s">
        <v>1517</v>
      </c>
      <c r="P87" s="835">
        <v>36326</v>
      </c>
      <c r="Q87" s="834">
        <v>101370</v>
      </c>
      <c r="R87" s="833"/>
      <c r="S87" s="832">
        <v>20</v>
      </c>
      <c r="T87" s="831">
        <f t="shared" si="10"/>
        <v>20</v>
      </c>
      <c r="U87" s="831">
        <v>0</v>
      </c>
      <c r="V87" s="789">
        <f t="shared" si="11"/>
        <v>101370</v>
      </c>
      <c r="W87" s="831">
        <v>101370</v>
      </c>
      <c r="X87" s="790">
        <f t="shared" si="12"/>
        <v>0</v>
      </c>
      <c r="Z87" s="830">
        <f t="shared" si="13"/>
        <v>1</v>
      </c>
    </row>
    <row r="88" spans="2:26" ht="15.75" x14ac:dyDescent="0.25">
      <c r="B88" s="837" t="s">
        <v>313</v>
      </c>
      <c r="C88" s="836" t="s">
        <v>583</v>
      </c>
      <c r="D88" s="835">
        <v>43920</v>
      </c>
      <c r="E88" s="834">
        <v>144.38</v>
      </c>
      <c r="F88" s="833"/>
      <c r="G88" s="832">
        <v>40</v>
      </c>
      <c r="H88" s="831">
        <f t="shared" si="8"/>
        <v>1</v>
      </c>
      <c r="I88" s="831">
        <v>-3.5999999999999996</v>
      </c>
      <c r="J88" s="789">
        <f t="shared" si="9"/>
        <v>7.51</v>
      </c>
      <c r="K88" s="831">
        <v>3.91</v>
      </c>
      <c r="L88" s="790">
        <f t="shared" si="14"/>
        <v>140.47</v>
      </c>
      <c r="M88" s="838"/>
      <c r="N88" s="837" t="s">
        <v>359</v>
      </c>
      <c r="O88" s="836" t="s">
        <v>1484</v>
      </c>
      <c r="P88" s="835">
        <v>41455</v>
      </c>
      <c r="Q88" s="834">
        <v>100894.35</v>
      </c>
      <c r="R88" s="833"/>
      <c r="S88" s="832">
        <v>60</v>
      </c>
      <c r="T88" s="831">
        <f t="shared" si="10"/>
        <v>8</v>
      </c>
      <c r="U88" s="831">
        <v>1665.84</v>
      </c>
      <c r="V88" s="789">
        <f t="shared" si="11"/>
        <v>10938.07</v>
      </c>
      <c r="W88" s="831">
        <v>12603.91</v>
      </c>
      <c r="X88" s="790">
        <f t="shared" si="12"/>
        <v>88290.44</v>
      </c>
      <c r="Z88" s="830">
        <f t="shared" si="13"/>
        <v>1</v>
      </c>
    </row>
    <row r="89" spans="2:26" ht="15.75" x14ac:dyDescent="0.25">
      <c r="B89" s="837" t="s">
        <v>307</v>
      </c>
      <c r="C89" s="836" t="s">
        <v>584</v>
      </c>
      <c r="D89" s="835">
        <v>35096</v>
      </c>
      <c r="E89" s="834">
        <v>147</v>
      </c>
      <c r="F89" s="833"/>
      <c r="G89" s="832">
        <v>20</v>
      </c>
      <c r="H89" s="831">
        <f t="shared" si="8"/>
        <v>20</v>
      </c>
      <c r="I89" s="831">
        <v>0</v>
      </c>
      <c r="J89" s="789">
        <f t="shared" si="9"/>
        <v>147</v>
      </c>
      <c r="K89" s="831">
        <v>147</v>
      </c>
      <c r="L89" s="790">
        <f t="shared" si="14"/>
        <v>0</v>
      </c>
      <c r="M89" s="838"/>
      <c r="N89" s="837" t="s">
        <v>311</v>
      </c>
      <c r="O89" s="836" t="s">
        <v>1390</v>
      </c>
      <c r="P89" s="835">
        <v>38807</v>
      </c>
      <c r="Q89" s="834">
        <v>100000</v>
      </c>
      <c r="R89" s="833"/>
      <c r="S89" s="832">
        <v>40</v>
      </c>
      <c r="T89" s="831">
        <f t="shared" si="10"/>
        <v>15</v>
      </c>
      <c r="U89" s="831">
        <v>2452.44</v>
      </c>
      <c r="V89" s="789">
        <f t="shared" si="11"/>
        <v>34398.75</v>
      </c>
      <c r="W89" s="831">
        <v>36851.19</v>
      </c>
      <c r="X89" s="790">
        <f t="shared" si="12"/>
        <v>63148.81</v>
      </c>
      <c r="Z89" s="830">
        <f t="shared" si="13"/>
        <v>1</v>
      </c>
    </row>
    <row r="90" spans="2:26" ht="15.75" x14ac:dyDescent="0.25">
      <c r="B90" s="837" t="e">
        <v>#N/A</v>
      </c>
      <c r="C90" s="836" t="s">
        <v>585</v>
      </c>
      <c r="D90" s="835">
        <v>44180</v>
      </c>
      <c r="E90" s="834">
        <v>162.91</v>
      </c>
      <c r="F90" s="833"/>
      <c r="G90" s="832">
        <v>5</v>
      </c>
      <c r="H90" s="831">
        <f t="shared" si="8"/>
        <v>1</v>
      </c>
      <c r="I90" s="831">
        <v>-32.64</v>
      </c>
      <c r="J90" s="789">
        <f t="shared" si="9"/>
        <v>35.36</v>
      </c>
      <c r="K90" s="831">
        <v>2.72</v>
      </c>
      <c r="L90" s="790">
        <f t="shared" si="14"/>
        <v>160.19</v>
      </c>
      <c r="M90" s="838"/>
      <c r="N90" s="837" t="s">
        <v>307</v>
      </c>
      <c r="O90" s="836" t="s">
        <v>1518</v>
      </c>
      <c r="P90" s="835">
        <v>38168</v>
      </c>
      <c r="Q90" s="834">
        <v>99792.12</v>
      </c>
      <c r="R90" s="833"/>
      <c r="S90" s="832">
        <v>20</v>
      </c>
      <c r="T90" s="831">
        <f t="shared" si="10"/>
        <v>17</v>
      </c>
      <c r="U90" s="831">
        <v>4518.84</v>
      </c>
      <c r="V90" s="789">
        <f t="shared" si="11"/>
        <v>77574.34</v>
      </c>
      <c r="W90" s="831">
        <v>82093.179999999993</v>
      </c>
      <c r="X90" s="790">
        <f t="shared" si="12"/>
        <v>17698.940000000002</v>
      </c>
      <c r="Z90" s="830">
        <f t="shared" si="13"/>
        <v>1</v>
      </c>
    </row>
    <row r="91" spans="2:26" ht="15.75" x14ac:dyDescent="0.25">
      <c r="B91" s="837" t="s">
        <v>308</v>
      </c>
      <c r="C91" s="836" t="s">
        <v>586</v>
      </c>
      <c r="D91" s="835">
        <v>40117</v>
      </c>
      <c r="E91" s="834">
        <v>163.95</v>
      </c>
      <c r="F91" s="833"/>
      <c r="G91" s="832">
        <v>20</v>
      </c>
      <c r="H91" s="831">
        <f t="shared" si="8"/>
        <v>12</v>
      </c>
      <c r="I91" s="831">
        <v>-7.8000000000000007</v>
      </c>
      <c r="J91" s="789">
        <f t="shared" si="9"/>
        <v>99.17</v>
      </c>
      <c r="K91" s="831">
        <v>91.37</v>
      </c>
      <c r="L91" s="790">
        <f t="shared" si="14"/>
        <v>72.579999999999984</v>
      </c>
      <c r="M91" s="838"/>
      <c r="N91" s="837" t="s">
        <v>313</v>
      </c>
      <c r="O91" s="836" t="s">
        <v>1335</v>
      </c>
      <c r="P91" s="835">
        <v>42277</v>
      </c>
      <c r="Q91" s="834">
        <v>98466.07</v>
      </c>
      <c r="R91" s="833"/>
      <c r="S91" s="832">
        <v>20</v>
      </c>
      <c r="T91" s="831">
        <f t="shared" si="10"/>
        <v>6</v>
      </c>
      <c r="U91" s="831">
        <v>4767</v>
      </c>
      <c r="V91" s="789">
        <f t="shared" si="11"/>
        <v>21002.18</v>
      </c>
      <c r="W91" s="831">
        <v>25769.18</v>
      </c>
      <c r="X91" s="790">
        <f t="shared" si="12"/>
        <v>72696.890000000014</v>
      </c>
      <c r="Z91" s="830">
        <f t="shared" si="13"/>
        <v>1</v>
      </c>
    </row>
    <row r="92" spans="2:26" ht="15.75" x14ac:dyDescent="0.25">
      <c r="B92" s="837" t="s">
        <v>359</v>
      </c>
      <c r="C92" s="836" t="s">
        <v>587</v>
      </c>
      <c r="D92" s="835">
        <v>43844</v>
      </c>
      <c r="E92" s="834">
        <v>166.3</v>
      </c>
      <c r="F92" s="833"/>
      <c r="G92" s="832">
        <v>60</v>
      </c>
      <c r="H92" s="831">
        <f t="shared" si="8"/>
        <v>1</v>
      </c>
      <c r="I92" s="831">
        <v>-2.7600000000000002</v>
      </c>
      <c r="J92" s="789">
        <f t="shared" si="9"/>
        <v>6.67</v>
      </c>
      <c r="K92" s="831">
        <v>3.91</v>
      </c>
      <c r="L92" s="790">
        <f t="shared" si="14"/>
        <v>162.39000000000001</v>
      </c>
      <c r="M92" s="838"/>
      <c r="N92" s="837" t="s">
        <v>359</v>
      </c>
      <c r="O92" s="836" t="s">
        <v>1519</v>
      </c>
      <c r="P92" s="835">
        <v>39538</v>
      </c>
      <c r="Q92" s="834">
        <v>96150.35</v>
      </c>
      <c r="R92" s="833"/>
      <c r="S92" s="832">
        <v>60</v>
      </c>
      <c r="T92" s="831">
        <f t="shared" si="10"/>
        <v>13</v>
      </c>
      <c r="U92" s="831">
        <v>1588.6800000000003</v>
      </c>
      <c r="V92" s="789">
        <f t="shared" si="11"/>
        <v>18836.41</v>
      </c>
      <c r="W92" s="831">
        <v>20425.09</v>
      </c>
      <c r="X92" s="790">
        <f t="shared" si="12"/>
        <v>75725.260000000009</v>
      </c>
      <c r="Z92" s="830">
        <f t="shared" si="13"/>
        <v>1</v>
      </c>
    </row>
    <row r="93" spans="2:26" ht="15.75" x14ac:dyDescent="0.25">
      <c r="B93" s="837" t="s">
        <v>308</v>
      </c>
      <c r="C93" s="836" t="s">
        <v>588</v>
      </c>
      <c r="D93" s="835">
        <v>44076</v>
      </c>
      <c r="E93" s="834">
        <v>172.75</v>
      </c>
      <c r="F93" s="833"/>
      <c r="G93" s="832">
        <v>20</v>
      </c>
      <c r="H93" s="831">
        <f t="shared" si="8"/>
        <v>1</v>
      </c>
      <c r="I93" s="831">
        <v>-8.64</v>
      </c>
      <c r="J93" s="789">
        <f t="shared" si="9"/>
        <v>9.3600000000000012</v>
      </c>
      <c r="K93" s="831">
        <v>0.72</v>
      </c>
      <c r="L93" s="790">
        <f t="shared" si="14"/>
        <v>172.03</v>
      </c>
      <c r="M93" s="838"/>
      <c r="N93" s="837" t="s">
        <v>311</v>
      </c>
      <c r="O93" s="836" t="s">
        <v>1520</v>
      </c>
      <c r="P93" s="835">
        <v>39355</v>
      </c>
      <c r="Q93" s="834">
        <v>95917.85</v>
      </c>
      <c r="R93" s="833"/>
      <c r="S93" s="832">
        <v>40</v>
      </c>
      <c r="T93" s="831">
        <f t="shared" si="10"/>
        <v>14</v>
      </c>
      <c r="U93" s="831">
        <v>2361.84</v>
      </c>
      <c r="V93" s="789">
        <f t="shared" si="11"/>
        <v>29392.95</v>
      </c>
      <c r="W93" s="831">
        <v>31754.79</v>
      </c>
      <c r="X93" s="790">
        <f t="shared" si="12"/>
        <v>64163.060000000005</v>
      </c>
      <c r="Z93" s="830">
        <f t="shared" si="13"/>
        <v>1</v>
      </c>
    </row>
    <row r="94" spans="2:26" ht="15.75" x14ac:dyDescent="0.25">
      <c r="B94" s="837" t="s">
        <v>313</v>
      </c>
      <c r="C94" s="836" t="s">
        <v>589</v>
      </c>
      <c r="D94" s="835">
        <v>40847</v>
      </c>
      <c r="E94" s="834">
        <v>177.4</v>
      </c>
      <c r="F94" s="833"/>
      <c r="G94" s="832">
        <v>20</v>
      </c>
      <c r="H94" s="831">
        <f t="shared" si="8"/>
        <v>10</v>
      </c>
      <c r="I94" s="831">
        <v>-8.52</v>
      </c>
      <c r="J94" s="789">
        <f t="shared" si="9"/>
        <v>89.649999999999991</v>
      </c>
      <c r="K94" s="831">
        <v>81.13</v>
      </c>
      <c r="L94" s="790">
        <f t="shared" si="14"/>
        <v>96.27000000000001</v>
      </c>
      <c r="M94" s="838"/>
      <c r="N94" s="837" t="s">
        <v>307</v>
      </c>
      <c r="O94" s="836" t="s">
        <v>1521</v>
      </c>
      <c r="P94" s="835">
        <v>37787</v>
      </c>
      <c r="Q94" s="834">
        <v>95047.13</v>
      </c>
      <c r="R94" s="833"/>
      <c r="S94" s="832">
        <v>20</v>
      </c>
      <c r="T94" s="831">
        <f t="shared" si="10"/>
        <v>18</v>
      </c>
      <c r="U94" s="831">
        <v>4158.24</v>
      </c>
      <c r="V94" s="789">
        <f t="shared" si="11"/>
        <v>79107.039999999994</v>
      </c>
      <c r="W94" s="831">
        <v>83265.279999999999</v>
      </c>
      <c r="X94" s="790">
        <f t="shared" si="12"/>
        <v>11781.850000000006</v>
      </c>
      <c r="Z94" s="830">
        <f t="shared" si="13"/>
        <v>1</v>
      </c>
    </row>
    <row r="95" spans="2:26" ht="15.75" x14ac:dyDescent="0.25">
      <c r="B95" s="837" t="s">
        <v>311</v>
      </c>
      <c r="C95" s="836" t="s">
        <v>590</v>
      </c>
      <c r="D95" s="835">
        <v>41312</v>
      </c>
      <c r="E95" s="834">
        <v>180</v>
      </c>
      <c r="F95" s="833"/>
      <c r="G95" s="832">
        <v>6</v>
      </c>
      <c r="H95" s="831">
        <f t="shared" si="8"/>
        <v>6</v>
      </c>
      <c r="I95" s="831">
        <v>0</v>
      </c>
      <c r="J95" s="789">
        <f t="shared" si="9"/>
        <v>180</v>
      </c>
      <c r="K95" s="831">
        <v>180</v>
      </c>
      <c r="L95" s="790">
        <f t="shared" si="14"/>
        <v>0</v>
      </c>
      <c r="M95" s="838"/>
      <c r="N95" s="837" t="s">
        <v>359</v>
      </c>
      <c r="O95" s="836" t="s">
        <v>1522</v>
      </c>
      <c r="P95" s="835">
        <v>38625</v>
      </c>
      <c r="Q95" s="834">
        <v>93450</v>
      </c>
      <c r="R95" s="833"/>
      <c r="S95" s="832">
        <v>40</v>
      </c>
      <c r="T95" s="831">
        <f t="shared" si="10"/>
        <v>16</v>
      </c>
      <c r="U95" s="831">
        <v>2290.92</v>
      </c>
      <c r="V95" s="789">
        <f t="shared" si="11"/>
        <v>33314.22</v>
      </c>
      <c r="W95" s="831">
        <v>35605.14</v>
      </c>
      <c r="X95" s="790">
        <f t="shared" si="12"/>
        <v>57844.86</v>
      </c>
      <c r="Z95" s="830">
        <f t="shared" si="13"/>
        <v>1</v>
      </c>
    </row>
    <row r="96" spans="2:26" ht="15.75" x14ac:dyDescent="0.25">
      <c r="B96" s="837" t="s">
        <v>313</v>
      </c>
      <c r="C96" s="836" t="s">
        <v>591</v>
      </c>
      <c r="D96" s="835">
        <v>43417</v>
      </c>
      <c r="E96" s="834">
        <v>187.74</v>
      </c>
      <c r="F96" s="833"/>
      <c r="G96" s="832">
        <v>40</v>
      </c>
      <c r="H96" s="831">
        <f t="shared" si="8"/>
        <v>3</v>
      </c>
      <c r="I96" s="831">
        <v>-4.68</v>
      </c>
      <c r="J96" s="789">
        <f t="shared" si="9"/>
        <v>14.83</v>
      </c>
      <c r="K96" s="831">
        <v>10.15</v>
      </c>
      <c r="L96" s="790">
        <f t="shared" si="14"/>
        <v>177.59</v>
      </c>
      <c r="M96" s="838"/>
      <c r="N96" s="837" t="s">
        <v>321</v>
      </c>
      <c r="O96" s="836" t="s">
        <v>1384</v>
      </c>
      <c r="P96" s="835">
        <v>41090</v>
      </c>
      <c r="Q96" s="834">
        <v>93120.09</v>
      </c>
      <c r="R96" s="833"/>
      <c r="S96" s="832">
        <v>44</v>
      </c>
      <c r="T96" s="831">
        <f t="shared" si="10"/>
        <v>9</v>
      </c>
      <c r="U96" s="831">
        <v>2092.1999999999998</v>
      </c>
      <c r="V96" s="789">
        <f t="shared" si="11"/>
        <v>15884.869999999999</v>
      </c>
      <c r="W96" s="831">
        <v>17977.07</v>
      </c>
      <c r="X96" s="790">
        <f t="shared" si="12"/>
        <v>75143.01999999999</v>
      </c>
      <c r="Z96" s="830">
        <f t="shared" si="13"/>
        <v>1</v>
      </c>
    </row>
    <row r="97" spans="2:26" ht="15.75" x14ac:dyDescent="0.25">
      <c r="B97" s="837" t="s">
        <v>307</v>
      </c>
      <c r="C97" s="836" t="s">
        <v>584</v>
      </c>
      <c r="D97" s="835">
        <v>41009</v>
      </c>
      <c r="E97" s="834">
        <v>189.87</v>
      </c>
      <c r="F97" s="833"/>
      <c r="G97" s="832">
        <v>20</v>
      </c>
      <c r="H97" s="831">
        <f t="shared" si="8"/>
        <v>9</v>
      </c>
      <c r="I97" s="831">
        <v>-9.120000000000001</v>
      </c>
      <c r="J97" s="789">
        <f t="shared" si="9"/>
        <v>91.97</v>
      </c>
      <c r="K97" s="831">
        <v>82.85</v>
      </c>
      <c r="L97" s="790">
        <f t="shared" si="14"/>
        <v>107.02000000000001</v>
      </c>
      <c r="M97" s="838"/>
      <c r="N97" s="837" t="s">
        <v>307</v>
      </c>
      <c r="O97" s="836" t="s">
        <v>1523</v>
      </c>
      <c r="P97" s="835">
        <v>37437</v>
      </c>
      <c r="Q97" s="834">
        <v>90570.14</v>
      </c>
      <c r="R97" s="833"/>
      <c r="S97" s="832">
        <v>20</v>
      </c>
      <c r="T97" s="831">
        <f t="shared" si="10"/>
        <v>19</v>
      </c>
      <c r="U97" s="831">
        <v>3747.7200000000003</v>
      </c>
      <c r="V97" s="789">
        <f t="shared" si="11"/>
        <v>79639.33</v>
      </c>
      <c r="W97" s="831">
        <v>83387.05</v>
      </c>
      <c r="X97" s="790">
        <f t="shared" si="12"/>
        <v>7183.0899999999965</v>
      </c>
      <c r="Z97" s="830">
        <f t="shared" si="13"/>
        <v>1</v>
      </c>
    </row>
    <row r="98" spans="2:26" ht="15.75" x14ac:dyDescent="0.25">
      <c r="B98" s="837" t="s">
        <v>308</v>
      </c>
      <c r="C98" s="836" t="s">
        <v>592</v>
      </c>
      <c r="D98" s="835">
        <v>36769</v>
      </c>
      <c r="E98" s="834">
        <v>195.45</v>
      </c>
      <c r="F98" s="833"/>
      <c r="G98" s="832">
        <v>20</v>
      </c>
      <c r="H98" s="831">
        <f t="shared" si="8"/>
        <v>20</v>
      </c>
      <c r="I98" s="831">
        <v>-1.56</v>
      </c>
      <c r="J98" s="789">
        <f t="shared" si="9"/>
        <v>196.89000000000001</v>
      </c>
      <c r="K98" s="831">
        <v>195.33</v>
      </c>
      <c r="L98" s="790">
        <f t="shared" si="14"/>
        <v>0.11999999999997613</v>
      </c>
      <c r="M98" s="838"/>
      <c r="N98" s="837" t="s">
        <v>312</v>
      </c>
      <c r="O98" s="836" t="s">
        <v>1524</v>
      </c>
      <c r="P98" s="835">
        <v>35596</v>
      </c>
      <c r="Q98" s="834">
        <v>87409</v>
      </c>
      <c r="R98" s="833"/>
      <c r="S98" s="832">
        <v>50</v>
      </c>
      <c r="T98" s="831">
        <f t="shared" si="10"/>
        <v>24</v>
      </c>
      <c r="U98" s="831">
        <v>1716.2400000000002</v>
      </c>
      <c r="V98" s="789">
        <f t="shared" si="11"/>
        <v>39495.700000000004</v>
      </c>
      <c r="W98" s="831">
        <v>41211.94</v>
      </c>
      <c r="X98" s="790">
        <f t="shared" si="12"/>
        <v>46197.06</v>
      </c>
      <c r="Z98" s="830">
        <f t="shared" si="13"/>
        <v>1</v>
      </c>
    </row>
    <row r="99" spans="2:26" ht="15.75" x14ac:dyDescent="0.25">
      <c r="B99" s="837" t="s">
        <v>313</v>
      </c>
      <c r="C99" s="836" t="s">
        <v>593</v>
      </c>
      <c r="D99" s="835">
        <v>43982</v>
      </c>
      <c r="E99" s="834">
        <v>197.37</v>
      </c>
      <c r="F99" s="833"/>
      <c r="G99" s="832">
        <v>20</v>
      </c>
      <c r="H99" s="831">
        <f t="shared" si="8"/>
        <v>1</v>
      </c>
      <c r="I99" s="831">
        <v>-9.84</v>
      </c>
      <c r="J99" s="789">
        <f t="shared" si="9"/>
        <v>17.23</v>
      </c>
      <c r="K99" s="831">
        <v>7.39</v>
      </c>
      <c r="L99" s="790">
        <f t="shared" si="14"/>
        <v>189.98000000000002</v>
      </c>
      <c r="M99" s="838"/>
      <c r="N99" s="837" t="s">
        <v>313</v>
      </c>
      <c r="O99" s="836" t="s">
        <v>1525</v>
      </c>
      <c r="P99" s="835">
        <v>33770</v>
      </c>
      <c r="Q99" s="834">
        <v>86925</v>
      </c>
      <c r="R99" s="833"/>
      <c r="S99" s="832">
        <v>20</v>
      </c>
      <c r="T99" s="831">
        <f t="shared" si="10"/>
        <v>20</v>
      </c>
      <c r="U99" s="831">
        <v>0</v>
      </c>
      <c r="V99" s="789">
        <f t="shared" si="11"/>
        <v>86925</v>
      </c>
      <c r="W99" s="831">
        <v>86925</v>
      </c>
      <c r="X99" s="790">
        <f t="shared" si="12"/>
        <v>0</v>
      </c>
      <c r="Z99" s="830">
        <f t="shared" si="13"/>
        <v>1</v>
      </c>
    </row>
    <row r="100" spans="2:26" ht="15.75" x14ac:dyDescent="0.25">
      <c r="B100" s="837" t="s">
        <v>307</v>
      </c>
      <c r="C100" s="836" t="s">
        <v>594</v>
      </c>
      <c r="D100" s="835">
        <v>40655</v>
      </c>
      <c r="E100" s="834">
        <v>200</v>
      </c>
      <c r="F100" s="833"/>
      <c r="G100" s="832">
        <v>20</v>
      </c>
      <c r="H100" s="831">
        <f t="shared" si="8"/>
        <v>10</v>
      </c>
      <c r="I100" s="831">
        <v>-9.6000000000000014</v>
      </c>
      <c r="J100" s="789">
        <f t="shared" si="9"/>
        <v>106.07</v>
      </c>
      <c r="K100" s="831">
        <v>96.47</v>
      </c>
      <c r="L100" s="790">
        <f t="shared" si="14"/>
        <v>103.53</v>
      </c>
      <c r="M100" s="838"/>
      <c r="N100" s="837" t="s">
        <v>311</v>
      </c>
      <c r="O100" s="836" t="s">
        <v>1526</v>
      </c>
      <c r="P100" s="835">
        <v>39903</v>
      </c>
      <c r="Q100" s="834">
        <v>84501.38</v>
      </c>
      <c r="R100" s="833"/>
      <c r="S100" s="832">
        <v>40</v>
      </c>
      <c r="T100" s="831">
        <f t="shared" si="10"/>
        <v>12</v>
      </c>
      <c r="U100" s="831">
        <v>2076.48</v>
      </c>
      <c r="V100" s="789">
        <f t="shared" si="11"/>
        <v>22727.72</v>
      </c>
      <c r="W100" s="831">
        <v>24804.2</v>
      </c>
      <c r="X100" s="790">
        <f t="shared" si="12"/>
        <v>59697.180000000008</v>
      </c>
      <c r="Z100" s="830">
        <f t="shared" si="13"/>
        <v>1</v>
      </c>
    </row>
    <row r="101" spans="2:26" ht="15.75" x14ac:dyDescent="0.25">
      <c r="B101" s="837" t="s">
        <v>321</v>
      </c>
      <c r="C101" s="836" t="s">
        <v>537</v>
      </c>
      <c r="D101" s="835">
        <v>44166</v>
      </c>
      <c r="E101" s="834">
        <v>204.74</v>
      </c>
      <c r="F101" s="833"/>
      <c r="G101" s="832">
        <v>20</v>
      </c>
      <c r="H101" s="831">
        <f t="shared" si="8"/>
        <v>1</v>
      </c>
      <c r="I101" s="831">
        <v>-27.72</v>
      </c>
      <c r="J101" s="789">
        <f t="shared" si="9"/>
        <v>30.029999999999998</v>
      </c>
      <c r="K101" s="831">
        <v>2.31</v>
      </c>
      <c r="L101" s="790">
        <f t="shared" si="14"/>
        <v>202.43</v>
      </c>
      <c r="M101" s="838"/>
      <c r="N101" s="837" t="s">
        <v>359</v>
      </c>
      <c r="O101" s="836" t="s">
        <v>1527</v>
      </c>
      <c r="P101" s="835">
        <v>34135</v>
      </c>
      <c r="Q101" s="834">
        <v>83735</v>
      </c>
      <c r="R101" s="833"/>
      <c r="S101" s="832">
        <v>60</v>
      </c>
      <c r="T101" s="831">
        <f t="shared" si="10"/>
        <v>28</v>
      </c>
      <c r="U101" s="831">
        <v>1374.72</v>
      </c>
      <c r="V101" s="789">
        <f t="shared" si="11"/>
        <v>37109.599999999999</v>
      </c>
      <c r="W101" s="831">
        <v>38484.32</v>
      </c>
      <c r="X101" s="790">
        <f t="shared" si="12"/>
        <v>45250.68</v>
      </c>
      <c r="Z101" s="830">
        <f t="shared" si="13"/>
        <v>1</v>
      </c>
    </row>
    <row r="102" spans="2:26" ht="15.75" x14ac:dyDescent="0.25">
      <c r="B102" s="837" t="e">
        <v>#N/A</v>
      </c>
      <c r="C102" s="836" t="s">
        <v>595</v>
      </c>
      <c r="D102" s="835">
        <v>44153</v>
      </c>
      <c r="E102" s="834">
        <v>210.48</v>
      </c>
      <c r="F102" s="833"/>
      <c r="G102" s="832">
        <v>40</v>
      </c>
      <c r="H102" s="831">
        <f t="shared" si="8"/>
        <v>1</v>
      </c>
      <c r="I102" s="831">
        <v>-5.28</v>
      </c>
      <c r="J102" s="789">
        <f t="shared" si="9"/>
        <v>5.7200000000000006</v>
      </c>
      <c r="K102" s="831">
        <v>0.44</v>
      </c>
      <c r="L102" s="790">
        <f t="shared" si="14"/>
        <v>210.04</v>
      </c>
      <c r="M102" s="838"/>
      <c r="N102" s="837" t="s">
        <v>359</v>
      </c>
      <c r="O102" s="836" t="s">
        <v>1528</v>
      </c>
      <c r="P102" s="835">
        <v>37802</v>
      </c>
      <c r="Q102" s="834">
        <v>83050.399999999994</v>
      </c>
      <c r="R102" s="833"/>
      <c r="S102" s="832">
        <v>40</v>
      </c>
      <c r="T102" s="831">
        <f t="shared" si="10"/>
        <v>18</v>
      </c>
      <c r="U102" s="831">
        <v>2032.08</v>
      </c>
      <c r="V102" s="789">
        <f t="shared" si="11"/>
        <v>34280.379999999997</v>
      </c>
      <c r="W102" s="831">
        <v>36312.46</v>
      </c>
      <c r="X102" s="790">
        <f t="shared" si="12"/>
        <v>46737.939999999995</v>
      </c>
      <c r="Z102" s="830">
        <f t="shared" si="13"/>
        <v>1</v>
      </c>
    </row>
    <row r="103" spans="2:26" ht="15.75" x14ac:dyDescent="0.25">
      <c r="B103" s="837" t="s">
        <v>308</v>
      </c>
      <c r="C103" s="836" t="s">
        <v>596</v>
      </c>
      <c r="D103" s="835">
        <v>36630</v>
      </c>
      <c r="E103" s="834">
        <v>212.4</v>
      </c>
      <c r="F103" s="833"/>
      <c r="G103" s="832">
        <v>20</v>
      </c>
      <c r="H103" s="831">
        <f t="shared" si="8"/>
        <v>20</v>
      </c>
      <c r="I103" s="831">
        <v>0</v>
      </c>
      <c r="J103" s="789">
        <f t="shared" si="9"/>
        <v>212.4</v>
      </c>
      <c r="K103" s="831">
        <v>212.4</v>
      </c>
      <c r="L103" s="790">
        <f t="shared" si="14"/>
        <v>0</v>
      </c>
      <c r="M103" s="838"/>
      <c r="N103" s="837" t="s">
        <v>321</v>
      </c>
      <c r="O103" s="836" t="s">
        <v>1529</v>
      </c>
      <c r="P103" s="835">
        <v>33404</v>
      </c>
      <c r="Q103" s="834">
        <v>81126</v>
      </c>
      <c r="R103" s="833"/>
      <c r="S103" s="832">
        <v>44</v>
      </c>
      <c r="T103" s="831">
        <f t="shared" si="10"/>
        <v>30</v>
      </c>
      <c r="U103" s="831">
        <v>1784.0400000000002</v>
      </c>
      <c r="V103" s="789">
        <f t="shared" si="11"/>
        <v>52730.93</v>
      </c>
      <c r="W103" s="831">
        <v>54514.97</v>
      </c>
      <c r="X103" s="790">
        <f t="shared" si="12"/>
        <v>26611.03</v>
      </c>
      <c r="Z103" s="830">
        <f t="shared" si="13"/>
        <v>1</v>
      </c>
    </row>
    <row r="104" spans="2:26" ht="15.75" x14ac:dyDescent="0.25">
      <c r="B104" s="837" t="s">
        <v>308</v>
      </c>
      <c r="C104" s="836" t="s">
        <v>597</v>
      </c>
      <c r="D104" s="835">
        <v>40329</v>
      </c>
      <c r="E104" s="834">
        <v>218.59</v>
      </c>
      <c r="F104" s="833"/>
      <c r="G104" s="832">
        <v>20</v>
      </c>
      <c r="H104" s="831">
        <f t="shared" si="8"/>
        <v>11</v>
      </c>
      <c r="I104" s="831">
        <v>-10.44</v>
      </c>
      <c r="J104" s="789">
        <f t="shared" si="9"/>
        <v>125.88</v>
      </c>
      <c r="K104" s="831">
        <v>115.44</v>
      </c>
      <c r="L104" s="790">
        <f t="shared" si="14"/>
        <v>103.15</v>
      </c>
      <c r="M104" s="838"/>
      <c r="N104" s="837" t="s">
        <v>313</v>
      </c>
      <c r="O104" s="836" t="s">
        <v>1353</v>
      </c>
      <c r="P104" s="835">
        <v>39538</v>
      </c>
      <c r="Q104" s="834">
        <v>78942.25</v>
      </c>
      <c r="R104" s="833"/>
      <c r="S104" s="832">
        <v>20</v>
      </c>
      <c r="T104" s="831">
        <f t="shared" si="10"/>
        <v>13</v>
      </c>
      <c r="U104" s="831">
        <v>3707.88</v>
      </c>
      <c r="V104" s="789">
        <f t="shared" si="11"/>
        <v>46498.15</v>
      </c>
      <c r="W104" s="831">
        <v>50206.03</v>
      </c>
      <c r="X104" s="790">
        <f t="shared" si="12"/>
        <v>28736.22</v>
      </c>
      <c r="Z104" s="830">
        <f t="shared" si="13"/>
        <v>1</v>
      </c>
    </row>
    <row r="105" spans="2:26" ht="15.75" x14ac:dyDescent="0.25">
      <c r="B105" s="837" t="s">
        <v>307</v>
      </c>
      <c r="C105" s="836" t="s">
        <v>598</v>
      </c>
      <c r="D105" s="835">
        <v>39752</v>
      </c>
      <c r="E105" s="834">
        <v>220.29</v>
      </c>
      <c r="F105" s="833"/>
      <c r="G105" s="832">
        <v>20</v>
      </c>
      <c r="H105" s="831">
        <f t="shared" si="8"/>
        <v>13</v>
      </c>
      <c r="I105" s="831">
        <v>-10.44</v>
      </c>
      <c r="J105" s="789">
        <f t="shared" si="9"/>
        <v>144.10999999999999</v>
      </c>
      <c r="K105" s="831">
        <v>133.66999999999999</v>
      </c>
      <c r="L105" s="790">
        <f t="shared" si="14"/>
        <v>86.62</v>
      </c>
      <c r="M105" s="838"/>
      <c r="N105" s="837" t="s">
        <v>313</v>
      </c>
      <c r="O105" s="836" t="s">
        <v>1222</v>
      </c>
      <c r="P105" s="835">
        <v>40086</v>
      </c>
      <c r="Q105" s="834">
        <v>78363.37</v>
      </c>
      <c r="R105" s="833"/>
      <c r="S105" s="832">
        <v>20</v>
      </c>
      <c r="T105" s="831">
        <f t="shared" si="10"/>
        <v>12</v>
      </c>
      <c r="U105" s="831">
        <v>3749.2799999999997</v>
      </c>
      <c r="V105" s="789">
        <f t="shared" si="11"/>
        <v>40245.69</v>
      </c>
      <c r="W105" s="831">
        <v>43994.97</v>
      </c>
      <c r="X105" s="790">
        <f t="shared" si="12"/>
        <v>34368.399999999994</v>
      </c>
      <c r="Z105" s="830">
        <f t="shared" si="13"/>
        <v>1</v>
      </c>
    </row>
    <row r="106" spans="2:26" ht="15.75" x14ac:dyDescent="0.25">
      <c r="B106" s="837" t="s">
        <v>307</v>
      </c>
      <c r="C106" s="836" t="s">
        <v>599</v>
      </c>
      <c r="D106" s="835">
        <v>36433</v>
      </c>
      <c r="E106" s="834">
        <v>228.82</v>
      </c>
      <c r="F106" s="833"/>
      <c r="G106" s="832">
        <v>20</v>
      </c>
      <c r="H106" s="831">
        <f t="shared" si="8"/>
        <v>20</v>
      </c>
      <c r="I106" s="831">
        <v>0</v>
      </c>
      <c r="J106" s="789">
        <f t="shared" si="9"/>
        <v>228.82</v>
      </c>
      <c r="K106" s="831">
        <v>228.82</v>
      </c>
      <c r="L106" s="790">
        <f t="shared" si="14"/>
        <v>0</v>
      </c>
      <c r="M106" s="838"/>
      <c r="N106" s="837" t="s">
        <v>313</v>
      </c>
      <c r="O106" s="836" t="s">
        <v>1241</v>
      </c>
      <c r="P106" s="835">
        <v>39629</v>
      </c>
      <c r="Q106" s="834">
        <v>76161.25</v>
      </c>
      <c r="R106" s="833"/>
      <c r="S106" s="832">
        <v>20</v>
      </c>
      <c r="T106" s="831">
        <f t="shared" si="10"/>
        <v>13</v>
      </c>
      <c r="U106" s="831">
        <v>3584.04</v>
      </c>
      <c r="V106" s="789">
        <f t="shared" si="11"/>
        <v>43904.7</v>
      </c>
      <c r="W106" s="831">
        <v>47488.74</v>
      </c>
      <c r="X106" s="790">
        <f t="shared" si="12"/>
        <v>28672.510000000002</v>
      </c>
      <c r="Z106" s="830">
        <f t="shared" si="13"/>
        <v>1</v>
      </c>
    </row>
    <row r="107" spans="2:26" ht="15.75" x14ac:dyDescent="0.25">
      <c r="B107" s="837" t="s">
        <v>313</v>
      </c>
      <c r="C107" s="836" t="s">
        <v>600</v>
      </c>
      <c r="D107" s="835">
        <v>43924</v>
      </c>
      <c r="E107" s="834">
        <v>230.69</v>
      </c>
      <c r="F107" s="833"/>
      <c r="G107" s="832">
        <v>40</v>
      </c>
      <c r="H107" s="831">
        <f t="shared" si="8"/>
        <v>1</v>
      </c>
      <c r="I107" s="831">
        <v>-5.76</v>
      </c>
      <c r="J107" s="789">
        <f t="shared" si="9"/>
        <v>11.04</v>
      </c>
      <c r="K107" s="831">
        <v>5.28</v>
      </c>
      <c r="L107" s="790">
        <f t="shared" si="14"/>
        <v>225.41</v>
      </c>
      <c r="M107" s="838"/>
      <c r="N107" s="837" t="s">
        <v>313</v>
      </c>
      <c r="O107" s="836" t="s">
        <v>1530</v>
      </c>
      <c r="P107" s="835">
        <v>43511</v>
      </c>
      <c r="Q107" s="834">
        <v>75694.39</v>
      </c>
      <c r="R107" s="833"/>
      <c r="S107" s="832">
        <v>20</v>
      </c>
      <c r="T107" s="831">
        <f t="shared" si="10"/>
        <v>2</v>
      </c>
      <c r="U107" s="831">
        <v>3701.76</v>
      </c>
      <c r="V107" s="789">
        <f t="shared" si="11"/>
        <v>3510.8099999999995</v>
      </c>
      <c r="W107" s="831">
        <v>7212.57</v>
      </c>
      <c r="X107" s="790">
        <f t="shared" si="12"/>
        <v>68481.820000000007</v>
      </c>
      <c r="Z107" s="830">
        <f t="shared" si="13"/>
        <v>1</v>
      </c>
    </row>
    <row r="108" spans="2:26" ht="15.75" x14ac:dyDescent="0.25">
      <c r="B108" s="837" t="s">
        <v>307</v>
      </c>
      <c r="C108" s="836" t="s">
        <v>601</v>
      </c>
      <c r="D108" s="835">
        <v>41059</v>
      </c>
      <c r="E108" s="834">
        <v>233.84</v>
      </c>
      <c r="F108" s="833"/>
      <c r="G108" s="832">
        <v>10</v>
      </c>
      <c r="H108" s="831">
        <f t="shared" si="8"/>
        <v>9</v>
      </c>
      <c r="I108" s="831">
        <v>-18.600000000000001</v>
      </c>
      <c r="J108" s="789">
        <f t="shared" si="9"/>
        <v>216.89</v>
      </c>
      <c r="K108" s="831">
        <v>198.29</v>
      </c>
      <c r="L108" s="790">
        <f t="shared" si="14"/>
        <v>35.550000000000011</v>
      </c>
      <c r="M108" s="838"/>
      <c r="N108" s="837" t="s">
        <v>359</v>
      </c>
      <c r="O108" s="836" t="s">
        <v>1531</v>
      </c>
      <c r="P108" s="835">
        <v>35961</v>
      </c>
      <c r="Q108" s="834">
        <v>75061</v>
      </c>
      <c r="R108" s="833"/>
      <c r="S108" s="832">
        <v>40</v>
      </c>
      <c r="T108" s="831">
        <f t="shared" si="10"/>
        <v>23</v>
      </c>
      <c r="U108" s="831">
        <v>1833.84</v>
      </c>
      <c r="V108" s="789">
        <f t="shared" si="11"/>
        <v>40523.120000000003</v>
      </c>
      <c r="W108" s="831">
        <v>42356.959999999999</v>
      </c>
      <c r="X108" s="790">
        <f t="shared" si="12"/>
        <v>32704.04</v>
      </c>
      <c r="Z108" s="830">
        <f t="shared" si="13"/>
        <v>1</v>
      </c>
    </row>
    <row r="109" spans="2:26" ht="15.75" x14ac:dyDescent="0.25">
      <c r="B109" s="837" t="s">
        <v>308</v>
      </c>
      <c r="C109" s="836" t="s">
        <v>602</v>
      </c>
      <c r="D109" s="835">
        <v>41243</v>
      </c>
      <c r="E109" s="834">
        <v>238.27</v>
      </c>
      <c r="F109" s="833"/>
      <c r="G109" s="832">
        <v>20</v>
      </c>
      <c r="H109" s="831">
        <f t="shared" si="8"/>
        <v>9</v>
      </c>
      <c r="I109" s="831">
        <v>-11.4</v>
      </c>
      <c r="J109" s="789">
        <f t="shared" si="9"/>
        <v>107.41000000000001</v>
      </c>
      <c r="K109" s="831">
        <v>96.01</v>
      </c>
      <c r="L109" s="790">
        <f t="shared" si="14"/>
        <v>142.26</v>
      </c>
      <c r="M109" s="838"/>
      <c r="N109" s="837" t="s">
        <v>359</v>
      </c>
      <c r="O109" s="836" t="s">
        <v>1532</v>
      </c>
      <c r="P109" s="835">
        <v>33770</v>
      </c>
      <c r="Q109" s="834">
        <v>74486</v>
      </c>
      <c r="R109" s="833"/>
      <c r="S109" s="832">
        <v>40</v>
      </c>
      <c r="T109" s="831">
        <f t="shared" si="10"/>
        <v>29</v>
      </c>
      <c r="U109" s="831">
        <v>1787.16</v>
      </c>
      <c r="V109" s="789">
        <f t="shared" si="11"/>
        <v>51401.789999999994</v>
      </c>
      <c r="W109" s="831">
        <v>53188.95</v>
      </c>
      <c r="X109" s="790">
        <f t="shared" si="12"/>
        <v>21297.050000000003</v>
      </c>
      <c r="Z109" s="830">
        <f t="shared" si="13"/>
        <v>1</v>
      </c>
    </row>
    <row r="110" spans="2:26" ht="15.75" x14ac:dyDescent="0.25">
      <c r="B110" s="837" t="s">
        <v>308</v>
      </c>
      <c r="C110" s="836" t="s">
        <v>603</v>
      </c>
      <c r="D110" s="835">
        <v>36403</v>
      </c>
      <c r="E110" s="834">
        <v>249.31</v>
      </c>
      <c r="F110" s="833"/>
      <c r="G110" s="832">
        <v>20</v>
      </c>
      <c r="H110" s="831">
        <f t="shared" si="8"/>
        <v>20</v>
      </c>
      <c r="I110" s="831">
        <v>0</v>
      </c>
      <c r="J110" s="789">
        <f t="shared" si="9"/>
        <v>249.31</v>
      </c>
      <c r="K110" s="831">
        <v>249.31</v>
      </c>
      <c r="L110" s="790">
        <f t="shared" si="14"/>
        <v>0</v>
      </c>
      <c r="M110" s="838"/>
      <c r="N110" s="837" t="s">
        <v>359</v>
      </c>
      <c r="O110" s="836" t="s">
        <v>1533</v>
      </c>
      <c r="P110" s="835">
        <v>38717</v>
      </c>
      <c r="Q110" s="834">
        <v>72800</v>
      </c>
      <c r="R110" s="833"/>
      <c r="S110" s="832">
        <v>40</v>
      </c>
      <c r="T110" s="831">
        <f t="shared" si="10"/>
        <v>16</v>
      </c>
      <c r="U110" s="831">
        <v>1785</v>
      </c>
      <c r="V110" s="789">
        <f t="shared" si="11"/>
        <v>25497.5</v>
      </c>
      <c r="W110" s="831">
        <v>27282.5</v>
      </c>
      <c r="X110" s="790">
        <f t="shared" si="12"/>
        <v>45517.5</v>
      </c>
      <c r="Z110" s="830">
        <f t="shared" si="13"/>
        <v>1</v>
      </c>
    </row>
    <row r="111" spans="2:26" ht="15.75" x14ac:dyDescent="0.25">
      <c r="B111" s="837" t="s">
        <v>316</v>
      </c>
      <c r="C111" s="836" t="s">
        <v>604</v>
      </c>
      <c r="D111" s="835">
        <v>30316</v>
      </c>
      <c r="E111" s="834">
        <v>250</v>
      </c>
      <c r="F111" s="833"/>
      <c r="G111" s="832">
        <v>5</v>
      </c>
      <c r="H111" s="831">
        <f t="shared" si="8"/>
        <v>5</v>
      </c>
      <c r="I111" s="831">
        <v>0</v>
      </c>
      <c r="J111" s="789">
        <f t="shared" si="9"/>
        <v>250</v>
      </c>
      <c r="K111" s="831">
        <v>250</v>
      </c>
      <c r="L111" s="790">
        <f t="shared" si="14"/>
        <v>0</v>
      </c>
      <c r="M111" s="838"/>
      <c r="N111" s="837" t="s">
        <v>359</v>
      </c>
      <c r="O111" s="836" t="s">
        <v>1534</v>
      </c>
      <c r="P111" s="835">
        <v>40847</v>
      </c>
      <c r="Q111" s="834">
        <v>71724.639999999999</v>
      </c>
      <c r="R111" s="833"/>
      <c r="S111" s="832">
        <v>60</v>
      </c>
      <c r="T111" s="831">
        <f t="shared" si="10"/>
        <v>10</v>
      </c>
      <c r="U111" s="831">
        <v>1183.92</v>
      </c>
      <c r="V111" s="789">
        <f t="shared" si="11"/>
        <v>9768.26</v>
      </c>
      <c r="W111" s="831">
        <v>10952.18</v>
      </c>
      <c r="X111" s="790">
        <f t="shared" si="12"/>
        <v>60772.46</v>
      </c>
      <c r="Z111" s="830">
        <f t="shared" si="13"/>
        <v>1</v>
      </c>
    </row>
    <row r="112" spans="2:26" ht="15.75" x14ac:dyDescent="0.25">
      <c r="B112" s="837" t="s">
        <v>316</v>
      </c>
      <c r="C112" s="836" t="s">
        <v>605</v>
      </c>
      <c r="D112" s="835">
        <v>30316</v>
      </c>
      <c r="E112" s="834">
        <v>250</v>
      </c>
      <c r="F112" s="833"/>
      <c r="G112" s="832">
        <v>5</v>
      </c>
      <c r="H112" s="831">
        <f t="shared" si="8"/>
        <v>5</v>
      </c>
      <c r="I112" s="831">
        <v>0</v>
      </c>
      <c r="J112" s="789">
        <f t="shared" si="9"/>
        <v>250</v>
      </c>
      <c r="K112" s="831">
        <v>250</v>
      </c>
      <c r="L112" s="790">
        <f t="shared" si="14"/>
        <v>0</v>
      </c>
      <c r="M112" s="838"/>
      <c r="N112" s="837" t="s">
        <v>311</v>
      </c>
      <c r="O112" s="836" t="s">
        <v>1535</v>
      </c>
      <c r="P112" s="835">
        <v>43100</v>
      </c>
      <c r="Q112" s="834">
        <v>70200</v>
      </c>
      <c r="R112" s="833"/>
      <c r="S112" s="832">
        <v>40</v>
      </c>
      <c r="T112" s="831">
        <f t="shared" si="10"/>
        <v>4</v>
      </c>
      <c r="U112" s="831">
        <v>1731.84</v>
      </c>
      <c r="V112" s="789">
        <f t="shared" si="11"/>
        <v>3667.83</v>
      </c>
      <c r="W112" s="831">
        <v>5399.67</v>
      </c>
      <c r="X112" s="790">
        <f t="shared" si="12"/>
        <v>64800.33</v>
      </c>
      <c r="Z112" s="830">
        <f t="shared" si="13"/>
        <v>1</v>
      </c>
    </row>
    <row r="113" spans="2:26" ht="15.75" x14ac:dyDescent="0.25">
      <c r="B113" s="837" t="s">
        <v>311</v>
      </c>
      <c r="C113" s="836" t="s">
        <v>606</v>
      </c>
      <c r="D113" s="835">
        <v>36068</v>
      </c>
      <c r="E113" s="834">
        <v>260</v>
      </c>
      <c r="F113" s="833"/>
      <c r="G113" s="832">
        <v>20</v>
      </c>
      <c r="H113" s="831">
        <f t="shared" si="8"/>
        <v>20</v>
      </c>
      <c r="I113" s="831">
        <v>0</v>
      </c>
      <c r="J113" s="789">
        <f t="shared" si="9"/>
        <v>260</v>
      </c>
      <c r="K113" s="831">
        <v>260</v>
      </c>
      <c r="L113" s="790">
        <f t="shared" si="14"/>
        <v>0</v>
      </c>
      <c r="M113" s="838"/>
      <c r="N113" s="837" t="s">
        <v>359</v>
      </c>
      <c r="O113" s="836" t="s">
        <v>1536</v>
      </c>
      <c r="P113" s="835">
        <v>37711</v>
      </c>
      <c r="Q113" s="834">
        <v>68968.399999999994</v>
      </c>
      <c r="R113" s="833"/>
      <c r="S113" s="832">
        <v>40</v>
      </c>
      <c r="T113" s="831">
        <f t="shared" si="10"/>
        <v>18</v>
      </c>
      <c r="U113" s="831">
        <v>1693.1999999999998</v>
      </c>
      <c r="V113" s="789">
        <f t="shared" si="11"/>
        <v>28896.02</v>
      </c>
      <c r="W113" s="831">
        <v>30589.22</v>
      </c>
      <c r="X113" s="790">
        <f t="shared" si="12"/>
        <v>38379.179999999993</v>
      </c>
      <c r="Z113" s="830">
        <f t="shared" si="13"/>
        <v>1</v>
      </c>
    </row>
    <row r="114" spans="2:26" ht="15.75" x14ac:dyDescent="0.25">
      <c r="B114" s="837" t="s">
        <v>308</v>
      </c>
      <c r="C114" s="836" t="s">
        <v>607</v>
      </c>
      <c r="D114" s="835">
        <v>36707</v>
      </c>
      <c r="E114" s="834">
        <v>260.14</v>
      </c>
      <c r="F114" s="833"/>
      <c r="G114" s="832">
        <v>20</v>
      </c>
      <c r="H114" s="831">
        <f t="shared" si="8"/>
        <v>20</v>
      </c>
      <c r="I114" s="831">
        <v>-4.8000000000000007</v>
      </c>
      <c r="J114" s="789">
        <f t="shared" si="9"/>
        <v>264.15000000000003</v>
      </c>
      <c r="K114" s="831">
        <v>259.35000000000002</v>
      </c>
      <c r="L114" s="790">
        <f t="shared" si="14"/>
        <v>0.78999999999996362</v>
      </c>
      <c r="M114" s="838"/>
      <c r="N114" s="837">
        <v>0</v>
      </c>
      <c r="O114" s="836" t="s">
        <v>1477</v>
      </c>
      <c r="P114" s="835">
        <v>43373</v>
      </c>
      <c r="Q114" s="834">
        <v>68449.16</v>
      </c>
      <c r="R114" s="833"/>
      <c r="S114" s="832">
        <v>30</v>
      </c>
      <c r="T114" s="831">
        <f t="shared" si="10"/>
        <v>3</v>
      </c>
      <c r="U114" s="831">
        <v>2208.48</v>
      </c>
      <c r="V114" s="789">
        <f t="shared" si="11"/>
        <v>4219.59</v>
      </c>
      <c r="W114" s="831">
        <v>6428.07</v>
      </c>
      <c r="X114" s="790">
        <f t="shared" si="12"/>
        <v>62021.090000000004</v>
      </c>
      <c r="Z114" s="830">
        <f t="shared" si="13"/>
        <v>1</v>
      </c>
    </row>
    <row r="115" spans="2:26" ht="15.75" x14ac:dyDescent="0.25">
      <c r="B115" s="837" t="s">
        <v>308</v>
      </c>
      <c r="C115" s="836" t="s">
        <v>607</v>
      </c>
      <c r="D115" s="835">
        <v>36830</v>
      </c>
      <c r="E115" s="834">
        <v>260.14</v>
      </c>
      <c r="F115" s="833"/>
      <c r="G115" s="832">
        <v>20</v>
      </c>
      <c r="H115" s="831">
        <f t="shared" si="8"/>
        <v>20</v>
      </c>
      <c r="I115" s="831">
        <v>0</v>
      </c>
      <c r="J115" s="789">
        <f t="shared" si="9"/>
        <v>260.14</v>
      </c>
      <c r="K115" s="831">
        <v>260.14</v>
      </c>
      <c r="L115" s="790">
        <f t="shared" si="14"/>
        <v>0</v>
      </c>
      <c r="M115" s="838"/>
      <c r="N115" s="837" t="s">
        <v>359</v>
      </c>
      <c r="O115" s="836" t="s">
        <v>1537</v>
      </c>
      <c r="P115" s="835">
        <v>43281</v>
      </c>
      <c r="Q115" s="834">
        <v>65946.27</v>
      </c>
      <c r="R115" s="833"/>
      <c r="S115" s="832">
        <v>60</v>
      </c>
      <c r="T115" s="831">
        <f t="shared" si="10"/>
        <v>3</v>
      </c>
      <c r="U115" s="831">
        <v>1089.72</v>
      </c>
      <c r="V115" s="789">
        <f t="shared" si="11"/>
        <v>1744.93</v>
      </c>
      <c r="W115" s="831">
        <v>2834.65</v>
      </c>
      <c r="X115" s="790">
        <f t="shared" si="12"/>
        <v>63111.62</v>
      </c>
      <c r="Z115" s="830">
        <f t="shared" si="13"/>
        <v>1</v>
      </c>
    </row>
    <row r="116" spans="2:26" ht="15.75" x14ac:dyDescent="0.25">
      <c r="B116" s="837" t="s">
        <v>308</v>
      </c>
      <c r="C116" s="836" t="s">
        <v>608</v>
      </c>
      <c r="D116" s="835">
        <v>40390</v>
      </c>
      <c r="E116" s="834">
        <v>264.98</v>
      </c>
      <c r="F116" s="833"/>
      <c r="G116" s="832">
        <v>20</v>
      </c>
      <c r="H116" s="831">
        <f t="shared" si="8"/>
        <v>11</v>
      </c>
      <c r="I116" s="831">
        <v>-12.72</v>
      </c>
      <c r="J116" s="789">
        <f t="shared" si="9"/>
        <v>150.47999999999999</v>
      </c>
      <c r="K116" s="831">
        <v>137.76</v>
      </c>
      <c r="L116" s="790">
        <f t="shared" si="14"/>
        <v>127.22000000000003</v>
      </c>
      <c r="M116" s="838"/>
      <c r="N116" s="837" t="s">
        <v>359</v>
      </c>
      <c r="O116" s="836" t="s">
        <v>1499</v>
      </c>
      <c r="P116" s="835">
        <v>38533</v>
      </c>
      <c r="Q116" s="834">
        <v>64750</v>
      </c>
      <c r="R116" s="833"/>
      <c r="S116" s="832">
        <v>40</v>
      </c>
      <c r="T116" s="831">
        <f t="shared" si="10"/>
        <v>16</v>
      </c>
      <c r="U116" s="831">
        <v>1592.16</v>
      </c>
      <c r="V116" s="789">
        <f t="shared" si="11"/>
        <v>23485.170000000002</v>
      </c>
      <c r="W116" s="831">
        <v>25077.33</v>
      </c>
      <c r="X116" s="790">
        <f t="shared" si="12"/>
        <v>39672.67</v>
      </c>
      <c r="Z116" s="830">
        <f t="shared" si="13"/>
        <v>1</v>
      </c>
    </row>
    <row r="117" spans="2:26" ht="15.75" x14ac:dyDescent="0.25">
      <c r="B117" s="837" t="s">
        <v>307</v>
      </c>
      <c r="C117" s="836" t="s">
        <v>609</v>
      </c>
      <c r="D117" s="835">
        <v>39752</v>
      </c>
      <c r="E117" s="834">
        <v>266.56</v>
      </c>
      <c r="F117" s="833"/>
      <c r="G117" s="832">
        <v>20</v>
      </c>
      <c r="H117" s="831">
        <f t="shared" si="8"/>
        <v>13</v>
      </c>
      <c r="I117" s="831">
        <v>-12.72</v>
      </c>
      <c r="J117" s="789">
        <f t="shared" si="9"/>
        <v>174.6</v>
      </c>
      <c r="K117" s="831">
        <v>161.88</v>
      </c>
      <c r="L117" s="790">
        <f t="shared" si="14"/>
        <v>104.68</v>
      </c>
      <c r="M117" s="838"/>
      <c r="N117" s="837" t="s">
        <v>359</v>
      </c>
      <c r="O117" s="836" t="s">
        <v>1538</v>
      </c>
      <c r="P117" s="835">
        <v>36982</v>
      </c>
      <c r="Q117" s="834">
        <v>64400</v>
      </c>
      <c r="R117" s="833"/>
      <c r="S117" s="832">
        <v>40</v>
      </c>
      <c r="T117" s="831">
        <f t="shared" si="10"/>
        <v>20</v>
      </c>
      <c r="U117" s="831">
        <v>1572.12</v>
      </c>
      <c r="V117" s="789">
        <f t="shared" si="11"/>
        <v>30206.440000000002</v>
      </c>
      <c r="W117" s="831">
        <v>31778.560000000001</v>
      </c>
      <c r="X117" s="790">
        <f t="shared" si="12"/>
        <v>32621.439999999999</v>
      </c>
      <c r="Z117" s="830">
        <f t="shared" si="13"/>
        <v>1</v>
      </c>
    </row>
    <row r="118" spans="2:26" ht="15.75" x14ac:dyDescent="0.25">
      <c r="B118" s="837" t="s">
        <v>311</v>
      </c>
      <c r="C118" s="836" t="s">
        <v>610</v>
      </c>
      <c r="D118" s="835">
        <v>40354</v>
      </c>
      <c r="E118" s="834">
        <v>271.27</v>
      </c>
      <c r="F118" s="833"/>
      <c r="G118" s="832">
        <v>20</v>
      </c>
      <c r="H118" s="831">
        <f t="shared" si="8"/>
        <v>11</v>
      </c>
      <c r="I118" s="831">
        <v>-12.96</v>
      </c>
      <c r="J118" s="789">
        <f t="shared" si="9"/>
        <v>155.04000000000002</v>
      </c>
      <c r="K118" s="831">
        <v>142.08000000000001</v>
      </c>
      <c r="L118" s="790">
        <f t="shared" si="14"/>
        <v>129.18999999999997</v>
      </c>
      <c r="M118" s="838"/>
      <c r="N118" s="837" t="s">
        <v>359</v>
      </c>
      <c r="O118" s="836" t="s">
        <v>1528</v>
      </c>
      <c r="P118" s="835">
        <v>38168</v>
      </c>
      <c r="Q118" s="834">
        <v>64200</v>
      </c>
      <c r="R118" s="833"/>
      <c r="S118" s="832">
        <v>40</v>
      </c>
      <c r="T118" s="831">
        <f t="shared" si="10"/>
        <v>17</v>
      </c>
      <c r="U118" s="831">
        <v>1572.2400000000002</v>
      </c>
      <c r="V118" s="789">
        <f t="shared" si="11"/>
        <v>24893.879999999997</v>
      </c>
      <c r="W118" s="831">
        <v>26466.12</v>
      </c>
      <c r="X118" s="790">
        <f t="shared" si="12"/>
        <v>37733.880000000005</v>
      </c>
      <c r="Z118" s="830">
        <f t="shared" si="13"/>
        <v>1</v>
      </c>
    </row>
    <row r="119" spans="2:26" ht="15.75" x14ac:dyDescent="0.25">
      <c r="B119" s="837" t="s">
        <v>321</v>
      </c>
      <c r="C119" s="836" t="s">
        <v>537</v>
      </c>
      <c r="D119" s="835">
        <v>44166</v>
      </c>
      <c r="E119" s="834">
        <v>278.02999999999997</v>
      </c>
      <c r="F119" s="833"/>
      <c r="G119" s="832">
        <v>20</v>
      </c>
      <c r="H119" s="831">
        <f t="shared" si="8"/>
        <v>1</v>
      </c>
      <c r="I119" s="831">
        <v>-37.200000000000003</v>
      </c>
      <c r="J119" s="789">
        <f t="shared" si="9"/>
        <v>40.300000000000004</v>
      </c>
      <c r="K119" s="831">
        <v>3.1</v>
      </c>
      <c r="L119" s="790">
        <f t="shared" si="14"/>
        <v>274.92999999999995</v>
      </c>
      <c r="M119" s="838"/>
      <c r="N119" s="837" t="s">
        <v>313</v>
      </c>
      <c r="O119" s="836" t="s">
        <v>1510</v>
      </c>
      <c r="P119" s="835">
        <v>37787</v>
      </c>
      <c r="Q119" s="834">
        <v>62467.25</v>
      </c>
      <c r="R119" s="833"/>
      <c r="S119" s="832">
        <v>20</v>
      </c>
      <c r="T119" s="831">
        <f t="shared" si="10"/>
        <v>18</v>
      </c>
      <c r="U119" s="831">
        <v>2666.2799999999997</v>
      </c>
      <c r="V119" s="789">
        <f t="shared" si="11"/>
        <v>52024.26</v>
      </c>
      <c r="W119" s="831">
        <v>54690.54</v>
      </c>
      <c r="X119" s="790">
        <f t="shared" si="12"/>
        <v>7776.7099999999991</v>
      </c>
      <c r="Z119" s="830">
        <f t="shared" si="13"/>
        <v>1</v>
      </c>
    </row>
    <row r="120" spans="2:26" ht="15.75" x14ac:dyDescent="0.25">
      <c r="B120" s="837" t="s">
        <v>307</v>
      </c>
      <c r="C120" s="836" t="s">
        <v>611</v>
      </c>
      <c r="D120" s="835">
        <v>34759</v>
      </c>
      <c r="E120" s="834">
        <v>285</v>
      </c>
      <c r="F120" s="833"/>
      <c r="G120" s="832">
        <v>20</v>
      </c>
      <c r="H120" s="831">
        <f t="shared" si="8"/>
        <v>20</v>
      </c>
      <c r="I120" s="831">
        <v>0</v>
      </c>
      <c r="J120" s="789">
        <f t="shared" si="9"/>
        <v>285</v>
      </c>
      <c r="K120" s="831">
        <v>285</v>
      </c>
      <c r="L120" s="790">
        <f t="shared" si="14"/>
        <v>0</v>
      </c>
      <c r="M120" s="838"/>
      <c r="N120" s="837" t="s">
        <v>321</v>
      </c>
      <c r="O120" s="836" t="s">
        <v>1329</v>
      </c>
      <c r="P120" s="835">
        <v>41213</v>
      </c>
      <c r="Q120" s="834">
        <v>62290.8</v>
      </c>
      <c r="R120" s="833"/>
      <c r="S120" s="832">
        <v>44</v>
      </c>
      <c r="T120" s="831">
        <f t="shared" si="10"/>
        <v>9</v>
      </c>
      <c r="U120" s="831">
        <v>1396.44</v>
      </c>
      <c r="V120" s="789">
        <f t="shared" si="11"/>
        <v>10155.48</v>
      </c>
      <c r="W120" s="831">
        <v>11551.92</v>
      </c>
      <c r="X120" s="790">
        <f t="shared" si="12"/>
        <v>50738.880000000005</v>
      </c>
      <c r="Z120" s="830">
        <f t="shared" si="13"/>
        <v>1</v>
      </c>
    </row>
    <row r="121" spans="2:26" ht="15.75" x14ac:dyDescent="0.25">
      <c r="B121" s="837" t="s">
        <v>307</v>
      </c>
      <c r="C121" s="836" t="s">
        <v>612</v>
      </c>
      <c r="D121" s="835">
        <v>36433</v>
      </c>
      <c r="E121" s="834">
        <v>295.32</v>
      </c>
      <c r="F121" s="833"/>
      <c r="G121" s="832">
        <v>10</v>
      </c>
      <c r="H121" s="831">
        <f t="shared" si="8"/>
        <v>10</v>
      </c>
      <c r="I121" s="831">
        <v>0</v>
      </c>
      <c r="J121" s="789">
        <f t="shared" si="9"/>
        <v>295.32</v>
      </c>
      <c r="K121" s="831">
        <v>295.32</v>
      </c>
      <c r="L121" s="790">
        <f t="shared" si="14"/>
        <v>0</v>
      </c>
      <c r="M121" s="838"/>
      <c r="N121" s="837" t="s">
        <v>313</v>
      </c>
      <c r="O121" s="836" t="s">
        <v>1539</v>
      </c>
      <c r="P121" s="835">
        <v>36692</v>
      </c>
      <c r="Q121" s="834">
        <v>62103.94</v>
      </c>
      <c r="R121" s="833"/>
      <c r="S121" s="832">
        <v>20</v>
      </c>
      <c r="T121" s="831">
        <f t="shared" si="10"/>
        <v>20</v>
      </c>
      <c r="U121" s="831">
        <v>0</v>
      </c>
      <c r="V121" s="789">
        <f t="shared" si="11"/>
        <v>62103.94</v>
      </c>
      <c r="W121" s="831">
        <v>62103.94</v>
      </c>
      <c r="X121" s="790">
        <f t="shared" si="12"/>
        <v>0</v>
      </c>
      <c r="Z121" s="830">
        <f t="shared" si="13"/>
        <v>1</v>
      </c>
    </row>
    <row r="122" spans="2:26" ht="15.75" x14ac:dyDescent="0.25">
      <c r="B122" s="837" t="s">
        <v>308</v>
      </c>
      <c r="C122" s="836" t="s">
        <v>613</v>
      </c>
      <c r="D122" s="835">
        <v>36847</v>
      </c>
      <c r="E122" s="834">
        <v>299.95</v>
      </c>
      <c r="F122" s="833"/>
      <c r="G122" s="832">
        <v>20</v>
      </c>
      <c r="H122" s="831">
        <f t="shared" si="8"/>
        <v>20</v>
      </c>
      <c r="I122" s="831">
        <v>-6.6000000000000005</v>
      </c>
      <c r="J122" s="789">
        <f t="shared" si="9"/>
        <v>304.90000000000003</v>
      </c>
      <c r="K122" s="831">
        <v>298.3</v>
      </c>
      <c r="L122" s="790">
        <f t="shared" si="14"/>
        <v>1.6499999999999773</v>
      </c>
      <c r="M122" s="838"/>
      <c r="N122" s="837" t="s">
        <v>321</v>
      </c>
      <c r="O122" s="836" t="s">
        <v>952</v>
      </c>
      <c r="P122" s="835">
        <v>40268</v>
      </c>
      <c r="Q122" s="834">
        <v>61660.83</v>
      </c>
      <c r="R122" s="833"/>
      <c r="S122" s="832">
        <v>44</v>
      </c>
      <c r="T122" s="831">
        <f t="shared" si="10"/>
        <v>11</v>
      </c>
      <c r="U122" s="831">
        <v>1380.96</v>
      </c>
      <c r="V122" s="789">
        <f t="shared" si="11"/>
        <v>13673.669999999998</v>
      </c>
      <c r="W122" s="831">
        <v>15054.63</v>
      </c>
      <c r="X122" s="790">
        <f t="shared" si="12"/>
        <v>46606.200000000004</v>
      </c>
      <c r="Z122" s="830">
        <f t="shared" si="13"/>
        <v>1</v>
      </c>
    </row>
    <row r="123" spans="2:26" ht="15.75" x14ac:dyDescent="0.25">
      <c r="B123" s="837" t="s">
        <v>307</v>
      </c>
      <c r="C123" s="836" t="s">
        <v>614</v>
      </c>
      <c r="D123" s="835">
        <v>39521</v>
      </c>
      <c r="E123" s="834">
        <v>303.55</v>
      </c>
      <c r="F123" s="833"/>
      <c r="G123" s="832">
        <v>20</v>
      </c>
      <c r="H123" s="831">
        <f t="shared" si="8"/>
        <v>13</v>
      </c>
      <c r="I123" s="831">
        <v>-14.399999999999999</v>
      </c>
      <c r="J123" s="789">
        <f t="shared" si="9"/>
        <v>208.82</v>
      </c>
      <c r="K123" s="831">
        <v>194.42</v>
      </c>
      <c r="L123" s="790">
        <f t="shared" si="14"/>
        <v>109.13000000000002</v>
      </c>
      <c r="M123" s="838"/>
      <c r="N123" s="837" t="s">
        <v>313</v>
      </c>
      <c r="O123" s="836" t="s">
        <v>1100</v>
      </c>
      <c r="P123" s="835">
        <v>39994</v>
      </c>
      <c r="Q123" s="834">
        <v>61641.47</v>
      </c>
      <c r="R123" s="833"/>
      <c r="S123" s="832">
        <v>20</v>
      </c>
      <c r="T123" s="831">
        <f t="shared" si="10"/>
        <v>12</v>
      </c>
      <c r="U123" s="831">
        <v>2919.84</v>
      </c>
      <c r="V123" s="789">
        <f t="shared" si="11"/>
        <v>32442.850000000002</v>
      </c>
      <c r="W123" s="831">
        <v>35362.69</v>
      </c>
      <c r="X123" s="790">
        <f t="shared" si="12"/>
        <v>26278.78</v>
      </c>
      <c r="Z123" s="830">
        <f t="shared" si="13"/>
        <v>1</v>
      </c>
    </row>
    <row r="124" spans="2:26" ht="15.75" x14ac:dyDescent="0.25">
      <c r="B124" s="837" t="s">
        <v>316</v>
      </c>
      <c r="C124" s="836" t="s">
        <v>615</v>
      </c>
      <c r="D124" s="835">
        <v>41759</v>
      </c>
      <c r="E124" s="834">
        <v>316.17</v>
      </c>
      <c r="F124" s="833"/>
      <c r="G124" s="832">
        <v>5</v>
      </c>
      <c r="H124" s="831">
        <f t="shared" si="8"/>
        <v>5</v>
      </c>
      <c r="I124" s="831">
        <v>0</v>
      </c>
      <c r="J124" s="789">
        <f t="shared" si="9"/>
        <v>316.17</v>
      </c>
      <c r="K124" s="831">
        <v>316.17</v>
      </c>
      <c r="L124" s="790">
        <f t="shared" si="14"/>
        <v>0</v>
      </c>
      <c r="M124" s="838"/>
      <c r="N124" s="837" t="s">
        <v>359</v>
      </c>
      <c r="O124" s="836" t="s">
        <v>1540</v>
      </c>
      <c r="P124" s="835">
        <v>38777</v>
      </c>
      <c r="Q124" s="834">
        <v>61600</v>
      </c>
      <c r="R124" s="833"/>
      <c r="S124" s="832">
        <v>40</v>
      </c>
      <c r="T124" s="831">
        <f t="shared" si="10"/>
        <v>15</v>
      </c>
      <c r="U124" s="831">
        <v>1510.5600000000002</v>
      </c>
      <c r="V124" s="789">
        <f t="shared" si="11"/>
        <v>21318.05</v>
      </c>
      <c r="W124" s="831">
        <v>22828.61</v>
      </c>
      <c r="X124" s="790">
        <f t="shared" si="12"/>
        <v>38771.39</v>
      </c>
      <c r="Z124" s="830">
        <f t="shared" si="13"/>
        <v>1</v>
      </c>
    </row>
    <row r="125" spans="2:26" ht="15.75" x14ac:dyDescent="0.25">
      <c r="B125" s="837" t="s">
        <v>313</v>
      </c>
      <c r="C125" s="836" t="s">
        <v>552</v>
      </c>
      <c r="D125" s="835">
        <v>43963</v>
      </c>
      <c r="E125" s="834">
        <v>316.69</v>
      </c>
      <c r="F125" s="833"/>
      <c r="G125" s="832">
        <v>40</v>
      </c>
      <c r="H125" s="831">
        <f t="shared" si="8"/>
        <v>1</v>
      </c>
      <c r="I125" s="831">
        <v>-7.92</v>
      </c>
      <c r="J125" s="789">
        <f t="shared" si="9"/>
        <v>13.86</v>
      </c>
      <c r="K125" s="831">
        <v>5.94</v>
      </c>
      <c r="L125" s="790">
        <f t="shared" si="14"/>
        <v>310.75</v>
      </c>
      <c r="M125" s="838"/>
      <c r="N125" s="837" t="s">
        <v>359</v>
      </c>
      <c r="O125" s="836" t="s">
        <v>1268</v>
      </c>
      <c r="P125" s="835">
        <v>41522</v>
      </c>
      <c r="Q125" s="834">
        <v>60750</v>
      </c>
      <c r="R125" s="833"/>
      <c r="S125" s="832">
        <v>60</v>
      </c>
      <c r="T125" s="831">
        <f t="shared" si="10"/>
        <v>8</v>
      </c>
      <c r="U125" s="831">
        <v>1003.08</v>
      </c>
      <c r="V125" s="789">
        <f t="shared" si="11"/>
        <v>6417.21</v>
      </c>
      <c r="W125" s="831">
        <v>7420.29</v>
      </c>
      <c r="X125" s="790">
        <f t="shared" si="12"/>
        <v>53329.71</v>
      </c>
      <c r="Z125" s="830">
        <f t="shared" si="13"/>
        <v>1</v>
      </c>
    </row>
    <row r="126" spans="2:26" ht="15.75" x14ac:dyDescent="0.25">
      <c r="B126" s="837" t="s">
        <v>307</v>
      </c>
      <c r="C126" s="836" t="s">
        <v>612</v>
      </c>
      <c r="D126" s="835">
        <v>36799</v>
      </c>
      <c r="E126" s="834">
        <v>319.13</v>
      </c>
      <c r="F126" s="833"/>
      <c r="G126" s="832">
        <v>10</v>
      </c>
      <c r="H126" s="831">
        <f t="shared" si="8"/>
        <v>10</v>
      </c>
      <c r="I126" s="831">
        <v>0</v>
      </c>
      <c r="J126" s="789">
        <f t="shared" si="9"/>
        <v>319.13</v>
      </c>
      <c r="K126" s="831">
        <v>319.13</v>
      </c>
      <c r="L126" s="790">
        <f t="shared" si="14"/>
        <v>0</v>
      </c>
      <c r="M126" s="838"/>
      <c r="N126" s="837" t="s">
        <v>321</v>
      </c>
      <c r="O126" s="836" t="s">
        <v>1358</v>
      </c>
      <c r="P126" s="835">
        <v>40847</v>
      </c>
      <c r="Q126" s="834">
        <v>60242.51</v>
      </c>
      <c r="R126" s="833"/>
      <c r="S126" s="832">
        <v>44</v>
      </c>
      <c r="T126" s="831">
        <f t="shared" si="10"/>
        <v>10</v>
      </c>
      <c r="U126" s="831">
        <v>1353.24</v>
      </c>
      <c r="V126" s="789">
        <f t="shared" si="11"/>
        <v>11189.35</v>
      </c>
      <c r="W126" s="831">
        <v>12542.59</v>
      </c>
      <c r="X126" s="790">
        <f t="shared" si="12"/>
        <v>47699.92</v>
      </c>
      <c r="Z126" s="830">
        <f t="shared" si="13"/>
        <v>1</v>
      </c>
    </row>
    <row r="127" spans="2:26" ht="15.75" x14ac:dyDescent="0.25">
      <c r="B127" s="837" t="s">
        <v>321</v>
      </c>
      <c r="C127" s="836" t="s">
        <v>537</v>
      </c>
      <c r="D127" s="835">
        <v>44166</v>
      </c>
      <c r="E127" s="834">
        <v>320.87</v>
      </c>
      <c r="F127" s="833"/>
      <c r="G127" s="832">
        <v>20</v>
      </c>
      <c r="H127" s="831">
        <f t="shared" si="8"/>
        <v>1</v>
      </c>
      <c r="I127" s="831">
        <v>-29.759999999999998</v>
      </c>
      <c r="J127" s="789">
        <f t="shared" si="9"/>
        <v>32.239999999999995</v>
      </c>
      <c r="K127" s="831">
        <v>2.48</v>
      </c>
      <c r="L127" s="790">
        <f t="shared" si="14"/>
        <v>318.39</v>
      </c>
      <c r="M127" s="838"/>
      <c r="N127" s="837" t="s">
        <v>316</v>
      </c>
      <c r="O127" s="836" t="s">
        <v>1541</v>
      </c>
      <c r="P127" s="835">
        <v>37529</v>
      </c>
      <c r="Q127" s="834">
        <v>59579.77</v>
      </c>
      <c r="R127" s="833"/>
      <c r="S127" s="832">
        <v>7</v>
      </c>
      <c r="T127" s="831">
        <f t="shared" si="10"/>
        <v>7</v>
      </c>
      <c r="U127" s="831">
        <v>4372.4400000000005</v>
      </c>
      <c r="V127" s="789">
        <f t="shared" si="11"/>
        <v>53385.46</v>
      </c>
      <c r="W127" s="831">
        <v>57757.9</v>
      </c>
      <c r="X127" s="790">
        <f t="shared" si="12"/>
        <v>1821.8699999999953</v>
      </c>
      <c r="Z127" s="830">
        <f t="shared" si="13"/>
        <v>1</v>
      </c>
    </row>
    <row r="128" spans="2:26" ht="15.75" x14ac:dyDescent="0.25">
      <c r="B128" s="837" t="s">
        <v>307</v>
      </c>
      <c r="C128" s="836" t="s">
        <v>584</v>
      </c>
      <c r="D128" s="835">
        <v>34912</v>
      </c>
      <c r="E128" s="834">
        <v>321</v>
      </c>
      <c r="F128" s="833"/>
      <c r="G128" s="832">
        <v>20</v>
      </c>
      <c r="H128" s="831">
        <f t="shared" si="8"/>
        <v>20</v>
      </c>
      <c r="I128" s="831">
        <v>0</v>
      </c>
      <c r="J128" s="789">
        <f t="shared" si="9"/>
        <v>321</v>
      </c>
      <c r="K128" s="831">
        <v>321</v>
      </c>
      <c r="L128" s="790">
        <f t="shared" si="14"/>
        <v>0</v>
      </c>
      <c r="M128" s="838"/>
      <c r="N128" s="837" t="s">
        <v>311</v>
      </c>
      <c r="O128" s="836" t="s">
        <v>1542</v>
      </c>
      <c r="P128" s="835">
        <v>33404</v>
      </c>
      <c r="Q128" s="834">
        <v>59549</v>
      </c>
      <c r="R128" s="833"/>
      <c r="S128" s="832">
        <v>40</v>
      </c>
      <c r="T128" s="831">
        <f t="shared" si="10"/>
        <v>30</v>
      </c>
      <c r="U128" s="831">
        <v>1434</v>
      </c>
      <c r="V128" s="789">
        <f t="shared" si="11"/>
        <v>42580.23</v>
      </c>
      <c r="W128" s="831">
        <v>44014.23</v>
      </c>
      <c r="X128" s="790">
        <f t="shared" si="12"/>
        <v>15534.769999999997</v>
      </c>
      <c r="Z128" s="830">
        <f t="shared" si="13"/>
        <v>1</v>
      </c>
    </row>
    <row r="129" spans="2:26" ht="15.75" x14ac:dyDescent="0.25">
      <c r="B129" s="837" t="s">
        <v>307</v>
      </c>
      <c r="C129" s="836" t="s">
        <v>616</v>
      </c>
      <c r="D129" s="835">
        <v>40322</v>
      </c>
      <c r="E129" s="834">
        <v>325.17</v>
      </c>
      <c r="F129" s="833"/>
      <c r="G129" s="832">
        <v>20</v>
      </c>
      <c r="H129" s="831">
        <f t="shared" si="8"/>
        <v>11</v>
      </c>
      <c r="I129" s="831">
        <v>-15.600000000000001</v>
      </c>
      <c r="J129" s="789">
        <f t="shared" si="9"/>
        <v>187.35</v>
      </c>
      <c r="K129" s="831">
        <v>171.75</v>
      </c>
      <c r="L129" s="790">
        <f t="shared" si="14"/>
        <v>153.42000000000002</v>
      </c>
      <c r="M129" s="838"/>
      <c r="N129" s="837" t="s">
        <v>313</v>
      </c>
      <c r="O129" s="836" t="s">
        <v>1543</v>
      </c>
      <c r="P129" s="835">
        <v>41912</v>
      </c>
      <c r="Q129" s="834">
        <v>58901.7</v>
      </c>
      <c r="R129" s="833"/>
      <c r="S129" s="832">
        <v>20</v>
      </c>
      <c r="T129" s="831">
        <f t="shared" si="10"/>
        <v>7</v>
      </c>
      <c r="U129" s="831">
        <v>2861.4</v>
      </c>
      <c r="V129" s="789">
        <f t="shared" si="11"/>
        <v>15503.570000000002</v>
      </c>
      <c r="W129" s="831">
        <v>18364.97</v>
      </c>
      <c r="X129" s="790">
        <f t="shared" si="12"/>
        <v>40536.729999999996</v>
      </c>
      <c r="Z129" s="830">
        <f t="shared" si="13"/>
        <v>1</v>
      </c>
    </row>
    <row r="130" spans="2:26" ht="15.75" x14ac:dyDescent="0.25">
      <c r="B130" s="837" t="s">
        <v>359</v>
      </c>
      <c r="C130" s="836" t="s">
        <v>617</v>
      </c>
      <c r="D130" s="835">
        <v>43942</v>
      </c>
      <c r="E130" s="834">
        <v>325.77999999999997</v>
      </c>
      <c r="F130" s="833"/>
      <c r="G130" s="832">
        <v>60</v>
      </c>
      <c r="H130" s="831">
        <f t="shared" si="8"/>
        <v>1</v>
      </c>
      <c r="I130" s="831">
        <v>-5.4</v>
      </c>
      <c r="J130" s="789">
        <f t="shared" si="9"/>
        <v>10.350000000000001</v>
      </c>
      <c r="K130" s="831">
        <v>4.95</v>
      </c>
      <c r="L130" s="790">
        <f t="shared" si="14"/>
        <v>320.83</v>
      </c>
      <c r="M130" s="838"/>
      <c r="N130" s="837">
        <v>0</v>
      </c>
      <c r="O130" s="836" t="s">
        <v>1544</v>
      </c>
      <c r="P130" s="835">
        <v>35231</v>
      </c>
      <c r="Q130" s="834">
        <v>58006</v>
      </c>
      <c r="R130" s="833"/>
      <c r="S130" s="832">
        <v>30</v>
      </c>
      <c r="T130" s="831">
        <f t="shared" si="10"/>
        <v>25</v>
      </c>
      <c r="U130" s="831">
        <v>1632.2400000000002</v>
      </c>
      <c r="V130" s="789">
        <f t="shared" si="11"/>
        <v>46716.490000000005</v>
      </c>
      <c r="W130" s="831">
        <v>48348.73</v>
      </c>
      <c r="X130" s="790">
        <f t="shared" si="12"/>
        <v>9657.2699999999968</v>
      </c>
      <c r="Z130" s="830">
        <f t="shared" si="13"/>
        <v>1</v>
      </c>
    </row>
    <row r="131" spans="2:26" ht="15.75" x14ac:dyDescent="0.25">
      <c r="B131" s="837" t="s">
        <v>316</v>
      </c>
      <c r="C131" s="836" t="s">
        <v>618</v>
      </c>
      <c r="D131" s="835">
        <v>41852</v>
      </c>
      <c r="E131" s="834">
        <v>326.01</v>
      </c>
      <c r="F131" s="833"/>
      <c r="G131" s="832">
        <v>5</v>
      </c>
      <c r="H131" s="831">
        <f t="shared" si="8"/>
        <v>5</v>
      </c>
      <c r="I131" s="831">
        <v>0</v>
      </c>
      <c r="J131" s="789">
        <f t="shared" si="9"/>
        <v>326.01</v>
      </c>
      <c r="K131" s="831">
        <v>326.01</v>
      </c>
      <c r="L131" s="790">
        <f t="shared" si="14"/>
        <v>0</v>
      </c>
      <c r="M131" s="838"/>
      <c r="N131" s="837" t="s">
        <v>313</v>
      </c>
      <c r="O131" s="836" t="s">
        <v>1545</v>
      </c>
      <c r="P131" s="835">
        <v>38077</v>
      </c>
      <c r="Q131" s="834">
        <v>57778.83</v>
      </c>
      <c r="R131" s="833"/>
      <c r="S131" s="832">
        <v>20</v>
      </c>
      <c r="T131" s="831">
        <f t="shared" si="10"/>
        <v>17</v>
      </c>
      <c r="U131" s="831">
        <v>2549.04</v>
      </c>
      <c r="V131" s="789">
        <f t="shared" si="11"/>
        <v>45670.76</v>
      </c>
      <c r="W131" s="831">
        <v>48219.8</v>
      </c>
      <c r="X131" s="790">
        <f t="shared" si="12"/>
        <v>9559.0299999999988</v>
      </c>
      <c r="Z131" s="830">
        <f t="shared" si="13"/>
        <v>1</v>
      </c>
    </row>
    <row r="132" spans="2:26" ht="15.75" x14ac:dyDescent="0.25">
      <c r="B132" s="837" t="s">
        <v>307</v>
      </c>
      <c r="C132" s="836" t="s">
        <v>619</v>
      </c>
      <c r="D132" s="835">
        <v>41428</v>
      </c>
      <c r="E132" s="834">
        <v>327.11</v>
      </c>
      <c r="F132" s="833"/>
      <c r="G132" s="832">
        <v>20</v>
      </c>
      <c r="H132" s="831">
        <f t="shared" si="8"/>
        <v>8</v>
      </c>
      <c r="I132" s="831">
        <v>-15.84</v>
      </c>
      <c r="J132" s="789">
        <f t="shared" si="9"/>
        <v>139.63999999999999</v>
      </c>
      <c r="K132" s="831">
        <v>123.8</v>
      </c>
      <c r="L132" s="790">
        <f t="shared" si="14"/>
        <v>203.31</v>
      </c>
      <c r="M132" s="838"/>
      <c r="N132" s="837" t="s">
        <v>311</v>
      </c>
      <c r="O132" s="836" t="s">
        <v>1546</v>
      </c>
      <c r="P132" s="835">
        <v>39263</v>
      </c>
      <c r="Q132" s="834">
        <v>57718.85</v>
      </c>
      <c r="R132" s="833"/>
      <c r="S132" s="832">
        <v>40</v>
      </c>
      <c r="T132" s="831">
        <f t="shared" si="10"/>
        <v>14</v>
      </c>
      <c r="U132" s="831">
        <v>1416.72</v>
      </c>
      <c r="V132" s="789">
        <f t="shared" si="11"/>
        <v>18050.25</v>
      </c>
      <c r="W132" s="831">
        <v>19466.97</v>
      </c>
      <c r="X132" s="790">
        <f t="shared" si="12"/>
        <v>38251.879999999997</v>
      </c>
      <c r="Z132" s="830">
        <f t="shared" si="13"/>
        <v>1</v>
      </c>
    </row>
    <row r="133" spans="2:26" ht="15.75" x14ac:dyDescent="0.25">
      <c r="B133" s="837" t="s">
        <v>308</v>
      </c>
      <c r="C133" s="836" t="s">
        <v>620</v>
      </c>
      <c r="D133" s="835">
        <v>39233</v>
      </c>
      <c r="E133" s="834">
        <v>330.15</v>
      </c>
      <c r="F133" s="833"/>
      <c r="G133" s="832">
        <v>20</v>
      </c>
      <c r="H133" s="831">
        <f t="shared" si="8"/>
        <v>14</v>
      </c>
      <c r="I133" s="831">
        <v>-15.600000000000001</v>
      </c>
      <c r="J133" s="789">
        <f t="shared" si="9"/>
        <v>239.41</v>
      </c>
      <c r="K133" s="831">
        <v>223.81</v>
      </c>
      <c r="L133" s="790">
        <f t="shared" si="14"/>
        <v>106.33999999999997</v>
      </c>
      <c r="M133" s="838"/>
      <c r="N133" s="837" t="s">
        <v>312</v>
      </c>
      <c r="O133" s="836" t="s">
        <v>1547</v>
      </c>
      <c r="P133" s="835">
        <v>36692</v>
      </c>
      <c r="Q133" s="834">
        <v>57057.43</v>
      </c>
      <c r="R133" s="833"/>
      <c r="S133" s="832">
        <v>50</v>
      </c>
      <c r="T133" s="831">
        <f t="shared" si="10"/>
        <v>21</v>
      </c>
      <c r="U133" s="831">
        <v>1125.48</v>
      </c>
      <c r="V133" s="789">
        <f t="shared" si="11"/>
        <v>22355.360000000001</v>
      </c>
      <c r="W133" s="831">
        <v>23480.84</v>
      </c>
      <c r="X133" s="790">
        <f t="shared" si="12"/>
        <v>33576.589999999997</v>
      </c>
      <c r="Z133" s="830">
        <f t="shared" si="13"/>
        <v>1</v>
      </c>
    </row>
    <row r="134" spans="2:26" ht="15.75" x14ac:dyDescent="0.25">
      <c r="B134" s="837" t="s">
        <v>313</v>
      </c>
      <c r="C134" s="836" t="s">
        <v>621</v>
      </c>
      <c r="D134" s="835">
        <v>43000</v>
      </c>
      <c r="E134" s="834">
        <v>332.84</v>
      </c>
      <c r="F134" s="833"/>
      <c r="G134" s="832">
        <v>40</v>
      </c>
      <c r="H134" s="831">
        <f t="shared" si="8"/>
        <v>4</v>
      </c>
      <c r="I134" s="831">
        <v>-8.16</v>
      </c>
      <c r="J134" s="789">
        <f t="shared" si="9"/>
        <v>35.81</v>
      </c>
      <c r="K134" s="831">
        <v>27.65</v>
      </c>
      <c r="L134" s="790">
        <f t="shared" si="14"/>
        <v>305.19</v>
      </c>
      <c r="M134" s="838"/>
      <c r="N134" s="837" t="s">
        <v>312</v>
      </c>
      <c r="O134" s="836" t="s">
        <v>1548</v>
      </c>
      <c r="P134" s="835">
        <v>35961</v>
      </c>
      <c r="Q134" s="834">
        <v>56641</v>
      </c>
      <c r="R134" s="833"/>
      <c r="S134" s="832">
        <v>50</v>
      </c>
      <c r="T134" s="831">
        <f t="shared" si="10"/>
        <v>23</v>
      </c>
      <c r="U134" s="831">
        <v>1112.8799999999999</v>
      </c>
      <c r="V134" s="789">
        <f t="shared" si="11"/>
        <v>24460</v>
      </c>
      <c r="W134" s="831">
        <v>25572.880000000001</v>
      </c>
      <c r="X134" s="790">
        <f t="shared" si="12"/>
        <v>31068.12</v>
      </c>
      <c r="Z134" s="830">
        <f t="shared" si="13"/>
        <v>1</v>
      </c>
    </row>
    <row r="135" spans="2:26" ht="15.75" x14ac:dyDescent="0.25">
      <c r="B135" s="837" t="s">
        <v>313</v>
      </c>
      <c r="C135" s="836" t="s">
        <v>622</v>
      </c>
      <c r="D135" s="835">
        <v>41729</v>
      </c>
      <c r="E135" s="834">
        <v>338.86</v>
      </c>
      <c r="F135" s="833"/>
      <c r="G135" s="832">
        <v>40</v>
      </c>
      <c r="H135" s="831">
        <f t="shared" si="8"/>
        <v>7</v>
      </c>
      <c r="I135" s="831">
        <v>-8.4</v>
      </c>
      <c r="J135" s="789">
        <f t="shared" si="9"/>
        <v>65.53</v>
      </c>
      <c r="K135" s="831">
        <v>57.13</v>
      </c>
      <c r="L135" s="790">
        <f t="shared" si="14"/>
        <v>281.73</v>
      </c>
      <c r="M135" s="838"/>
      <c r="N135" s="837" t="s">
        <v>313</v>
      </c>
      <c r="O135" s="836" t="s">
        <v>1549</v>
      </c>
      <c r="P135" s="835">
        <v>43692</v>
      </c>
      <c r="Q135" s="834">
        <v>56062.96</v>
      </c>
      <c r="R135" s="833"/>
      <c r="S135" s="832">
        <v>20</v>
      </c>
      <c r="T135" s="831">
        <f t="shared" si="10"/>
        <v>2</v>
      </c>
      <c r="U135" s="831">
        <v>2743.2</v>
      </c>
      <c r="V135" s="789">
        <f t="shared" si="11"/>
        <v>1197.96</v>
      </c>
      <c r="W135" s="831">
        <v>3941.16</v>
      </c>
      <c r="X135" s="790">
        <f t="shared" si="12"/>
        <v>52121.8</v>
      </c>
      <c r="Z135" s="830">
        <f t="shared" si="13"/>
        <v>1</v>
      </c>
    </row>
    <row r="136" spans="2:26" ht="15.75" x14ac:dyDescent="0.25">
      <c r="B136" s="837" t="s">
        <v>321</v>
      </c>
      <c r="C136" s="836" t="s">
        <v>623</v>
      </c>
      <c r="D136" s="835">
        <v>41578</v>
      </c>
      <c r="E136" s="834">
        <v>340.32</v>
      </c>
      <c r="F136" s="833"/>
      <c r="G136" s="832">
        <v>44</v>
      </c>
      <c r="H136" s="831">
        <f t="shared" ref="H136:H199" si="15">IF(E136&lt;&gt;"",IF((TestEOY-D136)/365&gt;G136,G136,ROUNDUP(((TestEOY-D136)/365),0)),"")</f>
        <v>8</v>
      </c>
      <c r="I136" s="831">
        <v>-7.68</v>
      </c>
      <c r="J136" s="789">
        <f t="shared" ref="J136:J199" si="16">K136-I136</f>
        <v>63.05</v>
      </c>
      <c r="K136" s="831">
        <v>55.37</v>
      </c>
      <c r="L136" s="790">
        <f t="shared" si="14"/>
        <v>284.95</v>
      </c>
      <c r="M136" s="838"/>
      <c r="N136" s="837" t="s">
        <v>359</v>
      </c>
      <c r="O136" s="836" t="s">
        <v>1550</v>
      </c>
      <c r="P136" s="835">
        <v>41182</v>
      </c>
      <c r="Q136" s="834">
        <v>56035.26</v>
      </c>
      <c r="R136" s="833"/>
      <c r="S136" s="832">
        <v>40</v>
      </c>
      <c r="T136" s="831">
        <f t="shared" ref="T136:T199" si="17">IF(Q136&lt;&gt;"",IF((TestEOY-P136)/365&gt;S136,S136,ROUNDUP(((TestEOY-P136)/365),0)),"")</f>
        <v>9</v>
      </c>
      <c r="U136" s="831">
        <v>1379.52</v>
      </c>
      <c r="V136" s="789">
        <f t="shared" ref="V136:V199" si="18">W136-U136</f>
        <v>10167.06</v>
      </c>
      <c r="W136" s="831">
        <v>11546.58</v>
      </c>
      <c r="X136" s="790">
        <f t="shared" ref="X136:X199" si="19">IFERROR(IF(W136&gt;Q136,0,(+Q136-W136))-R136,"")</f>
        <v>44488.68</v>
      </c>
      <c r="Z136" s="830">
        <f t="shared" ref="Z136:Z199" si="20">IF(W136&gt;Q136,0,1)</f>
        <v>1</v>
      </c>
    </row>
    <row r="137" spans="2:26" ht="15.75" x14ac:dyDescent="0.25">
      <c r="B137" s="837" t="s">
        <v>359</v>
      </c>
      <c r="C137" s="836" t="s">
        <v>624</v>
      </c>
      <c r="D137" s="835">
        <v>43844</v>
      </c>
      <c r="E137" s="834">
        <v>350.12</v>
      </c>
      <c r="F137" s="833"/>
      <c r="G137" s="832">
        <v>60</v>
      </c>
      <c r="H137" s="831">
        <f t="shared" si="15"/>
        <v>1</v>
      </c>
      <c r="I137" s="831">
        <v>-5.76</v>
      </c>
      <c r="J137" s="789">
        <f t="shared" si="16"/>
        <v>13.99</v>
      </c>
      <c r="K137" s="831">
        <v>8.23</v>
      </c>
      <c r="L137" s="790">
        <f t="shared" si="14"/>
        <v>341.89</v>
      </c>
      <c r="M137" s="838"/>
      <c r="N137" s="837" t="s">
        <v>313</v>
      </c>
      <c r="O137" s="836" t="s">
        <v>1551</v>
      </c>
      <c r="P137" s="835">
        <v>34865</v>
      </c>
      <c r="Q137" s="834">
        <v>55717</v>
      </c>
      <c r="R137" s="833"/>
      <c r="S137" s="832">
        <v>20</v>
      </c>
      <c r="T137" s="831">
        <f t="shared" si="17"/>
        <v>20</v>
      </c>
      <c r="U137" s="831">
        <v>0</v>
      </c>
      <c r="V137" s="789">
        <f t="shared" si="18"/>
        <v>55717</v>
      </c>
      <c r="W137" s="831">
        <v>55717</v>
      </c>
      <c r="X137" s="790">
        <f t="shared" si="19"/>
        <v>0</v>
      </c>
      <c r="Z137" s="830">
        <f t="shared" si="20"/>
        <v>1</v>
      </c>
    </row>
    <row r="138" spans="2:26" ht="15.75" x14ac:dyDescent="0.25">
      <c r="B138" s="837" t="s">
        <v>308</v>
      </c>
      <c r="C138" s="836" t="s">
        <v>613</v>
      </c>
      <c r="D138" s="835">
        <v>40237</v>
      </c>
      <c r="E138" s="834">
        <v>350.39</v>
      </c>
      <c r="F138" s="833"/>
      <c r="G138" s="832">
        <v>20</v>
      </c>
      <c r="H138" s="831">
        <f t="shared" si="15"/>
        <v>11</v>
      </c>
      <c r="I138" s="831">
        <v>-16.8</v>
      </c>
      <c r="J138" s="789">
        <f t="shared" si="16"/>
        <v>206.24</v>
      </c>
      <c r="K138" s="831">
        <v>189.44</v>
      </c>
      <c r="L138" s="790">
        <f t="shared" si="14"/>
        <v>160.94999999999999</v>
      </c>
      <c r="M138" s="838"/>
      <c r="N138" s="837" t="s">
        <v>359</v>
      </c>
      <c r="O138" s="836" t="s">
        <v>1552</v>
      </c>
      <c r="P138" s="835">
        <v>37591</v>
      </c>
      <c r="Q138" s="834">
        <v>55115.4</v>
      </c>
      <c r="R138" s="833"/>
      <c r="S138" s="832">
        <v>40</v>
      </c>
      <c r="T138" s="831">
        <f t="shared" si="17"/>
        <v>19</v>
      </c>
      <c r="U138" s="831">
        <v>1349.76</v>
      </c>
      <c r="V138" s="789">
        <f t="shared" si="18"/>
        <v>24409.45</v>
      </c>
      <c r="W138" s="831">
        <v>25759.21</v>
      </c>
      <c r="X138" s="790">
        <f t="shared" si="19"/>
        <v>29356.190000000002</v>
      </c>
      <c r="Z138" s="830">
        <f t="shared" si="20"/>
        <v>1</v>
      </c>
    </row>
    <row r="139" spans="2:26" ht="15.75" x14ac:dyDescent="0.25">
      <c r="B139" s="837" t="s">
        <v>316</v>
      </c>
      <c r="C139" s="836" t="s">
        <v>625</v>
      </c>
      <c r="D139" s="835">
        <v>43151</v>
      </c>
      <c r="E139" s="834">
        <v>356.3</v>
      </c>
      <c r="F139" s="833"/>
      <c r="G139" s="832">
        <v>5</v>
      </c>
      <c r="H139" s="831">
        <f t="shared" si="15"/>
        <v>3</v>
      </c>
      <c r="I139" s="831">
        <v>-59.760000000000005</v>
      </c>
      <c r="J139" s="789">
        <f t="shared" si="16"/>
        <v>261.84000000000003</v>
      </c>
      <c r="K139" s="831">
        <v>202.08</v>
      </c>
      <c r="L139" s="790">
        <f t="shared" si="14"/>
        <v>154.22</v>
      </c>
      <c r="M139" s="838"/>
      <c r="N139" s="837" t="s">
        <v>359</v>
      </c>
      <c r="O139" s="836" t="s">
        <v>1553</v>
      </c>
      <c r="P139" s="835">
        <v>40359</v>
      </c>
      <c r="Q139" s="834">
        <v>54787.4</v>
      </c>
      <c r="R139" s="833"/>
      <c r="S139" s="832">
        <v>40</v>
      </c>
      <c r="T139" s="831">
        <f t="shared" si="17"/>
        <v>11</v>
      </c>
      <c r="U139" s="831">
        <v>1350.96</v>
      </c>
      <c r="V139" s="789">
        <f t="shared" si="18"/>
        <v>13021.43</v>
      </c>
      <c r="W139" s="831">
        <v>14372.39</v>
      </c>
      <c r="X139" s="790">
        <f t="shared" si="19"/>
        <v>40415.01</v>
      </c>
      <c r="Z139" s="830">
        <f t="shared" si="20"/>
        <v>1</v>
      </c>
    </row>
    <row r="140" spans="2:26" ht="15.75" x14ac:dyDescent="0.25">
      <c r="B140" s="837" t="s">
        <v>307</v>
      </c>
      <c r="C140" s="836" t="s">
        <v>599</v>
      </c>
      <c r="D140" s="835">
        <v>36250</v>
      </c>
      <c r="E140" s="834">
        <v>359.4</v>
      </c>
      <c r="F140" s="833"/>
      <c r="G140" s="832">
        <v>20</v>
      </c>
      <c r="H140" s="831">
        <f t="shared" si="15"/>
        <v>20</v>
      </c>
      <c r="I140" s="831">
        <v>0</v>
      </c>
      <c r="J140" s="789">
        <f t="shared" si="16"/>
        <v>359.4</v>
      </c>
      <c r="K140" s="831">
        <v>359.4</v>
      </c>
      <c r="L140" s="790">
        <f t="shared" si="14"/>
        <v>0</v>
      </c>
      <c r="M140" s="838"/>
      <c r="N140" s="837" t="s">
        <v>308</v>
      </c>
      <c r="O140" s="836" t="s">
        <v>1554</v>
      </c>
      <c r="P140" s="835">
        <v>41081</v>
      </c>
      <c r="Q140" s="834">
        <v>54000</v>
      </c>
      <c r="R140" s="833"/>
      <c r="S140" s="832">
        <v>10</v>
      </c>
      <c r="T140" s="831">
        <f t="shared" si="17"/>
        <v>9</v>
      </c>
      <c r="U140" s="831">
        <v>4320</v>
      </c>
      <c r="V140" s="789">
        <f t="shared" si="18"/>
        <v>41040</v>
      </c>
      <c r="W140" s="831">
        <v>45360</v>
      </c>
      <c r="X140" s="790">
        <f t="shared" si="19"/>
        <v>8640</v>
      </c>
      <c r="Z140" s="830">
        <f t="shared" si="20"/>
        <v>1</v>
      </c>
    </row>
    <row r="141" spans="2:26" ht="15.75" x14ac:dyDescent="0.25">
      <c r="B141" s="837" t="e">
        <v>#N/A</v>
      </c>
      <c r="C141" s="836" t="s">
        <v>626</v>
      </c>
      <c r="D141" s="835">
        <v>44013</v>
      </c>
      <c r="E141" s="834">
        <v>361.82</v>
      </c>
      <c r="F141" s="833"/>
      <c r="G141" s="832">
        <v>30</v>
      </c>
      <c r="H141" s="831">
        <f t="shared" si="15"/>
        <v>1</v>
      </c>
      <c r="I141" s="831">
        <v>-12.120000000000001</v>
      </c>
      <c r="J141" s="789">
        <f t="shared" si="16"/>
        <v>14.990000000000002</v>
      </c>
      <c r="K141" s="831">
        <v>2.87</v>
      </c>
      <c r="L141" s="790">
        <f t="shared" si="14"/>
        <v>358.95</v>
      </c>
      <c r="M141" s="838"/>
      <c r="N141" s="837" t="s">
        <v>359</v>
      </c>
      <c r="O141" s="836" t="s">
        <v>1555</v>
      </c>
      <c r="P141" s="835">
        <v>37582</v>
      </c>
      <c r="Q141" s="834">
        <v>53910</v>
      </c>
      <c r="R141" s="833"/>
      <c r="S141" s="832">
        <v>60</v>
      </c>
      <c r="T141" s="831">
        <f t="shared" si="17"/>
        <v>19</v>
      </c>
      <c r="U141" s="831">
        <v>888.72</v>
      </c>
      <c r="V141" s="789">
        <f t="shared" si="18"/>
        <v>17694.469999999998</v>
      </c>
      <c r="W141" s="831">
        <v>18583.189999999999</v>
      </c>
      <c r="X141" s="790">
        <f t="shared" si="19"/>
        <v>35326.81</v>
      </c>
      <c r="Z141" s="830">
        <f t="shared" si="20"/>
        <v>1</v>
      </c>
    </row>
    <row r="142" spans="2:26" ht="15.75" x14ac:dyDescent="0.25">
      <c r="B142" s="837" t="e">
        <v>#N/A</v>
      </c>
      <c r="C142" s="836" t="s">
        <v>626</v>
      </c>
      <c r="D142" s="835">
        <v>44013</v>
      </c>
      <c r="E142" s="834">
        <v>361.84</v>
      </c>
      <c r="F142" s="833"/>
      <c r="G142" s="832">
        <v>20</v>
      </c>
      <c r="H142" s="831">
        <f t="shared" si="15"/>
        <v>1</v>
      </c>
      <c r="I142" s="831">
        <v>-18.36</v>
      </c>
      <c r="J142" s="789">
        <f t="shared" si="16"/>
        <v>22.71</v>
      </c>
      <c r="K142" s="831">
        <v>4.3499999999999996</v>
      </c>
      <c r="L142" s="790">
        <f t="shared" ref="L142:L205" si="21">IFERROR(IF(K142&gt;E142,0,(+E142-K142))-F142,"")</f>
        <v>357.48999999999995</v>
      </c>
      <c r="M142" s="838"/>
      <c r="N142" s="837" t="s">
        <v>321</v>
      </c>
      <c r="O142" s="836" t="s">
        <v>712</v>
      </c>
      <c r="P142" s="835">
        <v>40451</v>
      </c>
      <c r="Q142" s="834">
        <v>53675.59</v>
      </c>
      <c r="R142" s="833"/>
      <c r="S142" s="832">
        <v>44</v>
      </c>
      <c r="T142" s="831">
        <f t="shared" si="17"/>
        <v>11</v>
      </c>
      <c r="U142" s="831">
        <v>1205.28</v>
      </c>
      <c r="V142" s="789">
        <f t="shared" si="18"/>
        <v>11291.39</v>
      </c>
      <c r="W142" s="831">
        <v>12496.67</v>
      </c>
      <c r="X142" s="790">
        <f t="shared" si="19"/>
        <v>41178.92</v>
      </c>
      <c r="Z142" s="830">
        <f t="shared" si="20"/>
        <v>1</v>
      </c>
    </row>
    <row r="143" spans="2:26" ht="15.75" x14ac:dyDescent="0.25">
      <c r="B143" s="837" t="s">
        <v>307</v>
      </c>
      <c r="C143" s="836" t="s">
        <v>627</v>
      </c>
      <c r="D143" s="835">
        <v>34547</v>
      </c>
      <c r="E143" s="834">
        <v>366</v>
      </c>
      <c r="F143" s="833"/>
      <c r="G143" s="832">
        <v>20</v>
      </c>
      <c r="H143" s="831">
        <f t="shared" si="15"/>
        <v>20</v>
      </c>
      <c r="I143" s="831">
        <v>0</v>
      </c>
      <c r="J143" s="789">
        <f t="shared" si="16"/>
        <v>366</v>
      </c>
      <c r="K143" s="831">
        <v>366</v>
      </c>
      <c r="L143" s="790">
        <f t="shared" si="21"/>
        <v>0</v>
      </c>
      <c r="M143" s="838"/>
      <c r="N143" s="837" t="s">
        <v>359</v>
      </c>
      <c r="O143" s="836" t="s">
        <v>1479</v>
      </c>
      <c r="P143" s="835">
        <v>43861</v>
      </c>
      <c r="Q143" s="834">
        <v>53648.11</v>
      </c>
      <c r="R143" s="833"/>
      <c r="S143" s="832">
        <v>60</v>
      </c>
      <c r="T143" s="831">
        <f t="shared" si="17"/>
        <v>1</v>
      </c>
      <c r="U143" s="831">
        <v>887.87999999999988</v>
      </c>
      <c r="V143" s="789">
        <f t="shared" si="18"/>
        <v>375.69000000000005</v>
      </c>
      <c r="W143" s="831">
        <v>1263.57</v>
      </c>
      <c r="X143" s="790">
        <f t="shared" si="19"/>
        <v>52384.54</v>
      </c>
      <c r="Z143" s="830">
        <f t="shared" si="20"/>
        <v>1</v>
      </c>
    </row>
    <row r="144" spans="2:26" ht="15.75" x14ac:dyDescent="0.25">
      <c r="B144" s="837" t="s">
        <v>308</v>
      </c>
      <c r="C144" s="836" t="s">
        <v>628</v>
      </c>
      <c r="D144" s="835">
        <v>40528</v>
      </c>
      <c r="E144" s="834">
        <v>372.7</v>
      </c>
      <c r="F144" s="833"/>
      <c r="G144" s="832">
        <v>20</v>
      </c>
      <c r="H144" s="831">
        <f t="shared" si="15"/>
        <v>11</v>
      </c>
      <c r="I144" s="831">
        <v>-17.88</v>
      </c>
      <c r="J144" s="789">
        <f t="shared" si="16"/>
        <v>205.42</v>
      </c>
      <c r="K144" s="831">
        <v>187.54</v>
      </c>
      <c r="L144" s="790">
        <f t="shared" si="21"/>
        <v>185.16</v>
      </c>
      <c r="M144" s="838"/>
      <c r="N144" s="837" t="s">
        <v>359</v>
      </c>
      <c r="O144" s="836" t="s">
        <v>1556</v>
      </c>
      <c r="P144" s="835">
        <v>41213</v>
      </c>
      <c r="Q144" s="834">
        <v>53578.75</v>
      </c>
      <c r="R144" s="833"/>
      <c r="S144" s="832">
        <v>40</v>
      </c>
      <c r="T144" s="831">
        <f t="shared" si="17"/>
        <v>9</v>
      </c>
      <c r="U144" s="831">
        <v>1322.4</v>
      </c>
      <c r="V144" s="789">
        <f t="shared" si="18"/>
        <v>9608.08</v>
      </c>
      <c r="W144" s="831">
        <v>10930.48</v>
      </c>
      <c r="X144" s="790">
        <f t="shared" si="19"/>
        <v>42648.270000000004</v>
      </c>
      <c r="Z144" s="830">
        <f t="shared" si="20"/>
        <v>1</v>
      </c>
    </row>
    <row r="145" spans="2:26" ht="15.75" x14ac:dyDescent="0.25">
      <c r="B145" s="837" t="s">
        <v>313</v>
      </c>
      <c r="C145" s="836" t="s">
        <v>629</v>
      </c>
      <c r="D145" s="835">
        <v>43844</v>
      </c>
      <c r="E145" s="834">
        <v>373.86</v>
      </c>
      <c r="F145" s="833"/>
      <c r="G145" s="832">
        <v>20</v>
      </c>
      <c r="H145" s="831">
        <f t="shared" si="15"/>
        <v>1</v>
      </c>
      <c r="I145" s="831">
        <v>-18.240000000000002</v>
      </c>
      <c r="J145" s="789">
        <f t="shared" si="16"/>
        <v>44.49</v>
      </c>
      <c r="K145" s="831">
        <v>26.25</v>
      </c>
      <c r="L145" s="790">
        <f t="shared" si="21"/>
        <v>347.61</v>
      </c>
      <c r="M145" s="838"/>
      <c r="N145" s="837" t="s">
        <v>313</v>
      </c>
      <c r="O145" s="836" t="s">
        <v>1557</v>
      </c>
      <c r="P145" s="835">
        <v>39172</v>
      </c>
      <c r="Q145" s="834">
        <v>53126.080000000002</v>
      </c>
      <c r="R145" s="833"/>
      <c r="S145" s="832">
        <v>20</v>
      </c>
      <c r="T145" s="831">
        <f t="shared" si="17"/>
        <v>14</v>
      </c>
      <c r="U145" s="831">
        <v>2473.08</v>
      </c>
      <c r="V145" s="789">
        <f t="shared" si="18"/>
        <v>33959.439999999995</v>
      </c>
      <c r="W145" s="831">
        <v>36432.519999999997</v>
      </c>
      <c r="X145" s="790">
        <f t="shared" si="19"/>
        <v>16693.560000000005</v>
      </c>
      <c r="Z145" s="830">
        <f t="shared" si="20"/>
        <v>1</v>
      </c>
    </row>
    <row r="146" spans="2:26" ht="15.75" x14ac:dyDescent="0.25">
      <c r="B146" s="837" t="s">
        <v>313</v>
      </c>
      <c r="C146" s="836" t="s">
        <v>630</v>
      </c>
      <c r="D146" s="835">
        <v>43830</v>
      </c>
      <c r="E146" s="834">
        <v>375</v>
      </c>
      <c r="F146" s="833"/>
      <c r="G146" s="832">
        <v>20</v>
      </c>
      <c r="H146" s="831">
        <f t="shared" si="15"/>
        <v>2</v>
      </c>
      <c r="I146" s="831">
        <v>-18.240000000000002</v>
      </c>
      <c r="J146" s="789">
        <f t="shared" si="16"/>
        <v>36.730000000000004</v>
      </c>
      <c r="K146" s="831">
        <v>18.489999999999998</v>
      </c>
      <c r="L146" s="790">
        <f t="shared" si="21"/>
        <v>356.51</v>
      </c>
      <c r="M146" s="838"/>
      <c r="N146" s="837" t="s">
        <v>359</v>
      </c>
      <c r="O146" s="836" t="s">
        <v>1538</v>
      </c>
      <c r="P146" s="835">
        <v>39263</v>
      </c>
      <c r="Q146" s="834">
        <v>52600</v>
      </c>
      <c r="R146" s="833"/>
      <c r="S146" s="832">
        <v>40</v>
      </c>
      <c r="T146" s="831">
        <f t="shared" si="17"/>
        <v>14</v>
      </c>
      <c r="U146" s="831">
        <v>1291.08</v>
      </c>
      <c r="V146" s="789">
        <f t="shared" si="18"/>
        <v>16449.46</v>
      </c>
      <c r="W146" s="831">
        <v>17740.54</v>
      </c>
      <c r="X146" s="790">
        <f t="shared" si="19"/>
        <v>34859.46</v>
      </c>
      <c r="Z146" s="830">
        <f t="shared" si="20"/>
        <v>1</v>
      </c>
    </row>
    <row r="147" spans="2:26" ht="15.75" x14ac:dyDescent="0.25">
      <c r="B147" s="837" t="s">
        <v>307</v>
      </c>
      <c r="C147" s="836" t="s">
        <v>631</v>
      </c>
      <c r="D147" s="835">
        <v>40298</v>
      </c>
      <c r="E147" s="834">
        <v>389.97</v>
      </c>
      <c r="F147" s="833"/>
      <c r="G147" s="832">
        <v>20</v>
      </c>
      <c r="H147" s="831">
        <f t="shared" si="15"/>
        <v>11</v>
      </c>
      <c r="I147" s="831">
        <v>-18.72</v>
      </c>
      <c r="J147" s="789">
        <f t="shared" si="16"/>
        <v>226.33</v>
      </c>
      <c r="K147" s="831">
        <v>207.61</v>
      </c>
      <c r="L147" s="790">
        <f t="shared" si="21"/>
        <v>182.36</v>
      </c>
      <c r="M147" s="838"/>
      <c r="N147" s="837" t="s">
        <v>359</v>
      </c>
      <c r="O147" s="836" t="s">
        <v>1540</v>
      </c>
      <c r="P147" s="835">
        <v>38442</v>
      </c>
      <c r="Q147" s="834">
        <v>52150</v>
      </c>
      <c r="R147" s="833"/>
      <c r="S147" s="832">
        <v>40</v>
      </c>
      <c r="T147" s="831">
        <f t="shared" si="17"/>
        <v>16</v>
      </c>
      <c r="U147" s="831">
        <v>1277.8800000000001</v>
      </c>
      <c r="V147" s="789">
        <f t="shared" si="18"/>
        <v>19243.239999999998</v>
      </c>
      <c r="W147" s="831">
        <v>20521.12</v>
      </c>
      <c r="X147" s="790">
        <f t="shared" si="19"/>
        <v>31628.880000000001</v>
      </c>
      <c r="Z147" s="830">
        <f t="shared" si="20"/>
        <v>1</v>
      </c>
    </row>
    <row r="148" spans="2:26" ht="15.75" x14ac:dyDescent="0.25">
      <c r="B148" s="837" t="s">
        <v>308</v>
      </c>
      <c r="C148" s="836" t="s">
        <v>632</v>
      </c>
      <c r="D148" s="835">
        <v>36738</v>
      </c>
      <c r="E148" s="834">
        <v>390.21</v>
      </c>
      <c r="F148" s="833"/>
      <c r="G148" s="832">
        <v>20</v>
      </c>
      <c r="H148" s="831">
        <f t="shared" si="15"/>
        <v>20</v>
      </c>
      <c r="I148" s="831">
        <v>0</v>
      </c>
      <c r="J148" s="789">
        <f t="shared" si="16"/>
        <v>390.21</v>
      </c>
      <c r="K148" s="831">
        <v>390.21</v>
      </c>
      <c r="L148" s="790">
        <f t="shared" si="21"/>
        <v>0</v>
      </c>
      <c r="M148" s="838"/>
      <c r="N148" s="837" t="s">
        <v>313</v>
      </c>
      <c r="O148" s="836" t="s">
        <v>1558</v>
      </c>
      <c r="P148" s="835">
        <v>39355</v>
      </c>
      <c r="Q148" s="834">
        <v>51642.36</v>
      </c>
      <c r="R148" s="833"/>
      <c r="S148" s="832">
        <v>20</v>
      </c>
      <c r="T148" s="831">
        <f t="shared" si="17"/>
        <v>14</v>
      </c>
      <c r="U148" s="831">
        <v>2441.7600000000002</v>
      </c>
      <c r="V148" s="789">
        <f t="shared" si="18"/>
        <v>31701.15</v>
      </c>
      <c r="W148" s="831">
        <v>34142.910000000003</v>
      </c>
      <c r="X148" s="790">
        <f t="shared" si="19"/>
        <v>17499.449999999997</v>
      </c>
      <c r="Z148" s="830">
        <f t="shared" si="20"/>
        <v>1</v>
      </c>
    </row>
    <row r="149" spans="2:26" ht="15.75" x14ac:dyDescent="0.25">
      <c r="B149" s="837" t="s">
        <v>308</v>
      </c>
      <c r="C149" s="836" t="s">
        <v>633</v>
      </c>
      <c r="D149" s="835">
        <v>40329</v>
      </c>
      <c r="E149" s="834">
        <v>391.84</v>
      </c>
      <c r="F149" s="833"/>
      <c r="G149" s="832">
        <v>20</v>
      </c>
      <c r="H149" s="831">
        <f t="shared" si="15"/>
        <v>11</v>
      </c>
      <c r="I149" s="831">
        <v>-18.600000000000001</v>
      </c>
      <c r="J149" s="789">
        <f t="shared" si="16"/>
        <v>225.43</v>
      </c>
      <c r="K149" s="831">
        <v>206.83</v>
      </c>
      <c r="L149" s="790">
        <f t="shared" si="21"/>
        <v>185.00999999999996</v>
      </c>
      <c r="M149" s="838"/>
      <c r="N149" s="837" t="s">
        <v>307</v>
      </c>
      <c r="O149" s="836" t="s">
        <v>1559</v>
      </c>
      <c r="P149" s="835">
        <v>40359</v>
      </c>
      <c r="Q149" s="834">
        <v>51585.87</v>
      </c>
      <c r="R149" s="833"/>
      <c r="S149" s="832">
        <v>20</v>
      </c>
      <c r="T149" s="831">
        <f t="shared" si="17"/>
        <v>11</v>
      </c>
      <c r="U149" s="831">
        <v>2456.52</v>
      </c>
      <c r="V149" s="789">
        <f t="shared" si="18"/>
        <v>24564.639999999999</v>
      </c>
      <c r="W149" s="831">
        <v>27021.16</v>
      </c>
      <c r="X149" s="790">
        <f t="shared" si="19"/>
        <v>24564.710000000003</v>
      </c>
      <c r="Z149" s="830">
        <f t="shared" si="20"/>
        <v>1</v>
      </c>
    </row>
    <row r="150" spans="2:26" ht="15.75" x14ac:dyDescent="0.25">
      <c r="B150" s="837" t="s">
        <v>359</v>
      </c>
      <c r="C150" s="836" t="s">
        <v>634</v>
      </c>
      <c r="D150" s="835">
        <v>43857</v>
      </c>
      <c r="E150" s="834">
        <v>397.31</v>
      </c>
      <c r="F150" s="833"/>
      <c r="G150" s="832">
        <v>60</v>
      </c>
      <c r="H150" s="831">
        <f t="shared" si="15"/>
        <v>1</v>
      </c>
      <c r="I150" s="831">
        <v>-6.6000000000000005</v>
      </c>
      <c r="J150" s="789">
        <f t="shared" si="16"/>
        <v>15.969999999999999</v>
      </c>
      <c r="K150" s="831">
        <v>9.3699999999999992</v>
      </c>
      <c r="L150" s="790">
        <f t="shared" si="21"/>
        <v>387.94</v>
      </c>
      <c r="M150" s="838"/>
      <c r="N150" s="837" t="s">
        <v>312</v>
      </c>
      <c r="O150" s="836" t="s">
        <v>1560</v>
      </c>
      <c r="P150" s="835">
        <v>34135</v>
      </c>
      <c r="Q150" s="834">
        <v>51209</v>
      </c>
      <c r="R150" s="833"/>
      <c r="S150" s="832">
        <v>50</v>
      </c>
      <c r="T150" s="831">
        <f t="shared" si="17"/>
        <v>28</v>
      </c>
      <c r="U150" s="831">
        <v>1005.8400000000001</v>
      </c>
      <c r="V150" s="789">
        <f t="shared" si="18"/>
        <v>27235.29</v>
      </c>
      <c r="W150" s="831">
        <v>28241.13</v>
      </c>
      <c r="X150" s="790">
        <f t="shared" si="19"/>
        <v>22967.87</v>
      </c>
      <c r="Z150" s="830">
        <f t="shared" si="20"/>
        <v>1</v>
      </c>
    </row>
    <row r="151" spans="2:26" ht="15.75" x14ac:dyDescent="0.25">
      <c r="B151" s="837" t="s">
        <v>313</v>
      </c>
      <c r="C151" s="836" t="s">
        <v>635</v>
      </c>
      <c r="D151" s="835">
        <v>43924</v>
      </c>
      <c r="E151" s="834">
        <v>415.34</v>
      </c>
      <c r="F151" s="833"/>
      <c r="G151" s="832">
        <v>40</v>
      </c>
      <c r="H151" s="831">
        <f t="shared" si="15"/>
        <v>1</v>
      </c>
      <c r="I151" s="831">
        <v>-10.32</v>
      </c>
      <c r="J151" s="789">
        <f t="shared" si="16"/>
        <v>19.8</v>
      </c>
      <c r="K151" s="831">
        <v>9.48</v>
      </c>
      <c r="L151" s="790">
        <f t="shared" si="21"/>
        <v>405.85999999999996</v>
      </c>
      <c r="M151" s="838"/>
      <c r="N151" s="837" t="s">
        <v>359</v>
      </c>
      <c r="O151" s="836" t="s">
        <v>1561</v>
      </c>
      <c r="P151" s="835">
        <v>39172</v>
      </c>
      <c r="Q151" s="834">
        <v>51200</v>
      </c>
      <c r="R151" s="833"/>
      <c r="S151" s="832">
        <v>40</v>
      </c>
      <c r="T151" s="831">
        <f t="shared" si="17"/>
        <v>14</v>
      </c>
      <c r="U151" s="831">
        <v>1256.52</v>
      </c>
      <c r="V151" s="789">
        <f t="shared" si="18"/>
        <v>16331.739999999998</v>
      </c>
      <c r="W151" s="831">
        <v>17588.259999999998</v>
      </c>
      <c r="X151" s="790">
        <f t="shared" si="19"/>
        <v>33611.740000000005</v>
      </c>
      <c r="Z151" s="830">
        <f t="shared" si="20"/>
        <v>1</v>
      </c>
    </row>
    <row r="152" spans="2:26" ht="15.75" x14ac:dyDescent="0.25">
      <c r="B152" s="837" t="s">
        <v>311</v>
      </c>
      <c r="C152" s="836" t="s">
        <v>636</v>
      </c>
      <c r="D152" s="835">
        <v>37595</v>
      </c>
      <c r="E152" s="834">
        <v>417.82</v>
      </c>
      <c r="F152" s="833"/>
      <c r="G152" s="832">
        <v>40</v>
      </c>
      <c r="H152" s="831">
        <f t="shared" si="15"/>
        <v>19</v>
      </c>
      <c r="I152" s="831">
        <v>-10.199999999999999</v>
      </c>
      <c r="J152" s="789">
        <f t="shared" si="16"/>
        <v>199.04999999999998</v>
      </c>
      <c r="K152" s="831">
        <v>188.85</v>
      </c>
      <c r="L152" s="790">
        <f t="shared" si="21"/>
        <v>228.97</v>
      </c>
      <c r="M152" s="838"/>
      <c r="N152" s="837" t="s">
        <v>307</v>
      </c>
      <c r="O152" s="836" t="s">
        <v>1523</v>
      </c>
      <c r="P152" s="835">
        <v>37256</v>
      </c>
      <c r="Q152" s="834">
        <v>50632.18</v>
      </c>
      <c r="R152" s="833"/>
      <c r="S152" s="832">
        <v>20</v>
      </c>
      <c r="T152" s="831">
        <f t="shared" si="17"/>
        <v>20</v>
      </c>
      <c r="U152" s="831">
        <v>1956.2400000000002</v>
      </c>
      <c r="V152" s="789">
        <f t="shared" si="18"/>
        <v>46067.64</v>
      </c>
      <c r="W152" s="831">
        <v>48023.88</v>
      </c>
      <c r="X152" s="790">
        <f t="shared" si="19"/>
        <v>2608.3000000000029</v>
      </c>
      <c r="Z152" s="830">
        <f t="shared" si="20"/>
        <v>1</v>
      </c>
    </row>
    <row r="153" spans="2:26" ht="15.75" x14ac:dyDescent="0.25">
      <c r="B153" s="837" t="s">
        <v>313</v>
      </c>
      <c r="C153" s="836" t="s">
        <v>637</v>
      </c>
      <c r="D153" s="835">
        <v>43312</v>
      </c>
      <c r="E153" s="834">
        <v>421.22</v>
      </c>
      <c r="F153" s="833"/>
      <c r="G153" s="832">
        <v>40</v>
      </c>
      <c r="H153" s="831">
        <f t="shared" si="15"/>
        <v>3</v>
      </c>
      <c r="I153" s="831">
        <v>-10.44</v>
      </c>
      <c r="J153" s="789">
        <f t="shared" si="16"/>
        <v>36.72</v>
      </c>
      <c r="K153" s="831">
        <v>26.28</v>
      </c>
      <c r="L153" s="790">
        <f t="shared" si="21"/>
        <v>394.94000000000005</v>
      </c>
      <c r="M153" s="838"/>
      <c r="N153" s="837" t="s">
        <v>359</v>
      </c>
      <c r="O153" s="836" t="s">
        <v>1562</v>
      </c>
      <c r="P153" s="835">
        <v>36692</v>
      </c>
      <c r="Q153" s="834">
        <v>50000</v>
      </c>
      <c r="R153" s="833"/>
      <c r="S153" s="832">
        <v>3</v>
      </c>
      <c r="T153" s="831">
        <f t="shared" si="17"/>
        <v>3</v>
      </c>
      <c r="U153" s="831">
        <v>0</v>
      </c>
      <c r="V153" s="789">
        <f t="shared" si="18"/>
        <v>50000</v>
      </c>
      <c r="W153" s="831">
        <v>50000</v>
      </c>
      <c r="X153" s="790">
        <f t="shared" si="19"/>
        <v>0</v>
      </c>
      <c r="Z153" s="830">
        <f t="shared" si="20"/>
        <v>1</v>
      </c>
    </row>
    <row r="154" spans="2:26" ht="15.75" x14ac:dyDescent="0.25">
      <c r="B154" s="837" t="s">
        <v>359</v>
      </c>
      <c r="C154" s="836" t="s">
        <v>638</v>
      </c>
      <c r="D154" s="835">
        <v>43929</v>
      </c>
      <c r="E154" s="834">
        <v>429.08</v>
      </c>
      <c r="F154" s="833"/>
      <c r="G154" s="832">
        <v>60</v>
      </c>
      <c r="H154" s="831">
        <f t="shared" si="15"/>
        <v>1</v>
      </c>
      <c r="I154" s="831">
        <v>-7.08</v>
      </c>
      <c r="J154" s="789">
        <f t="shared" si="16"/>
        <v>13.6</v>
      </c>
      <c r="K154" s="831">
        <v>6.52</v>
      </c>
      <c r="L154" s="790">
        <f t="shared" si="21"/>
        <v>422.56</v>
      </c>
      <c r="M154" s="838"/>
      <c r="N154" s="837" t="s">
        <v>359</v>
      </c>
      <c r="O154" s="836" t="s">
        <v>1563</v>
      </c>
      <c r="P154" s="835">
        <v>37500</v>
      </c>
      <c r="Q154" s="834">
        <v>49942.32</v>
      </c>
      <c r="R154" s="833"/>
      <c r="S154" s="832">
        <v>40</v>
      </c>
      <c r="T154" s="831">
        <f t="shared" si="17"/>
        <v>19</v>
      </c>
      <c r="U154" s="831">
        <v>1223.52</v>
      </c>
      <c r="V154" s="789">
        <f t="shared" si="18"/>
        <v>22209.29</v>
      </c>
      <c r="W154" s="831">
        <v>23432.81</v>
      </c>
      <c r="X154" s="790">
        <f t="shared" si="19"/>
        <v>26509.51</v>
      </c>
      <c r="Z154" s="830">
        <f t="shared" si="20"/>
        <v>1</v>
      </c>
    </row>
    <row r="155" spans="2:26" ht="15.75" x14ac:dyDescent="0.25">
      <c r="B155" s="837" t="s">
        <v>307</v>
      </c>
      <c r="C155" s="836" t="s">
        <v>639</v>
      </c>
      <c r="D155" s="835">
        <v>40214</v>
      </c>
      <c r="E155" s="834">
        <v>429.57</v>
      </c>
      <c r="F155" s="833"/>
      <c r="G155" s="832">
        <v>20</v>
      </c>
      <c r="H155" s="831">
        <f t="shared" si="15"/>
        <v>11</v>
      </c>
      <c r="I155" s="831">
        <v>-20.52</v>
      </c>
      <c r="J155" s="789">
        <f t="shared" si="16"/>
        <v>254.58</v>
      </c>
      <c r="K155" s="831">
        <v>234.06</v>
      </c>
      <c r="L155" s="790">
        <f t="shared" si="21"/>
        <v>195.51</v>
      </c>
      <c r="M155" s="838"/>
      <c r="N155" s="837" t="s">
        <v>359</v>
      </c>
      <c r="O155" s="836" t="s">
        <v>1564</v>
      </c>
      <c r="P155" s="835">
        <v>41090</v>
      </c>
      <c r="Q155" s="834">
        <v>49826.46</v>
      </c>
      <c r="R155" s="833"/>
      <c r="S155" s="832">
        <v>60</v>
      </c>
      <c r="T155" s="831">
        <f t="shared" si="17"/>
        <v>9</v>
      </c>
      <c r="U155" s="831">
        <v>822.48</v>
      </c>
      <c r="V155" s="789">
        <f t="shared" si="18"/>
        <v>6232.2800000000007</v>
      </c>
      <c r="W155" s="831">
        <v>7054.76</v>
      </c>
      <c r="X155" s="790">
        <f t="shared" si="19"/>
        <v>42771.7</v>
      </c>
      <c r="Z155" s="830">
        <f t="shared" si="20"/>
        <v>1</v>
      </c>
    </row>
    <row r="156" spans="2:26" ht="15.75" x14ac:dyDescent="0.25">
      <c r="B156" s="837" t="s">
        <v>308</v>
      </c>
      <c r="C156" s="836" t="s">
        <v>640</v>
      </c>
      <c r="D156" s="835">
        <v>41608</v>
      </c>
      <c r="E156" s="834">
        <v>435.2</v>
      </c>
      <c r="F156" s="833"/>
      <c r="G156" s="832">
        <v>20</v>
      </c>
      <c r="H156" s="831">
        <f t="shared" si="15"/>
        <v>8</v>
      </c>
      <c r="I156" s="831">
        <v>-21</v>
      </c>
      <c r="J156" s="789">
        <f t="shared" si="16"/>
        <v>174.75</v>
      </c>
      <c r="K156" s="831">
        <v>153.75</v>
      </c>
      <c r="L156" s="790">
        <f t="shared" si="21"/>
        <v>281.45</v>
      </c>
      <c r="M156" s="838"/>
      <c r="N156" s="837" t="s">
        <v>359</v>
      </c>
      <c r="O156" s="836" t="s">
        <v>1565</v>
      </c>
      <c r="P156" s="835">
        <v>37894</v>
      </c>
      <c r="Q156" s="834">
        <v>49700</v>
      </c>
      <c r="R156" s="833"/>
      <c r="S156" s="832">
        <v>40</v>
      </c>
      <c r="T156" s="831">
        <f t="shared" si="17"/>
        <v>18</v>
      </c>
      <c r="U156" s="831">
        <v>1220.6399999999999</v>
      </c>
      <c r="V156" s="789">
        <f t="shared" si="18"/>
        <v>20201.560000000001</v>
      </c>
      <c r="W156" s="831">
        <v>21422.2</v>
      </c>
      <c r="X156" s="790">
        <f t="shared" si="19"/>
        <v>28277.8</v>
      </c>
      <c r="Z156" s="830">
        <f t="shared" si="20"/>
        <v>1</v>
      </c>
    </row>
    <row r="157" spans="2:26" ht="15.75" x14ac:dyDescent="0.25">
      <c r="B157" s="837" t="s">
        <v>308</v>
      </c>
      <c r="C157" s="836" t="s">
        <v>641</v>
      </c>
      <c r="D157" s="835">
        <v>39507</v>
      </c>
      <c r="E157" s="834">
        <v>436.9</v>
      </c>
      <c r="F157" s="833"/>
      <c r="G157" s="832">
        <v>20</v>
      </c>
      <c r="H157" s="831">
        <f t="shared" si="15"/>
        <v>13</v>
      </c>
      <c r="I157" s="831">
        <v>-20.759999999999998</v>
      </c>
      <c r="J157" s="789">
        <f t="shared" si="16"/>
        <v>300.63</v>
      </c>
      <c r="K157" s="831">
        <v>279.87</v>
      </c>
      <c r="L157" s="790">
        <f t="shared" si="21"/>
        <v>157.02999999999997</v>
      </c>
      <c r="M157" s="838"/>
      <c r="N157" s="837" t="s">
        <v>359</v>
      </c>
      <c r="O157" s="836" t="s">
        <v>1566</v>
      </c>
      <c r="P157" s="835">
        <v>37073</v>
      </c>
      <c r="Q157" s="834">
        <v>48650</v>
      </c>
      <c r="R157" s="833"/>
      <c r="S157" s="832">
        <v>40</v>
      </c>
      <c r="T157" s="831">
        <f t="shared" si="17"/>
        <v>20</v>
      </c>
      <c r="U157" s="831">
        <v>1194.3600000000001</v>
      </c>
      <c r="V157" s="789">
        <f t="shared" si="18"/>
        <v>14910</v>
      </c>
      <c r="W157" s="831">
        <v>16104.36</v>
      </c>
      <c r="X157" s="790">
        <f t="shared" si="19"/>
        <v>32545.64</v>
      </c>
      <c r="Z157" s="830">
        <f t="shared" si="20"/>
        <v>1</v>
      </c>
    </row>
    <row r="158" spans="2:26" ht="15.75" x14ac:dyDescent="0.25">
      <c r="B158" s="837" t="s">
        <v>307</v>
      </c>
      <c r="C158" s="836" t="s">
        <v>642</v>
      </c>
      <c r="D158" s="835">
        <v>43100</v>
      </c>
      <c r="E158" s="834">
        <v>439.59</v>
      </c>
      <c r="F158" s="833"/>
      <c r="G158" s="832">
        <v>20</v>
      </c>
      <c r="H158" s="831">
        <f t="shared" si="15"/>
        <v>4</v>
      </c>
      <c r="I158" s="831">
        <v>-21.36</v>
      </c>
      <c r="J158" s="789">
        <f t="shared" si="16"/>
        <v>88.82</v>
      </c>
      <c r="K158" s="831">
        <v>67.459999999999994</v>
      </c>
      <c r="L158" s="790">
        <f t="shared" si="21"/>
        <v>372.13</v>
      </c>
      <c r="M158" s="838"/>
      <c r="N158" s="837" t="s">
        <v>359</v>
      </c>
      <c r="O158" s="836" t="s">
        <v>1566</v>
      </c>
      <c r="P158" s="835">
        <v>39355</v>
      </c>
      <c r="Q158" s="834">
        <v>48650</v>
      </c>
      <c r="R158" s="833"/>
      <c r="S158" s="832">
        <v>40</v>
      </c>
      <c r="T158" s="831">
        <f t="shared" si="17"/>
        <v>14</v>
      </c>
      <c r="U158" s="831">
        <v>1192.56</v>
      </c>
      <c r="V158" s="789">
        <f t="shared" si="18"/>
        <v>22512.469999999998</v>
      </c>
      <c r="W158" s="831">
        <v>23705.03</v>
      </c>
      <c r="X158" s="790">
        <f t="shared" si="19"/>
        <v>24944.97</v>
      </c>
      <c r="Z158" s="830">
        <f t="shared" si="20"/>
        <v>1</v>
      </c>
    </row>
    <row r="159" spans="2:26" ht="15.75" x14ac:dyDescent="0.25">
      <c r="B159" s="837" t="s">
        <v>308</v>
      </c>
      <c r="C159" s="836" t="s">
        <v>643</v>
      </c>
      <c r="D159" s="835">
        <v>39568</v>
      </c>
      <c r="E159" s="834">
        <v>442.98</v>
      </c>
      <c r="F159" s="833"/>
      <c r="G159" s="832">
        <v>20</v>
      </c>
      <c r="H159" s="831">
        <f t="shared" si="15"/>
        <v>13</v>
      </c>
      <c r="I159" s="831">
        <v>-21</v>
      </c>
      <c r="J159" s="789">
        <f t="shared" si="16"/>
        <v>301</v>
      </c>
      <c r="K159" s="831">
        <v>280</v>
      </c>
      <c r="L159" s="790">
        <f t="shared" si="21"/>
        <v>162.98000000000002</v>
      </c>
      <c r="M159" s="838"/>
      <c r="N159" s="837" t="s">
        <v>313</v>
      </c>
      <c r="O159" s="836" t="s">
        <v>1335</v>
      </c>
      <c r="P159" s="835">
        <v>42643</v>
      </c>
      <c r="Q159" s="834">
        <v>47891</v>
      </c>
      <c r="R159" s="833"/>
      <c r="S159" s="832">
        <v>20</v>
      </c>
      <c r="T159" s="831">
        <f t="shared" si="17"/>
        <v>5</v>
      </c>
      <c r="U159" s="831">
        <v>2334.7200000000003</v>
      </c>
      <c r="V159" s="789">
        <f t="shared" si="18"/>
        <v>7812.2</v>
      </c>
      <c r="W159" s="831">
        <v>10146.92</v>
      </c>
      <c r="X159" s="790">
        <f t="shared" si="19"/>
        <v>37744.080000000002</v>
      </c>
      <c r="Z159" s="830">
        <f t="shared" si="20"/>
        <v>1</v>
      </c>
    </row>
    <row r="160" spans="2:26" ht="15.75" x14ac:dyDescent="0.25">
      <c r="B160" s="837" t="s">
        <v>308</v>
      </c>
      <c r="C160" s="836" t="s">
        <v>644</v>
      </c>
      <c r="D160" s="835">
        <v>40214</v>
      </c>
      <c r="E160" s="834">
        <v>444.31</v>
      </c>
      <c r="F160" s="833"/>
      <c r="G160" s="832">
        <v>20</v>
      </c>
      <c r="H160" s="831">
        <f t="shared" si="15"/>
        <v>11</v>
      </c>
      <c r="I160" s="831">
        <v>-21.240000000000002</v>
      </c>
      <c r="J160" s="789">
        <f t="shared" si="16"/>
        <v>263.32</v>
      </c>
      <c r="K160" s="831">
        <v>242.08</v>
      </c>
      <c r="L160" s="790">
        <f t="shared" si="21"/>
        <v>202.23</v>
      </c>
      <c r="M160" s="838"/>
      <c r="N160" s="837" t="s">
        <v>359</v>
      </c>
      <c r="O160" s="836" t="s">
        <v>1522</v>
      </c>
      <c r="P160" s="835">
        <v>38990</v>
      </c>
      <c r="Q160" s="834">
        <v>46900</v>
      </c>
      <c r="R160" s="833"/>
      <c r="S160" s="832">
        <v>40</v>
      </c>
      <c r="T160" s="831">
        <f t="shared" si="17"/>
        <v>15</v>
      </c>
      <c r="U160" s="831">
        <v>1154.1600000000001</v>
      </c>
      <c r="V160" s="789">
        <f t="shared" si="18"/>
        <v>15544.8</v>
      </c>
      <c r="W160" s="831">
        <v>16698.96</v>
      </c>
      <c r="X160" s="790">
        <f t="shared" si="19"/>
        <v>30201.040000000001</v>
      </c>
      <c r="Z160" s="830">
        <f t="shared" si="20"/>
        <v>1</v>
      </c>
    </row>
    <row r="161" spans="2:26" ht="15.75" x14ac:dyDescent="0.25">
      <c r="B161" s="837" t="s">
        <v>308</v>
      </c>
      <c r="C161" s="836" t="s">
        <v>645</v>
      </c>
      <c r="D161" s="835">
        <v>38314</v>
      </c>
      <c r="E161" s="834">
        <v>447.47</v>
      </c>
      <c r="F161" s="833"/>
      <c r="G161" s="832">
        <v>20</v>
      </c>
      <c r="H161" s="831">
        <f t="shared" si="15"/>
        <v>17</v>
      </c>
      <c r="I161" s="831">
        <v>-20.16</v>
      </c>
      <c r="J161" s="789">
        <f t="shared" si="16"/>
        <v>378.83000000000004</v>
      </c>
      <c r="K161" s="831">
        <v>358.67</v>
      </c>
      <c r="L161" s="790">
        <f t="shared" si="21"/>
        <v>88.800000000000011</v>
      </c>
      <c r="M161" s="838"/>
      <c r="N161" s="837" t="s">
        <v>359</v>
      </c>
      <c r="O161" s="836" t="s">
        <v>1567</v>
      </c>
      <c r="P161" s="835">
        <v>40451</v>
      </c>
      <c r="Q161" s="834">
        <v>46900</v>
      </c>
      <c r="R161" s="833"/>
      <c r="S161" s="832">
        <v>40</v>
      </c>
      <c r="T161" s="831">
        <f t="shared" si="17"/>
        <v>11</v>
      </c>
      <c r="U161" s="831">
        <v>1156.56</v>
      </c>
      <c r="V161" s="789">
        <f t="shared" si="18"/>
        <v>10853.6</v>
      </c>
      <c r="W161" s="831">
        <v>12010.16</v>
      </c>
      <c r="X161" s="790">
        <f t="shared" si="19"/>
        <v>34889.839999999997</v>
      </c>
      <c r="Z161" s="830">
        <f t="shared" si="20"/>
        <v>1</v>
      </c>
    </row>
    <row r="162" spans="2:26" ht="15.75" x14ac:dyDescent="0.25">
      <c r="B162" s="837" t="s">
        <v>311</v>
      </c>
      <c r="C162" s="836" t="s">
        <v>646</v>
      </c>
      <c r="D162" s="835">
        <v>36525</v>
      </c>
      <c r="E162" s="834">
        <v>449</v>
      </c>
      <c r="F162" s="833"/>
      <c r="G162" s="832">
        <v>20</v>
      </c>
      <c r="H162" s="831">
        <f t="shared" si="15"/>
        <v>20</v>
      </c>
      <c r="I162" s="831">
        <v>0</v>
      </c>
      <c r="J162" s="789">
        <f t="shared" si="16"/>
        <v>449</v>
      </c>
      <c r="K162" s="831">
        <v>449</v>
      </c>
      <c r="L162" s="790">
        <f t="shared" si="21"/>
        <v>0</v>
      </c>
      <c r="M162" s="838"/>
      <c r="N162" s="837" t="s">
        <v>359</v>
      </c>
      <c r="O162" s="836" t="s">
        <v>1568</v>
      </c>
      <c r="P162" s="835">
        <v>35961</v>
      </c>
      <c r="Q162" s="834">
        <v>46079</v>
      </c>
      <c r="R162" s="833"/>
      <c r="S162" s="832">
        <v>60</v>
      </c>
      <c r="T162" s="831">
        <f t="shared" si="17"/>
        <v>23</v>
      </c>
      <c r="U162" s="831">
        <v>758.04</v>
      </c>
      <c r="V162" s="789">
        <f t="shared" si="18"/>
        <v>16580.54</v>
      </c>
      <c r="W162" s="831">
        <v>17338.580000000002</v>
      </c>
      <c r="X162" s="790">
        <f t="shared" si="19"/>
        <v>28740.42</v>
      </c>
      <c r="Z162" s="830">
        <f t="shared" si="20"/>
        <v>1</v>
      </c>
    </row>
    <row r="163" spans="2:26" ht="15.75" x14ac:dyDescent="0.25">
      <c r="B163" s="837" t="s">
        <v>307</v>
      </c>
      <c r="C163" s="836" t="s">
        <v>574</v>
      </c>
      <c r="D163" s="835">
        <v>39721</v>
      </c>
      <c r="E163" s="834">
        <v>453.51</v>
      </c>
      <c r="F163" s="833"/>
      <c r="G163" s="832">
        <v>20</v>
      </c>
      <c r="H163" s="831">
        <f t="shared" si="15"/>
        <v>13</v>
      </c>
      <c r="I163" s="831">
        <v>-21.6</v>
      </c>
      <c r="J163" s="789">
        <f t="shared" si="16"/>
        <v>298.89000000000004</v>
      </c>
      <c r="K163" s="831">
        <v>277.29000000000002</v>
      </c>
      <c r="L163" s="790">
        <f t="shared" si="21"/>
        <v>176.21999999999997</v>
      </c>
      <c r="M163" s="838"/>
      <c r="N163" s="837" t="s">
        <v>359</v>
      </c>
      <c r="O163" s="836" t="s">
        <v>1569</v>
      </c>
      <c r="P163" s="835">
        <v>38352</v>
      </c>
      <c r="Q163" s="834">
        <v>45850</v>
      </c>
      <c r="R163" s="833"/>
      <c r="S163" s="832">
        <v>40</v>
      </c>
      <c r="T163" s="831">
        <f t="shared" si="17"/>
        <v>17</v>
      </c>
      <c r="U163" s="831">
        <v>1123.32</v>
      </c>
      <c r="V163" s="789">
        <f t="shared" si="18"/>
        <v>17205.21</v>
      </c>
      <c r="W163" s="831">
        <v>18328.53</v>
      </c>
      <c r="X163" s="790">
        <f t="shared" si="19"/>
        <v>27521.47</v>
      </c>
      <c r="Z163" s="830">
        <f t="shared" si="20"/>
        <v>1</v>
      </c>
    </row>
    <row r="164" spans="2:26" ht="15.75" x14ac:dyDescent="0.25">
      <c r="B164" s="837" t="s">
        <v>308</v>
      </c>
      <c r="C164" s="836" t="s">
        <v>647</v>
      </c>
      <c r="D164" s="835">
        <v>36616</v>
      </c>
      <c r="E164" s="834">
        <v>455.96</v>
      </c>
      <c r="F164" s="833"/>
      <c r="G164" s="832">
        <v>20</v>
      </c>
      <c r="H164" s="831">
        <f t="shared" si="15"/>
        <v>20</v>
      </c>
      <c r="I164" s="831">
        <v>0</v>
      </c>
      <c r="J164" s="789">
        <f t="shared" si="16"/>
        <v>455.96</v>
      </c>
      <c r="K164" s="831">
        <v>455.96</v>
      </c>
      <c r="L164" s="790">
        <f t="shared" si="21"/>
        <v>0</v>
      </c>
      <c r="M164" s="838"/>
      <c r="N164" s="837" t="s">
        <v>308</v>
      </c>
      <c r="O164" s="836" t="s">
        <v>1570</v>
      </c>
      <c r="P164" s="835">
        <v>41247</v>
      </c>
      <c r="Q164" s="834">
        <v>45750</v>
      </c>
      <c r="R164" s="833"/>
      <c r="S164" s="832">
        <v>10</v>
      </c>
      <c r="T164" s="831">
        <f t="shared" si="17"/>
        <v>9</v>
      </c>
      <c r="U164" s="831">
        <v>3790.68</v>
      </c>
      <c r="V164" s="789">
        <f t="shared" si="18"/>
        <v>32798.409999999996</v>
      </c>
      <c r="W164" s="831">
        <v>36589.089999999997</v>
      </c>
      <c r="X164" s="790">
        <f t="shared" si="19"/>
        <v>9160.9100000000035</v>
      </c>
      <c r="Z164" s="830">
        <f t="shared" si="20"/>
        <v>1</v>
      </c>
    </row>
    <row r="165" spans="2:26" ht="15.75" x14ac:dyDescent="0.25">
      <c r="B165" s="837" t="s">
        <v>313</v>
      </c>
      <c r="C165" s="836" t="s">
        <v>648</v>
      </c>
      <c r="D165" s="835">
        <v>43511</v>
      </c>
      <c r="E165" s="834">
        <v>470.31</v>
      </c>
      <c r="F165" s="833"/>
      <c r="G165" s="832">
        <v>40</v>
      </c>
      <c r="H165" s="831">
        <f t="shared" si="15"/>
        <v>2</v>
      </c>
      <c r="I165" s="831">
        <v>-11.64</v>
      </c>
      <c r="J165" s="789">
        <f t="shared" si="16"/>
        <v>34.120000000000005</v>
      </c>
      <c r="K165" s="831">
        <v>22.48</v>
      </c>
      <c r="L165" s="790">
        <f t="shared" si="21"/>
        <v>447.83</v>
      </c>
      <c r="M165" s="838"/>
      <c r="N165" s="837" t="s">
        <v>359</v>
      </c>
      <c r="O165" s="836" t="s">
        <v>1571</v>
      </c>
      <c r="P165" s="835">
        <v>36692</v>
      </c>
      <c r="Q165" s="834">
        <v>45587.8</v>
      </c>
      <c r="R165" s="833"/>
      <c r="S165" s="832">
        <v>60</v>
      </c>
      <c r="T165" s="831">
        <f t="shared" si="17"/>
        <v>21</v>
      </c>
      <c r="U165" s="831">
        <v>751.92000000000007</v>
      </c>
      <c r="V165" s="789">
        <f t="shared" si="18"/>
        <v>14883.35</v>
      </c>
      <c r="W165" s="831">
        <v>15635.27</v>
      </c>
      <c r="X165" s="790">
        <f t="shared" si="19"/>
        <v>29952.530000000002</v>
      </c>
      <c r="Z165" s="830">
        <f t="shared" si="20"/>
        <v>1</v>
      </c>
    </row>
    <row r="166" spans="2:26" ht="15.75" x14ac:dyDescent="0.25">
      <c r="B166" s="837" t="s">
        <v>313</v>
      </c>
      <c r="C166" s="836" t="s">
        <v>649</v>
      </c>
      <c r="D166" s="835">
        <v>43882</v>
      </c>
      <c r="E166" s="834">
        <v>473.97</v>
      </c>
      <c r="F166" s="833"/>
      <c r="G166" s="832">
        <v>40</v>
      </c>
      <c r="H166" s="831">
        <f t="shared" si="15"/>
        <v>1</v>
      </c>
      <c r="I166" s="831">
        <v>-11.76</v>
      </c>
      <c r="J166" s="789">
        <f t="shared" si="16"/>
        <v>26.52</v>
      </c>
      <c r="K166" s="831">
        <v>14.76</v>
      </c>
      <c r="L166" s="790">
        <f t="shared" si="21"/>
        <v>459.21000000000004</v>
      </c>
      <c r="M166" s="838"/>
      <c r="N166" s="837" t="s">
        <v>359</v>
      </c>
      <c r="O166" s="836" t="s">
        <v>1450</v>
      </c>
      <c r="P166" s="835">
        <v>41547</v>
      </c>
      <c r="Q166" s="834">
        <v>45190.12</v>
      </c>
      <c r="R166" s="833"/>
      <c r="S166" s="832">
        <v>60</v>
      </c>
      <c r="T166" s="831">
        <f t="shared" si="17"/>
        <v>8</v>
      </c>
      <c r="U166" s="831">
        <v>747.36</v>
      </c>
      <c r="V166" s="789">
        <f t="shared" si="18"/>
        <v>4710.22</v>
      </c>
      <c r="W166" s="831">
        <v>5457.58</v>
      </c>
      <c r="X166" s="790">
        <f t="shared" si="19"/>
        <v>39732.54</v>
      </c>
      <c r="Z166" s="830">
        <f t="shared" si="20"/>
        <v>1</v>
      </c>
    </row>
    <row r="167" spans="2:26" ht="15.75" x14ac:dyDescent="0.25">
      <c r="B167" s="837" t="s">
        <v>307</v>
      </c>
      <c r="C167" s="836" t="s">
        <v>650</v>
      </c>
      <c r="D167" s="835">
        <v>41046</v>
      </c>
      <c r="E167" s="834">
        <v>479.11</v>
      </c>
      <c r="F167" s="833"/>
      <c r="G167" s="832">
        <v>20</v>
      </c>
      <c r="H167" s="831">
        <f t="shared" si="15"/>
        <v>9</v>
      </c>
      <c r="I167" s="831">
        <v>-23.16</v>
      </c>
      <c r="J167" s="789">
        <f t="shared" si="16"/>
        <v>228.42</v>
      </c>
      <c r="K167" s="831">
        <v>205.26</v>
      </c>
      <c r="L167" s="790">
        <f t="shared" si="21"/>
        <v>273.85000000000002</v>
      </c>
      <c r="M167" s="838"/>
      <c r="N167" s="837" t="s">
        <v>311</v>
      </c>
      <c r="O167" s="836" t="s">
        <v>1572</v>
      </c>
      <c r="P167" s="835">
        <v>38898</v>
      </c>
      <c r="Q167" s="834">
        <v>45000</v>
      </c>
      <c r="R167" s="833"/>
      <c r="S167" s="832">
        <v>40</v>
      </c>
      <c r="T167" s="831">
        <f t="shared" si="17"/>
        <v>15</v>
      </c>
      <c r="U167" s="831">
        <v>1103.76</v>
      </c>
      <c r="V167" s="789">
        <f t="shared" si="18"/>
        <v>15198.119999999999</v>
      </c>
      <c r="W167" s="831">
        <v>16301.88</v>
      </c>
      <c r="X167" s="790">
        <f t="shared" si="19"/>
        <v>28698.120000000003</v>
      </c>
      <c r="Z167" s="830">
        <f t="shared" si="20"/>
        <v>1</v>
      </c>
    </row>
    <row r="168" spans="2:26" ht="15.75" x14ac:dyDescent="0.25">
      <c r="B168" s="837" t="s">
        <v>308</v>
      </c>
      <c r="C168" s="836" t="s">
        <v>651</v>
      </c>
      <c r="D168" s="835">
        <v>41695</v>
      </c>
      <c r="E168" s="834">
        <v>481.35</v>
      </c>
      <c r="F168" s="833"/>
      <c r="G168" s="832">
        <v>20</v>
      </c>
      <c r="H168" s="831">
        <f t="shared" si="15"/>
        <v>7</v>
      </c>
      <c r="I168" s="831">
        <v>-23.4</v>
      </c>
      <c r="J168" s="789">
        <f t="shared" si="16"/>
        <v>187.55</v>
      </c>
      <c r="K168" s="831">
        <v>164.15</v>
      </c>
      <c r="L168" s="790">
        <f t="shared" si="21"/>
        <v>317.20000000000005</v>
      </c>
      <c r="M168" s="838"/>
      <c r="N168" s="837" t="s">
        <v>311</v>
      </c>
      <c r="O168" s="836" t="s">
        <v>1573</v>
      </c>
      <c r="P168" s="835">
        <v>38990</v>
      </c>
      <c r="Q168" s="834">
        <v>45000</v>
      </c>
      <c r="R168" s="833"/>
      <c r="S168" s="832">
        <v>40</v>
      </c>
      <c r="T168" s="831">
        <f t="shared" si="17"/>
        <v>15</v>
      </c>
      <c r="U168" s="831">
        <v>1104</v>
      </c>
      <c r="V168" s="789">
        <f t="shared" si="18"/>
        <v>14916.75</v>
      </c>
      <c r="W168" s="831">
        <v>16020.75</v>
      </c>
      <c r="X168" s="790">
        <f t="shared" si="19"/>
        <v>28979.25</v>
      </c>
      <c r="Z168" s="830">
        <f t="shared" si="20"/>
        <v>1</v>
      </c>
    </row>
    <row r="169" spans="2:26" ht="15.75" x14ac:dyDescent="0.25">
      <c r="B169" s="837" t="s">
        <v>313</v>
      </c>
      <c r="C169" s="836" t="s">
        <v>652</v>
      </c>
      <c r="D169" s="835">
        <v>43951</v>
      </c>
      <c r="E169" s="834">
        <v>484.28</v>
      </c>
      <c r="F169" s="833"/>
      <c r="G169" s="832">
        <v>20</v>
      </c>
      <c r="H169" s="831">
        <f t="shared" si="15"/>
        <v>1</v>
      </c>
      <c r="I169" s="831">
        <v>-24</v>
      </c>
      <c r="J169" s="789">
        <f t="shared" si="16"/>
        <v>46.1</v>
      </c>
      <c r="K169" s="831">
        <v>22.1</v>
      </c>
      <c r="L169" s="790">
        <f t="shared" si="21"/>
        <v>462.17999999999995</v>
      </c>
      <c r="M169" s="838"/>
      <c r="N169" s="837" t="s">
        <v>313</v>
      </c>
      <c r="O169" s="836" t="s">
        <v>1574</v>
      </c>
      <c r="P169" s="835">
        <v>43511</v>
      </c>
      <c r="Q169" s="834">
        <v>44938.21</v>
      </c>
      <c r="R169" s="833"/>
      <c r="S169" s="832">
        <v>20</v>
      </c>
      <c r="T169" s="831">
        <f t="shared" si="17"/>
        <v>2</v>
      </c>
      <c r="U169" s="831">
        <v>2197.6800000000003</v>
      </c>
      <c r="V169" s="789">
        <f t="shared" si="18"/>
        <v>2084.2799999999997</v>
      </c>
      <c r="W169" s="831">
        <v>4281.96</v>
      </c>
      <c r="X169" s="790">
        <f t="shared" si="19"/>
        <v>40656.25</v>
      </c>
      <c r="Z169" s="830">
        <f t="shared" si="20"/>
        <v>1</v>
      </c>
    </row>
    <row r="170" spans="2:26" ht="15.75" x14ac:dyDescent="0.25">
      <c r="B170" s="837" t="s">
        <v>307</v>
      </c>
      <c r="C170" s="836" t="s">
        <v>653</v>
      </c>
      <c r="D170" s="835">
        <v>41351</v>
      </c>
      <c r="E170" s="834">
        <v>491.36</v>
      </c>
      <c r="F170" s="833"/>
      <c r="G170" s="832">
        <v>20</v>
      </c>
      <c r="H170" s="831">
        <f t="shared" si="15"/>
        <v>8</v>
      </c>
      <c r="I170" s="831">
        <v>-23.759999999999998</v>
      </c>
      <c r="J170" s="789">
        <f t="shared" si="16"/>
        <v>213.78</v>
      </c>
      <c r="K170" s="831">
        <v>190.02</v>
      </c>
      <c r="L170" s="790">
        <f t="shared" si="21"/>
        <v>301.34000000000003</v>
      </c>
      <c r="M170" s="838"/>
      <c r="N170" s="837" t="s">
        <v>359</v>
      </c>
      <c r="O170" s="836" t="s">
        <v>1575</v>
      </c>
      <c r="P170" s="835">
        <v>37316</v>
      </c>
      <c r="Q170" s="834">
        <v>44100</v>
      </c>
      <c r="R170" s="833"/>
      <c r="S170" s="832">
        <v>40</v>
      </c>
      <c r="T170" s="831">
        <f t="shared" si="17"/>
        <v>19</v>
      </c>
      <c r="U170" s="831">
        <v>1079.28</v>
      </c>
      <c r="V170" s="789">
        <f t="shared" si="18"/>
        <v>19725.36</v>
      </c>
      <c r="W170" s="831">
        <v>20804.64</v>
      </c>
      <c r="X170" s="790">
        <f t="shared" si="19"/>
        <v>23295.360000000001</v>
      </c>
      <c r="Z170" s="830">
        <f t="shared" si="20"/>
        <v>1</v>
      </c>
    </row>
    <row r="171" spans="2:26" ht="15.75" x14ac:dyDescent="0.25">
      <c r="B171" s="837" t="s">
        <v>313</v>
      </c>
      <c r="C171" s="836" t="s">
        <v>654</v>
      </c>
      <c r="D171" s="835">
        <v>34000</v>
      </c>
      <c r="E171" s="834">
        <v>494</v>
      </c>
      <c r="F171" s="833"/>
      <c r="G171" s="832">
        <v>20</v>
      </c>
      <c r="H171" s="831">
        <f t="shared" si="15"/>
        <v>20</v>
      </c>
      <c r="I171" s="831">
        <v>0</v>
      </c>
      <c r="J171" s="789">
        <f t="shared" si="16"/>
        <v>494</v>
      </c>
      <c r="K171" s="831">
        <v>494</v>
      </c>
      <c r="L171" s="790">
        <f t="shared" si="21"/>
        <v>0</v>
      </c>
      <c r="M171" s="838"/>
      <c r="N171" s="837" t="s">
        <v>359</v>
      </c>
      <c r="O171" s="836" t="s">
        <v>1569</v>
      </c>
      <c r="P171" s="835">
        <v>37924</v>
      </c>
      <c r="Q171" s="834">
        <v>44100</v>
      </c>
      <c r="R171" s="833"/>
      <c r="S171" s="832">
        <v>40</v>
      </c>
      <c r="T171" s="831">
        <f t="shared" si="17"/>
        <v>18</v>
      </c>
      <c r="U171" s="831">
        <v>1079.4000000000001</v>
      </c>
      <c r="V171" s="789">
        <f t="shared" si="18"/>
        <v>17835.3</v>
      </c>
      <c r="W171" s="831">
        <v>18914.7</v>
      </c>
      <c r="X171" s="790">
        <f t="shared" si="19"/>
        <v>25185.3</v>
      </c>
      <c r="Z171" s="830">
        <f t="shared" si="20"/>
        <v>1</v>
      </c>
    </row>
    <row r="172" spans="2:26" ht="15.75" x14ac:dyDescent="0.25">
      <c r="B172" s="837" t="s">
        <v>307</v>
      </c>
      <c r="C172" s="836" t="s">
        <v>655</v>
      </c>
      <c r="D172" s="835">
        <v>39843</v>
      </c>
      <c r="E172" s="834">
        <v>509.5</v>
      </c>
      <c r="F172" s="833"/>
      <c r="G172" s="832">
        <v>20</v>
      </c>
      <c r="H172" s="831">
        <f t="shared" si="15"/>
        <v>12</v>
      </c>
      <c r="I172" s="831">
        <v>-24.240000000000002</v>
      </c>
      <c r="J172" s="789">
        <f t="shared" si="16"/>
        <v>327.26</v>
      </c>
      <c r="K172" s="831">
        <v>303.02</v>
      </c>
      <c r="L172" s="790">
        <f t="shared" si="21"/>
        <v>206.48000000000002</v>
      </c>
      <c r="M172" s="838"/>
      <c r="N172" s="837" t="s">
        <v>313</v>
      </c>
      <c r="O172" s="836" t="s">
        <v>1400</v>
      </c>
      <c r="P172" s="835">
        <v>41455</v>
      </c>
      <c r="Q172" s="834">
        <v>43628.21</v>
      </c>
      <c r="R172" s="833"/>
      <c r="S172" s="832">
        <v>20</v>
      </c>
      <c r="T172" s="831">
        <f t="shared" si="17"/>
        <v>8</v>
      </c>
      <c r="U172" s="831">
        <v>2113.6800000000003</v>
      </c>
      <c r="V172" s="789">
        <f t="shared" si="18"/>
        <v>14213.029999999999</v>
      </c>
      <c r="W172" s="831">
        <v>16326.71</v>
      </c>
      <c r="X172" s="790">
        <f t="shared" si="19"/>
        <v>27301.5</v>
      </c>
      <c r="Z172" s="830">
        <f t="shared" si="20"/>
        <v>1</v>
      </c>
    </row>
    <row r="173" spans="2:26" ht="15.75" x14ac:dyDescent="0.25">
      <c r="B173" s="837" t="s">
        <v>308</v>
      </c>
      <c r="C173" s="836" t="s">
        <v>656</v>
      </c>
      <c r="D173" s="835">
        <v>41608</v>
      </c>
      <c r="E173" s="834">
        <v>513</v>
      </c>
      <c r="F173" s="833"/>
      <c r="G173" s="832">
        <v>20</v>
      </c>
      <c r="H173" s="831">
        <f t="shared" si="15"/>
        <v>8</v>
      </c>
      <c r="I173" s="831">
        <v>-24.839999999999996</v>
      </c>
      <c r="J173" s="789">
        <f t="shared" si="16"/>
        <v>206.12</v>
      </c>
      <c r="K173" s="831">
        <v>181.28</v>
      </c>
      <c r="L173" s="790">
        <f t="shared" si="21"/>
        <v>331.72</v>
      </c>
      <c r="M173" s="838"/>
      <c r="N173" s="837" t="s">
        <v>359</v>
      </c>
      <c r="O173" s="836" t="s">
        <v>1576</v>
      </c>
      <c r="P173" s="835">
        <v>41213</v>
      </c>
      <c r="Q173" s="834">
        <v>43580.4</v>
      </c>
      <c r="R173" s="833"/>
      <c r="S173" s="832">
        <v>60</v>
      </c>
      <c r="T173" s="831">
        <f t="shared" si="17"/>
        <v>9</v>
      </c>
      <c r="U173" s="831">
        <v>720.6</v>
      </c>
      <c r="V173" s="789">
        <f t="shared" si="18"/>
        <v>5208.3099999999995</v>
      </c>
      <c r="W173" s="831">
        <v>5928.91</v>
      </c>
      <c r="X173" s="790">
        <f t="shared" si="19"/>
        <v>37651.490000000005</v>
      </c>
      <c r="Z173" s="830">
        <f t="shared" si="20"/>
        <v>1</v>
      </c>
    </row>
    <row r="174" spans="2:26" ht="15.75" x14ac:dyDescent="0.25">
      <c r="B174" s="837" t="s">
        <v>307</v>
      </c>
      <c r="C174" s="836" t="s">
        <v>657</v>
      </c>
      <c r="D174" s="835">
        <v>42668</v>
      </c>
      <c r="E174" s="834">
        <v>514.22</v>
      </c>
      <c r="F174" s="833"/>
      <c r="G174" s="832">
        <v>20</v>
      </c>
      <c r="H174" s="831">
        <f t="shared" si="15"/>
        <v>5</v>
      </c>
      <c r="I174" s="831">
        <v>-25.08</v>
      </c>
      <c r="J174" s="789">
        <f t="shared" si="16"/>
        <v>131.88999999999999</v>
      </c>
      <c r="K174" s="831">
        <v>106.81</v>
      </c>
      <c r="L174" s="790">
        <f t="shared" si="21"/>
        <v>407.41</v>
      </c>
      <c r="M174" s="838"/>
      <c r="N174" s="837" t="s">
        <v>313</v>
      </c>
      <c r="O174" s="836" t="s">
        <v>1460</v>
      </c>
      <c r="P174" s="835">
        <v>37072</v>
      </c>
      <c r="Q174" s="834">
        <v>43510</v>
      </c>
      <c r="R174" s="833"/>
      <c r="S174" s="832">
        <v>20</v>
      </c>
      <c r="T174" s="831">
        <f t="shared" si="17"/>
        <v>20</v>
      </c>
      <c r="U174" s="831">
        <v>1407.6</v>
      </c>
      <c r="V174" s="789">
        <f t="shared" si="18"/>
        <v>40812.04</v>
      </c>
      <c r="W174" s="831">
        <v>42219.64</v>
      </c>
      <c r="X174" s="790">
        <f t="shared" si="19"/>
        <v>1290.3600000000006</v>
      </c>
      <c r="Z174" s="830">
        <f t="shared" si="20"/>
        <v>1</v>
      </c>
    </row>
    <row r="175" spans="2:26" ht="15.75" x14ac:dyDescent="0.25">
      <c r="B175" s="837" t="s">
        <v>321</v>
      </c>
      <c r="C175" s="836" t="s">
        <v>543</v>
      </c>
      <c r="D175" s="835">
        <v>44013</v>
      </c>
      <c r="E175" s="834">
        <v>514.97</v>
      </c>
      <c r="F175" s="833"/>
      <c r="G175" s="832">
        <v>20</v>
      </c>
      <c r="H175" s="831">
        <f t="shared" si="15"/>
        <v>1</v>
      </c>
      <c r="I175" s="831">
        <v>-25.799999999999997</v>
      </c>
      <c r="J175" s="789">
        <f t="shared" si="16"/>
        <v>38.659999999999997</v>
      </c>
      <c r="K175" s="831">
        <v>12.86</v>
      </c>
      <c r="L175" s="790">
        <f t="shared" si="21"/>
        <v>502.11</v>
      </c>
      <c r="M175" s="838"/>
      <c r="N175" s="837" t="s">
        <v>359</v>
      </c>
      <c r="O175" s="836" t="s">
        <v>1577</v>
      </c>
      <c r="P175" s="835">
        <v>36892</v>
      </c>
      <c r="Q175" s="834">
        <v>43478.42</v>
      </c>
      <c r="R175" s="833"/>
      <c r="S175" s="832">
        <v>40</v>
      </c>
      <c r="T175" s="831">
        <f t="shared" si="17"/>
        <v>21</v>
      </c>
      <c r="U175" s="831">
        <v>1061.04</v>
      </c>
      <c r="V175" s="789">
        <f t="shared" si="18"/>
        <v>20665.2</v>
      </c>
      <c r="W175" s="831">
        <v>21726.240000000002</v>
      </c>
      <c r="X175" s="790">
        <f t="shared" si="19"/>
        <v>21752.179999999997</v>
      </c>
      <c r="Z175" s="830">
        <f t="shared" si="20"/>
        <v>1</v>
      </c>
    </row>
    <row r="176" spans="2:26" ht="15.75" x14ac:dyDescent="0.25">
      <c r="B176" s="837" t="s">
        <v>359</v>
      </c>
      <c r="C176" s="836" t="s">
        <v>543</v>
      </c>
      <c r="D176" s="835">
        <v>44013</v>
      </c>
      <c r="E176" s="834">
        <v>515.01</v>
      </c>
      <c r="F176" s="833"/>
      <c r="G176" s="832">
        <v>30</v>
      </c>
      <c r="H176" s="831">
        <f t="shared" si="15"/>
        <v>1</v>
      </c>
      <c r="I176" s="831">
        <v>-17.16</v>
      </c>
      <c r="J176" s="789">
        <f t="shared" si="16"/>
        <v>25.73</v>
      </c>
      <c r="K176" s="831">
        <v>8.57</v>
      </c>
      <c r="L176" s="790">
        <f t="shared" si="21"/>
        <v>506.44</v>
      </c>
      <c r="M176" s="838"/>
      <c r="N176" s="837" t="s">
        <v>307</v>
      </c>
      <c r="O176" s="836" t="s">
        <v>1578</v>
      </c>
      <c r="P176" s="835">
        <v>39629</v>
      </c>
      <c r="Q176" s="834">
        <v>43316.92</v>
      </c>
      <c r="R176" s="833"/>
      <c r="S176" s="832">
        <v>20</v>
      </c>
      <c r="T176" s="831">
        <f t="shared" si="17"/>
        <v>13</v>
      </c>
      <c r="U176" s="831">
        <v>2058.6000000000004</v>
      </c>
      <c r="V176" s="789">
        <f t="shared" si="18"/>
        <v>24960.909999999996</v>
      </c>
      <c r="W176" s="831">
        <v>27019.51</v>
      </c>
      <c r="X176" s="790">
        <f t="shared" si="19"/>
        <v>16297.41</v>
      </c>
      <c r="Z176" s="830">
        <f t="shared" si="20"/>
        <v>1</v>
      </c>
    </row>
    <row r="177" spans="2:26" ht="15.75" x14ac:dyDescent="0.25">
      <c r="B177" s="837" t="s">
        <v>308</v>
      </c>
      <c r="C177" s="836" t="s">
        <v>658</v>
      </c>
      <c r="D177" s="835">
        <v>36945</v>
      </c>
      <c r="E177" s="834">
        <v>520.78</v>
      </c>
      <c r="F177" s="833"/>
      <c r="G177" s="832">
        <v>20</v>
      </c>
      <c r="H177" s="831">
        <f t="shared" si="15"/>
        <v>20</v>
      </c>
      <c r="I177" s="831">
        <v>-15.120000000000001</v>
      </c>
      <c r="J177" s="789">
        <f t="shared" si="16"/>
        <v>528.31000000000006</v>
      </c>
      <c r="K177" s="831">
        <v>513.19000000000005</v>
      </c>
      <c r="L177" s="790">
        <f t="shared" si="21"/>
        <v>7.5899999999999181</v>
      </c>
      <c r="M177" s="838"/>
      <c r="N177" s="837" t="s">
        <v>313</v>
      </c>
      <c r="O177" s="836" t="s">
        <v>1579</v>
      </c>
      <c r="P177" s="835">
        <v>43692</v>
      </c>
      <c r="Q177" s="834">
        <v>41375.25</v>
      </c>
      <c r="R177" s="833"/>
      <c r="S177" s="832">
        <v>20</v>
      </c>
      <c r="T177" s="831">
        <f t="shared" si="17"/>
        <v>2</v>
      </c>
      <c r="U177" s="831">
        <v>2016</v>
      </c>
      <c r="V177" s="789">
        <f t="shared" si="18"/>
        <v>888.36000000000013</v>
      </c>
      <c r="W177" s="831">
        <v>2904.36</v>
      </c>
      <c r="X177" s="790">
        <f t="shared" si="19"/>
        <v>38470.89</v>
      </c>
      <c r="Z177" s="830">
        <f t="shared" si="20"/>
        <v>1</v>
      </c>
    </row>
    <row r="178" spans="2:26" ht="15.75" x14ac:dyDescent="0.25">
      <c r="B178" s="837" t="s">
        <v>308</v>
      </c>
      <c r="C178" s="836" t="s">
        <v>659</v>
      </c>
      <c r="D178" s="835">
        <v>42479</v>
      </c>
      <c r="E178" s="834">
        <v>522.52</v>
      </c>
      <c r="F178" s="833"/>
      <c r="G178" s="832">
        <v>20</v>
      </c>
      <c r="H178" s="831">
        <f t="shared" si="15"/>
        <v>5</v>
      </c>
      <c r="I178" s="831">
        <v>-25.44</v>
      </c>
      <c r="J178" s="789">
        <f t="shared" si="16"/>
        <v>147.04</v>
      </c>
      <c r="K178" s="831">
        <v>121.6</v>
      </c>
      <c r="L178" s="790">
        <f t="shared" si="21"/>
        <v>400.91999999999996</v>
      </c>
      <c r="M178" s="838"/>
      <c r="N178" s="837" t="s">
        <v>313</v>
      </c>
      <c r="O178" s="836" t="s">
        <v>1580</v>
      </c>
      <c r="P178" s="835">
        <v>43784</v>
      </c>
      <c r="Q178" s="834">
        <v>41355.75</v>
      </c>
      <c r="R178" s="833"/>
      <c r="S178" s="832">
        <v>20</v>
      </c>
      <c r="T178" s="831">
        <f t="shared" si="17"/>
        <v>2</v>
      </c>
      <c r="U178" s="831">
        <v>2015.6399999999999</v>
      </c>
      <c r="V178" s="789">
        <f t="shared" si="18"/>
        <v>370.71000000000004</v>
      </c>
      <c r="W178" s="831">
        <v>2386.35</v>
      </c>
      <c r="X178" s="790">
        <f t="shared" si="19"/>
        <v>38969.4</v>
      </c>
      <c r="Z178" s="830">
        <f t="shared" si="20"/>
        <v>1</v>
      </c>
    </row>
    <row r="179" spans="2:26" ht="15.75" x14ac:dyDescent="0.25">
      <c r="B179" s="837" t="s">
        <v>307</v>
      </c>
      <c r="C179" s="836" t="s">
        <v>660</v>
      </c>
      <c r="D179" s="835">
        <v>42170</v>
      </c>
      <c r="E179" s="834">
        <v>524.14</v>
      </c>
      <c r="F179" s="833"/>
      <c r="G179" s="832">
        <v>20</v>
      </c>
      <c r="H179" s="831">
        <f t="shared" si="15"/>
        <v>6</v>
      </c>
      <c r="I179" s="831">
        <v>-25.44</v>
      </c>
      <c r="J179" s="789">
        <f t="shared" si="16"/>
        <v>171.4</v>
      </c>
      <c r="K179" s="831">
        <v>145.96</v>
      </c>
      <c r="L179" s="790">
        <f t="shared" si="21"/>
        <v>378.17999999999995</v>
      </c>
      <c r="M179" s="838"/>
      <c r="N179" s="837" t="s">
        <v>311</v>
      </c>
      <c r="O179" s="836" t="s">
        <v>1581</v>
      </c>
      <c r="P179" s="835">
        <v>39386</v>
      </c>
      <c r="Q179" s="834">
        <v>41347.85</v>
      </c>
      <c r="R179" s="833"/>
      <c r="S179" s="832">
        <v>40</v>
      </c>
      <c r="T179" s="831">
        <f t="shared" si="17"/>
        <v>14</v>
      </c>
      <c r="U179" s="831">
        <v>1018.2</v>
      </c>
      <c r="V179" s="789">
        <f t="shared" si="18"/>
        <v>12584.429999999998</v>
      </c>
      <c r="W179" s="831">
        <v>13602.63</v>
      </c>
      <c r="X179" s="790">
        <f t="shared" si="19"/>
        <v>27745.22</v>
      </c>
      <c r="Z179" s="830">
        <f t="shared" si="20"/>
        <v>1</v>
      </c>
    </row>
    <row r="180" spans="2:26" ht="15.75" x14ac:dyDescent="0.25">
      <c r="B180" s="837" t="s">
        <v>307</v>
      </c>
      <c r="C180" s="836" t="s">
        <v>661</v>
      </c>
      <c r="D180" s="835">
        <v>39563</v>
      </c>
      <c r="E180" s="834">
        <v>527.91</v>
      </c>
      <c r="F180" s="833"/>
      <c r="G180" s="832">
        <v>20</v>
      </c>
      <c r="H180" s="831">
        <f t="shared" si="15"/>
        <v>13</v>
      </c>
      <c r="I180" s="831">
        <v>-25.08</v>
      </c>
      <c r="J180" s="789">
        <f t="shared" si="16"/>
        <v>358.82</v>
      </c>
      <c r="K180" s="831">
        <v>333.74</v>
      </c>
      <c r="L180" s="790">
        <f t="shared" si="21"/>
        <v>194.16999999999996</v>
      </c>
      <c r="M180" s="838"/>
      <c r="N180" s="837" t="s">
        <v>313</v>
      </c>
      <c r="O180" s="836" t="s">
        <v>1582</v>
      </c>
      <c r="P180" s="835">
        <v>43600</v>
      </c>
      <c r="Q180" s="834">
        <v>41271.75</v>
      </c>
      <c r="R180" s="833"/>
      <c r="S180" s="832">
        <v>20</v>
      </c>
      <c r="T180" s="831">
        <f t="shared" si="17"/>
        <v>2</v>
      </c>
      <c r="U180" s="831">
        <v>2018.88</v>
      </c>
      <c r="V180" s="789">
        <f t="shared" si="18"/>
        <v>1398.0899999999997</v>
      </c>
      <c r="W180" s="831">
        <v>3416.97</v>
      </c>
      <c r="X180" s="790">
        <f t="shared" si="19"/>
        <v>37854.78</v>
      </c>
      <c r="Z180" s="830">
        <f t="shared" si="20"/>
        <v>1</v>
      </c>
    </row>
    <row r="181" spans="2:26" ht="15.75" x14ac:dyDescent="0.25">
      <c r="B181" s="837" t="s">
        <v>308</v>
      </c>
      <c r="C181" s="836" t="s">
        <v>662</v>
      </c>
      <c r="D181" s="835">
        <v>39568</v>
      </c>
      <c r="E181" s="834">
        <v>529.72</v>
      </c>
      <c r="F181" s="833"/>
      <c r="G181" s="832">
        <v>20</v>
      </c>
      <c r="H181" s="831">
        <f t="shared" si="15"/>
        <v>13</v>
      </c>
      <c r="I181" s="831">
        <v>-25.200000000000003</v>
      </c>
      <c r="J181" s="789">
        <f t="shared" si="16"/>
        <v>360.09</v>
      </c>
      <c r="K181" s="831">
        <v>334.89</v>
      </c>
      <c r="L181" s="790">
        <f t="shared" si="21"/>
        <v>194.83000000000004</v>
      </c>
      <c r="M181" s="838"/>
      <c r="N181" s="837" t="s">
        <v>359</v>
      </c>
      <c r="O181" s="836" t="s">
        <v>1583</v>
      </c>
      <c r="P181" s="835">
        <v>41090</v>
      </c>
      <c r="Q181" s="834">
        <v>41209.19</v>
      </c>
      <c r="R181" s="833"/>
      <c r="S181" s="832">
        <v>40</v>
      </c>
      <c r="T181" s="831">
        <f t="shared" si="17"/>
        <v>9</v>
      </c>
      <c r="U181" s="831">
        <v>1017</v>
      </c>
      <c r="V181" s="789">
        <f t="shared" si="18"/>
        <v>7733.35</v>
      </c>
      <c r="W181" s="831">
        <v>8750.35</v>
      </c>
      <c r="X181" s="790">
        <f t="shared" si="19"/>
        <v>32458.840000000004</v>
      </c>
      <c r="Z181" s="830">
        <f t="shared" si="20"/>
        <v>1</v>
      </c>
    </row>
    <row r="182" spans="2:26" ht="15.75" x14ac:dyDescent="0.25">
      <c r="B182" s="837" t="s">
        <v>313</v>
      </c>
      <c r="C182" s="836" t="s">
        <v>663</v>
      </c>
      <c r="D182" s="835">
        <v>43951</v>
      </c>
      <c r="E182" s="834">
        <v>530.11</v>
      </c>
      <c r="F182" s="833"/>
      <c r="G182" s="832">
        <v>20</v>
      </c>
      <c r="H182" s="831">
        <f t="shared" si="15"/>
        <v>1</v>
      </c>
      <c r="I182" s="831">
        <v>-26.28</v>
      </c>
      <c r="J182" s="789">
        <f t="shared" si="16"/>
        <v>50.46</v>
      </c>
      <c r="K182" s="831">
        <v>24.18</v>
      </c>
      <c r="L182" s="790">
        <f t="shared" si="21"/>
        <v>505.93</v>
      </c>
      <c r="M182" s="838"/>
      <c r="N182" s="837" t="s">
        <v>313</v>
      </c>
      <c r="O182" s="836" t="s">
        <v>1584</v>
      </c>
      <c r="P182" s="835">
        <v>43373</v>
      </c>
      <c r="Q182" s="834">
        <v>41189.25</v>
      </c>
      <c r="R182" s="833"/>
      <c r="S182" s="832">
        <v>20</v>
      </c>
      <c r="T182" s="831">
        <f t="shared" si="17"/>
        <v>3</v>
      </c>
      <c r="U182" s="831">
        <v>2004.2400000000002</v>
      </c>
      <c r="V182" s="789">
        <f t="shared" si="18"/>
        <v>2773.5799999999995</v>
      </c>
      <c r="W182" s="831">
        <v>4777.82</v>
      </c>
      <c r="X182" s="790">
        <f t="shared" si="19"/>
        <v>36411.43</v>
      </c>
      <c r="Z182" s="830">
        <f t="shared" si="20"/>
        <v>1</v>
      </c>
    </row>
    <row r="183" spans="2:26" ht="15.75" x14ac:dyDescent="0.25">
      <c r="B183" s="837" t="s">
        <v>313</v>
      </c>
      <c r="C183" s="836" t="s">
        <v>664</v>
      </c>
      <c r="D183" s="835">
        <v>43982</v>
      </c>
      <c r="E183" s="834">
        <v>530.11</v>
      </c>
      <c r="F183" s="833"/>
      <c r="G183" s="832">
        <v>20</v>
      </c>
      <c r="H183" s="831">
        <f t="shared" si="15"/>
        <v>1</v>
      </c>
      <c r="I183" s="831">
        <v>-26.400000000000002</v>
      </c>
      <c r="J183" s="789">
        <f t="shared" si="16"/>
        <v>46.230000000000004</v>
      </c>
      <c r="K183" s="831">
        <v>19.829999999999998</v>
      </c>
      <c r="L183" s="790">
        <f t="shared" si="21"/>
        <v>510.28000000000003</v>
      </c>
      <c r="M183" s="838"/>
      <c r="N183" s="837" t="s">
        <v>313</v>
      </c>
      <c r="O183" s="836" t="s">
        <v>1585</v>
      </c>
      <c r="P183" s="835">
        <v>43281</v>
      </c>
      <c r="Q183" s="834">
        <v>41098.5</v>
      </c>
      <c r="R183" s="833"/>
      <c r="S183" s="832">
        <v>20</v>
      </c>
      <c r="T183" s="831">
        <f t="shared" si="17"/>
        <v>3</v>
      </c>
      <c r="U183" s="831">
        <v>2008.1999999999998</v>
      </c>
      <c r="V183" s="789">
        <f t="shared" si="18"/>
        <v>3277.01</v>
      </c>
      <c r="W183" s="831">
        <v>5285.21</v>
      </c>
      <c r="X183" s="790">
        <f t="shared" si="19"/>
        <v>35813.29</v>
      </c>
      <c r="Z183" s="830">
        <f t="shared" si="20"/>
        <v>1</v>
      </c>
    </row>
    <row r="184" spans="2:26" ht="15.75" x14ac:dyDescent="0.25">
      <c r="B184" s="837" t="s">
        <v>313</v>
      </c>
      <c r="C184" s="836" t="s">
        <v>665</v>
      </c>
      <c r="D184" s="835">
        <v>43982</v>
      </c>
      <c r="E184" s="834">
        <v>530.11</v>
      </c>
      <c r="F184" s="833"/>
      <c r="G184" s="832">
        <v>20</v>
      </c>
      <c r="H184" s="831">
        <f t="shared" si="15"/>
        <v>1</v>
      </c>
      <c r="I184" s="831">
        <v>-26.400000000000002</v>
      </c>
      <c r="J184" s="789">
        <f t="shared" si="16"/>
        <v>46.230000000000004</v>
      </c>
      <c r="K184" s="831">
        <v>19.829999999999998</v>
      </c>
      <c r="L184" s="790">
        <f t="shared" si="21"/>
        <v>510.28000000000003</v>
      </c>
      <c r="M184" s="838"/>
      <c r="N184" s="837" t="s">
        <v>313</v>
      </c>
      <c r="O184" s="836" t="s">
        <v>1586</v>
      </c>
      <c r="P184" s="835">
        <v>43404</v>
      </c>
      <c r="Q184" s="834">
        <v>41091.75</v>
      </c>
      <c r="R184" s="833"/>
      <c r="S184" s="832">
        <v>20</v>
      </c>
      <c r="T184" s="831">
        <f t="shared" si="17"/>
        <v>3</v>
      </c>
      <c r="U184" s="831">
        <v>2008.6800000000003</v>
      </c>
      <c r="V184" s="789">
        <f t="shared" si="18"/>
        <v>2591.1999999999998</v>
      </c>
      <c r="W184" s="831">
        <v>4599.88</v>
      </c>
      <c r="X184" s="790">
        <f t="shared" si="19"/>
        <v>36491.870000000003</v>
      </c>
      <c r="Z184" s="830">
        <f t="shared" si="20"/>
        <v>1</v>
      </c>
    </row>
    <row r="185" spans="2:26" ht="15.75" x14ac:dyDescent="0.25">
      <c r="B185" s="837" t="s">
        <v>313</v>
      </c>
      <c r="C185" s="836" t="s">
        <v>666</v>
      </c>
      <c r="D185" s="835">
        <v>43251</v>
      </c>
      <c r="E185" s="834">
        <v>532.52</v>
      </c>
      <c r="F185" s="833"/>
      <c r="G185" s="832">
        <v>40</v>
      </c>
      <c r="H185" s="831">
        <f t="shared" si="15"/>
        <v>3</v>
      </c>
      <c r="I185" s="831">
        <v>-13.200000000000001</v>
      </c>
      <c r="J185" s="789">
        <f t="shared" si="16"/>
        <v>48.64</v>
      </c>
      <c r="K185" s="831">
        <v>35.44</v>
      </c>
      <c r="L185" s="790">
        <f t="shared" si="21"/>
        <v>497.08</v>
      </c>
      <c r="M185" s="838"/>
      <c r="N185" s="837" t="s">
        <v>313</v>
      </c>
      <c r="O185" s="836" t="s">
        <v>1584</v>
      </c>
      <c r="P185" s="835">
        <v>43008</v>
      </c>
      <c r="Q185" s="834">
        <v>40995.75</v>
      </c>
      <c r="R185" s="833"/>
      <c r="S185" s="832">
        <v>20</v>
      </c>
      <c r="T185" s="831">
        <f t="shared" si="17"/>
        <v>4</v>
      </c>
      <c r="U185" s="831">
        <v>2001.2400000000002</v>
      </c>
      <c r="V185" s="789">
        <f t="shared" si="18"/>
        <v>4807.119999999999</v>
      </c>
      <c r="W185" s="831">
        <v>6808.36</v>
      </c>
      <c r="X185" s="790">
        <f t="shared" si="19"/>
        <v>34187.39</v>
      </c>
      <c r="Z185" s="830">
        <f t="shared" si="20"/>
        <v>1</v>
      </c>
    </row>
    <row r="186" spans="2:26" ht="15.75" x14ac:dyDescent="0.25">
      <c r="B186" s="837" t="s">
        <v>308</v>
      </c>
      <c r="C186" s="836" t="s">
        <v>667</v>
      </c>
      <c r="D186" s="835">
        <v>38595</v>
      </c>
      <c r="E186" s="834">
        <v>533.12</v>
      </c>
      <c r="F186" s="833"/>
      <c r="G186" s="832">
        <v>20</v>
      </c>
      <c r="H186" s="831">
        <f t="shared" si="15"/>
        <v>16</v>
      </c>
      <c r="I186" s="831">
        <v>-24.599999999999998</v>
      </c>
      <c r="J186" s="789">
        <f t="shared" si="16"/>
        <v>432.36</v>
      </c>
      <c r="K186" s="831">
        <v>407.76</v>
      </c>
      <c r="L186" s="790">
        <f t="shared" si="21"/>
        <v>125.36000000000001</v>
      </c>
      <c r="M186" s="838"/>
      <c r="N186" s="837" t="s">
        <v>313</v>
      </c>
      <c r="O186" s="836" t="s">
        <v>1586</v>
      </c>
      <c r="P186" s="835">
        <v>43039</v>
      </c>
      <c r="Q186" s="834">
        <v>40988.25</v>
      </c>
      <c r="R186" s="833"/>
      <c r="S186" s="832">
        <v>20</v>
      </c>
      <c r="T186" s="831">
        <f t="shared" si="17"/>
        <v>4</v>
      </c>
      <c r="U186" s="831">
        <v>1991.6399999999999</v>
      </c>
      <c r="V186" s="789">
        <f t="shared" si="18"/>
        <v>4640.0499999999993</v>
      </c>
      <c r="W186" s="831">
        <v>6631.69</v>
      </c>
      <c r="X186" s="790">
        <f t="shared" si="19"/>
        <v>34356.559999999998</v>
      </c>
      <c r="Z186" s="830">
        <f t="shared" si="20"/>
        <v>1</v>
      </c>
    </row>
    <row r="187" spans="2:26" ht="15.75" x14ac:dyDescent="0.25">
      <c r="B187" s="837" t="s">
        <v>316</v>
      </c>
      <c r="C187" s="836" t="s">
        <v>668</v>
      </c>
      <c r="D187" s="835">
        <v>43138</v>
      </c>
      <c r="E187" s="834">
        <v>533.46</v>
      </c>
      <c r="F187" s="833"/>
      <c r="G187" s="832">
        <v>5</v>
      </c>
      <c r="H187" s="831">
        <f t="shared" si="15"/>
        <v>3</v>
      </c>
      <c r="I187" s="831">
        <v>-89.4</v>
      </c>
      <c r="J187" s="789">
        <f t="shared" si="16"/>
        <v>391.92999999999995</v>
      </c>
      <c r="K187" s="831">
        <v>302.52999999999997</v>
      </c>
      <c r="L187" s="790">
        <f t="shared" si="21"/>
        <v>230.93000000000006</v>
      </c>
      <c r="M187" s="838"/>
      <c r="N187" s="837" t="s">
        <v>359</v>
      </c>
      <c r="O187" s="836" t="s">
        <v>1587</v>
      </c>
      <c r="P187" s="835">
        <v>40816</v>
      </c>
      <c r="Q187" s="834">
        <v>40983.94</v>
      </c>
      <c r="R187" s="833"/>
      <c r="S187" s="832">
        <v>60</v>
      </c>
      <c r="T187" s="831">
        <f t="shared" si="17"/>
        <v>10</v>
      </c>
      <c r="U187" s="831">
        <v>677.52</v>
      </c>
      <c r="V187" s="789">
        <f t="shared" si="18"/>
        <v>5638.1100000000006</v>
      </c>
      <c r="W187" s="831">
        <v>6315.63</v>
      </c>
      <c r="X187" s="790">
        <f t="shared" si="19"/>
        <v>34668.310000000005</v>
      </c>
      <c r="Z187" s="830">
        <f t="shared" si="20"/>
        <v>1</v>
      </c>
    </row>
    <row r="188" spans="2:26" ht="15.75" x14ac:dyDescent="0.25">
      <c r="B188" s="837" t="s">
        <v>308</v>
      </c>
      <c r="C188" s="836" t="s">
        <v>669</v>
      </c>
      <c r="D188" s="835">
        <v>40739</v>
      </c>
      <c r="E188" s="834">
        <v>544.9</v>
      </c>
      <c r="F188" s="833"/>
      <c r="G188" s="832">
        <v>20</v>
      </c>
      <c r="H188" s="831">
        <f t="shared" si="15"/>
        <v>10</v>
      </c>
      <c r="I188" s="831">
        <v>-26.28</v>
      </c>
      <c r="J188" s="789">
        <f t="shared" si="16"/>
        <v>284.64999999999998</v>
      </c>
      <c r="K188" s="831">
        <v>258.37</v>
      </c>
      <c r="L188" s="790">
        <f t="shared" si="21"/>
        <v>286.52999999999997</v>
      </c>
      <c r="M188" s="838"/>
      <c r="N188" s="837" t="s">
        <v>313</v>
      </c>
      <c r="O188" s="836" t="s">
        <v>1588</v>
      </c>
      <c r="P188" s="835">
        <v>43190</v>
      </c>
      <c r="Q188" s="834">
        <v>40958.25</v>
      </c>
      <c r="R188" s="833"/>
      <c r="S188" s="832">
        <v>20</v>
      </c>
      <c r="T188" s="831">
        <f t="shared" si="17"/>
        <v>3</v>
      </c>
      <c r="U188" s="831">
        <v>1991.52</v>
      </c>
      <c r="V188" s="789">
        <f t="shared" si="18"/>
        <v>3782.69</v>
      </c>
      <c r="W188" s="831">
        <v>5774.21</v>
      </c>
      <c r="X188" s="790">
        <f t="shared" si="19"/>
        <v>35184.04</v>
      </c>
      <c r="Z188" s="830">
        <f t="shared" si="20"/>
        <v>1</v>
      </c>
    </row>
    <row r="189" spans="2:26" ht="15.75" x14ac:dyDescent="0.25">
      <c r="B189" s="837" t="s">
        <v>312</v>
      </c>
      <c r="C189" s="836" t="s">
        <v>670</v>
      </c>
      <c r="D189" s="835">
        <v>36922</v>
      </c>
      <c r="E189" s="834">
        <v>549.01</v>
      </c>
      <c r="F189" s="833"/>
      <c r="G189" s="832">
        <v>50</v>
      </c>
      <c r="H189" s="831">
        <f t="shared" si="15"/>
        <v>20</v>
      </c>
      <c r="I189" s="831">
        <v>-10.8</v>
      </c>
      <c r="J189" s="789">
        <f t="shared" si="16"/>
        <v>230.31</v>
      </c>
      <c r="K189" s="831">
        <v>219.51</v>
      </c>
      <c r="L189" s="790">
        <f t="shared" si="21"/>
        <v>329.5</v>
      </c>
      <c r="M189" s="838"/>
      <c r="N189" s="837" t="s">
        <v>313</v>
      </c>
      <c r="O189" s="836" t="s">
        <v>1585</v>
      </c>
      <c r="P189" s="835">
        <v>42916</v>
      </c>
      <c r="Q189" s="834">
        <v>40803.75</v>
      </c>
      <c r="R189" s="833"/>
      <c r="S189" s="832">
        <v>20</v>
      </c>
      <c r="T189" s="831">
        <f t="shared" si="17"/>
        <v>4</v>
      </c>
      <c r="U189" s="831">
        <v>1991.16</v>
      </c>
      <c r="V189" s="789">
        <f t="shared" si="18"/>
        <v>5295.01</v>
      </c>
      <c r="W189" s="831">
        <v>7286.17</v>
      </c>
      <c r="X189" s="790">
        <f t="shared" si="19"/>
        <v>33517.58</v>
      </c>
      <c r="Z189" s="830">
        <f t="shared" si="20"/>
        <v>1</v>
      </c>
    </row>
    <row r="190" spans="2:26" ht="15.75" x14ac:dyDescent="0.25">
      <c r="B190" s="837" t="s">
        <v>359</v>
      </c>
      <c r="C190" s="836" t="s">
        <v>671</v>
      </c>
      <c r="D190" s="835">
        <v>43938</v>
      </c>
      <c r="E190" s="834">
        <v>557.19000000000005</v>
      </c>
      <c r="F190" s="833"/>
      <c r="G190" s="832">
        <v>60</v>
      </c>
      <c r="H190" s="831">
        <f t="shared" si="15"/>
        <v>1</v>
      </c>
      <c r="I190" s="831">
        <v>-9.24</v>
      </c>
      <c r="J190" s="789">
        <f t="shared" si="16"/>
        <v>17.73</v>
      </c>
      <c r="K190" s="831">
        <v>8.49</v>
      </c>
      <c r="L190" s="790">
        <f t="shared" si="21"/>
        <v>548.70000000000005</v>
      </c>
      <c r="M190" s="838"/>
      <c r="N190" s="837" t="s">
        <v>313</v>
      </c>
      <c r="O190" s="836" t="s">
        <v>1588</v>
      </c>
      <c r="P190" s="835">
        <v>42825</v>
      </c>
      <c r="Q190" s="834">
        <v>40526.25</v>
      </c>
      <c r="R190" s="833"/>
      <c r="S190" s="832">
        <v>20</v>
      </c>
      <c r="T190" s="831">
        <f t="shared" si="17"/>
        <v>4</v>
      </c>
      <c r="U190" s="831">
        <v>1967.28</v>
      </c>
      <c r="V190" s="789">
        <f t="shared" si="18"/>
        <v>5770.72</v>
      </c>
      <c r="W190" s="831">
        <v>7738</v>
      </c>
      <c r="X190" s="790">
        <f t="shared" si="19"/>
        <v>32788.25</v>
      </c>
      <c r="Z190" s="830">
        <f t="shared" si="20"/>
        <v>1</v>
      </c>
    </row>
    <row r="191" spans="2:26" ht="15.75" x14ac:dyDescent="0.25">
      <c r="B191" s="837" t="s">
        <v>308</v>
      </c>
      <c r="C191" s="836" t="s">
        <v>672</v>
      </c>
      <c r="D191" s="835">
        <v>40968</v>
      </c>
      <c r="E191" s="834">
        <v>557.4</v>
      </c>
      <c r="F191" s="833"/>
      <c r="G191" s="832">
        <v>3</v>
      </c>
      <c r="H191" s="831">
        <f t="shared" si="15"/>
        <v>3</v>
      </c>
      <c r="I191" s="831">
        <v>0</v>
      </c>
      <c r="J191" s="789">
        <f t="shared" si="16"/>
        <v>557.4</v>
      </c>
      <c r="K191" s="831">
        <v>557.4</v>
      </c>
      <c r="L191" s="790">
        <f t="shared" si="21"/>
        <v>0</v>
      </c>
      <c r="M191" s="838"/>
      <c r="N191" s="837" t="s">
        <v>313</v>
      </c>
      <c r="O191" s="836" t="s">
        <v>1051</v>
      </c>
      <c r="P191" s="835">
        <v>41364</v>
      </c>
      <c r="Q191" s="834">
        <v>40194.36</v>
      </c>
      <c r="R191" s="833"/>
      <c r="S191" s="832">
        <v>20</v>
      </c>
      <c r="T191" s="831">
        <f t="shared" si="17"/>
        <v>8</v>
      </c>
      <c r="U191" s="831">
        <v>1946.16</v>
      </c>
      <c r="V191" s="789">
        <f t="shared" si="18"/>
        <v>13597.39</v>
      </c>
      <c r="W191" s="831">
        <v>15543.55</v>
      </c>
      <c r="X191" s="790">
        <f t="shared" si="19"/>
        <v>24650.81</v>
      </c>
      <c r="Z191" s="830">
        <f t="shared" si="20"/>
        <v>1</v>
      </c>
    </row>
    <row r="192" spans="2:26" ht="15.75" x14ac:dyDescent="0.25">
      <c r="B192" s="837" t="s">
        <v>308</v>
      </c>
      <c r="C192" s="836" t="s">
        <v>597</v>
      </c>
      <c r="D192" s="835">
        <v>38748</v>
      </c>
      <c r="E192" s="834">
        <v>563.54999999999995</v>
      </c>
      <c r="F192" s="833"/>
      <c r="G192" s="832">
        <v>20</v>
      </c>
      <c r="H192" s="831">
        <f t="shared" si="15"/>
        <v>15</v>
      </c>
      <c r="I192" s="831">
        <v>-26.160000000000004</v>
      </c>
      <c r="J192" s="789">
        <f t="shared" si="16"/>
        <v>445.5</v>
      </c>
      <c r="K192" s="831">
        <v>419.34</v>
      </c>
      <c r="L192" s="790">
        <f t="shared" si="21"/>
        <v>144.20999999999998</v>
      </c>
      <c r="M192" s="838"/>
      <c r="N192" s="837" t="s">
        <v>359</v>
      </c>
      <c r="O192" s="836" t="s">
        <v>1589</v>
      </c>
      <c r="P192" s="835">
        <v>37408</v>
      </c>
      <c r="Q192" s="834">
        <v>39900</v>
      </c>
      <c r="R192" s="833"/>
      <c r="S192" s="832">
        <v>40</v>
      </c>
      <c r="T192" s="831">
        <f t="shared" si="17"/>
        <v>19</v>
      </c>
      <c r="U192" s="831">
        <v>976.08</v>
      </c>
      <c r="V192" s="789">
        <f t="shared" si="18"/>
        <v>17939.46</v>
      </c>
      <c r="W192" s="831">
        <v>18915.54</v>
      </c>
      <c r="X192" s="790">
        <f t="shared" si="19"/>
        <v>20984.46</v>
      </c>
      <c r="Z192" s="830">
        <f t="shared" si="20"/>
        <v>1</v>
      </c>
    </row>
    <row r="193" spans="2:26" ht="15.75" x14ac:dyDescent="0.25">
      <c r="B193" s="837" t="s">
        <v>359</v>
      </c>
      <c r="C193" s="836" t="s">
        <v>673</v>
      </c>
      <c r="D193" s="835">
        <v>43942</v>
      </c>
      <c r="E193" s="834">
        <v>573.67999999999995</v>
      </c>
      <c r="F193" s="833"/>
      <c r="G193" s="832">
        <v>60</v>
      </c>
      <c r="H193" s="831">
        <f t="shared" si="15"/>
        <v>1</v>
      </c>
      <c r="I193" s="831">
        <v>-9.48</v>
      </c>
      <c r="J193" s="789">
        <f t="shared" si="16"/>
        <v>18.200000000000003</v>
      </c>
      <c r="K193" s="831">
        <v>8.7200000000000006</v>
      </c>
      <c r="L193" s="790">
        <f t="shared" si="21"/>
        <v>564.95999999999992</v>
      </c>
      <c r="M193" s="838"/>
      <c r="N193" s="837" t="s">
        <v>359</v>
      </c>
      <c r="O193" s="836" t="s">
        <v>1536</v>
      </c>
      <c r="P193" s="835">
        <v>38077</v>
      </c>
      <c r="Q193" s="834">
        <v>39900</v>
      </c>
      <c r="R193" s="833"/>
      <c r="S193" s="832">
        <v>40</v>
      </c>
      <c r="T193" s="831">
        <f t="shared" si="17"/>
        <v>17</v>
      </c>
      <c r="U193" s="831">
        <v>980.28</v>
      </c>
      <c r="V193" s="789">
        <f t="shared" si="18"/>
        <v>15719.24</v>
      </c>
      <c r="W193" s="831">
        <v>16699.52</v>
      </c>
      <c r="X193" s="790">
        <f t="shared" si="19"/>
        <v>23200.48</v>
      </c>
      <c r="Z193" s="830">
        <f t="shared" si="20"/>
        <v>1</v>
      </c>
    </row>
    <row r="194" spans="2:26" ht="15.75" x14ac:dyDescent="0.25">
      <c r="B194" s="837" t="s">
        <v>308</v>
      </c>
      <c r="C194" s="836" t="s">
        <v>674</v>
      </c>
      <c r="D194" s="835">
        <v>37176</v>
      </c>
      <c r="E194" s="834">
        <v>585</v>
      </c>
      <c r="F194" s="833"/>
      <c r="G194" s="832">
        <v>20</v>
      </c>
      <c r="H194" s="831">
        <f t="shared" si="15"/>
        <v>20</v>
      </c>
      <c r="I194" s="831">
        <v>-20.88</v>
      </c>
      <c r="J194" s="789">
        <f t="shared" si="16"/>
        <v>579.75</v>
      </c>
      <c r="K194" s="831">
        <v>558.87</v>
      </c>
      <c r="L194" s="790">
        <f t="shared" si="21"/>
        <v>26.129999999999995</v>
      </c>
      <c r="M194" s="838"/>
      <c r="N194" s="837" t="s">
        <v>307</v>
      </c>
      <c r="O194" s="836" t="s">
        <v>1590</v>
      </c>
      <c r="P194" s="835">
        <v>39263</v>
      </c>
      <c r="Q194" s="834">
        <v>39839.31</v>
      </c>
      <c r="R194" s="833"/>
      <c r="S194" s="832">
        <v>20</v>
      </c>
      <c r="T194" s="831">
        <f t="shared" si="17"/>
        <v>14</v>
      </c>
      <c r="U194" s="831">
        <v>1880.0400000000002</v>
      </c>
      <c r="V194" s="789">
        <f t="shared" si="18"/>
        <v>24955.599999999999</v>
      </c>
      <c r="W194" s="831">
        <v>26835.64</v>
      </c>
      <c r="X194" s="790">
        <f t="shared" si="19"/>
        <v>13003.669999999998</v>
      </c>
      <c r="Z194" s="830">
        <f t="shared" si="20"/>
        <v>1</v>
      </c>
    </row>
    <row r="195" spans="2:26" ht="15.75" x14ac:dyDescent="0.25">
      <c r="B195" s="837" t="s">
        <v>308</v>
      </c>
      <c r="C195" s="836" t="s">
        <v>675</v>
      </c>
      <c r="D195" s="835">
        <v>40619</v>
      </c>
      <c r="E195" s="834">
        <v>587.21</v>
      </c>
      <c r="F195" s="833"/>
      <c r="G195" s="832">
        <v>20</v>
      </c>
      <c r="H195" s="831">
        <f t="shared" si="15"/>
        <v>10</v>
      </c>
      <c r="I195" s="831">
        <v>-28.08</v>
      </c>
      <c r="J195" s="789">
        <f t="shared" si="16"/>
        <v>313.7</v>
      </c>
      <c r="K195" s="831">
        <v>285.62</v>
      </c>
      <c r="L195" s="790">
        <f t="shared" si="21"/>
        <v>301.59000000000003</v>
      </c>
      <c r="M195" s="838"/>
      <c r="N195" s="837" t="s">
        <v>312</v>
      </c>
      <c r="O195" s="836" t="s">
        <v>1591</v>
      </c>
      <c r="P195" s="835">
        <v>37257</v>
      </c>
      <c r="Q195" s="834">
        <v>39788.550000000003</v>
      </c>
      <c r="R195" s="833"/>
      <c r="S195" s="832">
        <v>50</v>
      </c>
      <c r="T195" s="831">
        <f t="shared" si="17"/>
        <v>20</v>
      </c>
      <c r="U195" s="831">
        <v>783.36</v>
      </c>
      <c r="V195" s="789">
        <f t="shared" si="18"/>
        <v>14330.06</v>
      </c>
      <c r="W195" s="831">
        <v>15113.42</v>
      </c>
      <c r="X195" s="790">
        <f t="shared" si="19"/>
        <v>24675.130000000005</v>
      </c>
      <c r="Z195" s="830">
        <f t="shared" si="20"/>
        <v>1</v>
      </c>
    </row>
    <row r="196" spans="2:26" ht="15.75" x14ac:dyDescent="0.25">
      <c r="B196" s="837" t="s">
        <v>308</v>
      </c>
      <c r="C196" s="836" t="s">
        <v>536</v>
      </c>
      <c r="D196" s="835">
        <v>44180</v>
      </c>
      <c r="E196" s="834">
        <v>592</v>
      </c>
      <c r="F196" s="833"/>
      <c r="G196" s="832">
        <v>5</v>
      </c>
      <c r="H196" s="831">
        <f t="shared" si="15"/>
        <v>1</v>
      </c>
      <c r="I196" s="831">
        <v>-118.44000000000001</v>
      </c>
      <c r="J196" s="789">
        <f t="shared" si="16"/>
        <v>128.31</v>
      </c>
      <c r="K196" s="831">
        <v>9.8699999999999992</v>
      </c>
      <c r="L196" s="790">
        <f t="shared" si="21"/>
        <v>582.13</v>
      </c>
      <c r="M196" s="838"/>
      <c r="N196" s="837" t="s">
        <v>359</v>
      </c>
      <c r="O196" s="836" t="s">
        <v>1592</v>
      </c>
      <c r="P196" s="835">
        <v>40482</v>
      </c>
      <c r="Q196" s="834">
        <v>39550</v>
      </c>
      <c r="R196" s="833"/>
      <c r="S196" s="832">
        <v>40</v>
      </c>
      <c r="T196" s="831">
        <f t="shared" si="17"/>
        <v>11</v>
      </c>
      <c r="U196" s="831">
        <v>972.72</v>
      </c>
      <c r="V196" s="789">
        <f t="shared" si="18"/>
        <v>9071.5500000000011</v>
      </c>
      <c r="W196" s="831">
        <v>10044.27</v>
      </c>
      <c r="X196" s="790">
        <f t="shared" si="19"/>
        <v>29505.73</v>
      </c>
      <c r="Z196" s="830">
        <f t="shared" si="20"/>
        <v>1</v>
      </c>
    </row>
    <row r="197" spans="2:26" ht="15.75" x14ac:dyDescent="0.25">
      <c r="B197" s="837">
        <v>0</v>
      </c>
      <c r="C197" s="836" t="s">
        <v>676</v>
      </c>
      <c r="D197" s="835">
        <v>37711</v>
      </c>
      <c r="E197" s="834">
        <v>600</v>
      </c>
      <c r="F197" s="833"/>
      <c r="G197" s="832">
        <v>30</v>
      </c>
      <c r="H197" s="831">
        <f t="shared" si="15"/>
        <v>18</v>
      </c>
      <c r="I197" s="831">
        <v>-19.200000000000003</v>
      </c>
      <c r="J197" s="789">
        <f t="shared" si="16"/>
        <v>373.8</v>
      </c>
      <c r="K197" s="831">
        <v>354.6</v>
      </c>
      <c r="L197" s="790">
        <f t="shared" si="21"/>
        <v>245.39999999999998</v>
      </c>
      <c r="M197" s="838"/>
      <c r="N197" s="837" t="s">
        <v>359</v>
      </c>
      <c r="O197" s="836" t="s">
        <v>1451</v>
      </c>
      <c r="P197" s="835">
        <v>41364</v>
      </c>
      <c r="Q197" s="834">
        <v>39071.910000000003</v>
      </c>
      <c r="R197" s="833"/>
      <c r="S197" s="832">
        <v>60</v>
      </c>
      <c r="T197" s="831">
        <f t="shared" si="17"/>
        <v>8</v>
      </c>
      <c r="U197" s="831">
        <v>646.08000000000004</v>
      </c>
      <c r="V197" s="789">
        <f t="shared" si="18"/>
        <v>4398.16</v>
      </c>
      <c r="W197" s="831">
        <v>5044.24</v>
      </c>
      <c r="X197" s="790">
        <f t="shared" si="19"/>
        <v>34027.670000000006</v>
      </c>
      <c r="Z197" s="830">
        <f t="shared" si="20"/>
        <v>1</v>
      </c>
    </row>
    <row r="198" spans="2:26" ht="15.75" x14ac:dyDescent="0.25">
      <c r="B198" s="837" t="s">
        <v>307</v>
      </c>
      <c r="C198" s="836" t="s">
        <v>677</v>
      </c>
      <c r="D198" s="835">
        <v>35976</v>
      </c>
      <c r="E198" s="834">
        <v>600</v>
      </c>
      <c r="F198" s="833"/>
      <c r="G198" s="832">
        <v>20</v>
      </c>
      <c r="H198" s="831">
        <f t="shared" si="15"/>
        <v>20</v>
      </c>
      <c r="I198" s="831">
        <v>0</v>
      </c>
      <c r="J198" s="789">
        <f t="shared" si="16"/>
        <v>600</v>
      </c>
      <c r="K198" s="831">
        <v>600</v>
      </c>
      <c r="L198" s="790">
        <f t="shared" si="21"/>
        <v>0</v>
      </c>
      <c r="M198" s="838"/>
      <c r="N198" s="837" t="s">
        <v>359</v>
      </c>
      <c r="O198" s="836" t="s">
        <v>1205</v>
      </c>
      <c r="P198" s="835">
        <v>37165</v>
      </c>
      <c r="Q198" s="834">
        <v>38850</v>
      </c>
      <c r="R198" s="833"/>
      <c r="S198" s="832">
        <v>40</v>
      </c>
      <c r="T198" s="831">
        <f t="shared" si="17"/>
        <v>20</v>
      </c>
      <c r="U198" s="831">
        <v>948.96</v>
      </c>
      <c r="V198" s="789">
        <f t="shared" si="18"/>
        <v>17736.45</v>
      </c>
      <c r="W198" s="831">
        <v>18685.41</v>
      </c>
      <c r="X198" s="790">
        <f t="shared" si="19"/>
        <v>20164.59</v>
      </c>
      <c r="Z198" s="830">
        <f t="shared" si="20"/>
        <v>1</v>
      </c>
    </row>
    <row r="199" spans="2:26" ht="15.75" x14ac:dyDescent="0.25">
      <c r="B199" s="837" t="s">
        <v>307</v>
      </c>
      <c r="C199" s="836" t="s">
        <v>678</v>
      </c>
      <c r="D199" s="835">
        <v>42576</v>
      </c>
      <c r="E199" s="834">
        <v>601.69000000000005</v>
      </c>
      <c r="F199" s="833"/>
      <c r="G199" s="832">
        <v>20</v>
      </c>
      <c r="H199" s="831">
        <f t="shared" si="15"/>
        <v>5</v>
      </c>
      <c r="I199" s="831">
        <v>-29.160000000000004</v>
      </c>
      <c r="J199" s="789">
        <f t="shared" si="16"/>
        <v>161.54999999999998</v>
      </c>
      <c r="K199" s="831">
        <v>132.38999999999999</v>
      </c>
      <c r="L199" s="790">
        <f t="shared" si="21"/>
        <v>469.30000000000007</v>
      </c>
      <c r="M199" s="838"/>
      <c r="N199" s="837" t="s">
        <v>311</v>
      </c>
      <c r="O199" s="836" t="s">
        <v>1593</v>
      </c>
      <c r="P199" s="835">
        <v>39994</v>
      </c>
      <c r="Q199" s="834">
        <v>38500</v>
      </c>
      <c r="R199" s="833"/>
      <c r="S199" s="832">
        <v>40</v>
      </c>
      <c r="T199" s="831">
        <f t="shared" si="17"/>
        <v>12</v>
      </c>
      <c r="U199" s="831">
        <v>946.2</v>
      </c>
      <c r="V199" s="789">
        <f t="shared" si="18"/>
        <v>10114.4</v>
      </c>
      <c r="W199" s="831">
        <v>11060.6</v>
      </c>
      <c r="X199" s="790">
        <f t="shared" si="19"/>
        <v>27439.4</v>
      </c>
      <c r="Z199" s="830">
        <f t="shared" si="20"/>
        <v>1</v>
      </c>
    </row>
    <row r="200" spans="2:26" ht="15.75" x14ac:dyDescent="0.25">
      <c r="B200" s="837" t="s">
        <v>307</v>
      </c>
      <c r="C200" s="836" t="s">
        <v>679</v>
      </c>
      <c r="D200" s="835">
        <v>41914</v>
      </c>
      <c r="E200" s="834">
        <v>603.84</v>
      </c>
      <c r="F200" s="833"/>
      <c r="G200" s="832">
        <v>20</v>
      </c>
      <c r="H200" s="831">
        <f t="shared" ref="H200:H263" si="22">IF(E200&lt;&gt;"",IF((TestEOY-D200)/365&gt;G200,G200,ROUNDUP(((TestEOY-D200)/365),0)),"")</f>
        <v>7</v>
      </c>
      <c r="I200" s="831">
        <v>-29.160000000000004</v>
      </c>
      <c r="J200" s="789">
        <f t="shared" ref="J200:J263" si="23">K200-I200</f>
        <v>217.32999999999998</v>
      </c>
      <c r="K200" s="831">
        <v>188.17</v>
      </c>
      <c r="L200" s="790">
        <f t="shared" si="21"/>
        <v>415.67000000000007</v>
      </c>
      <c r="M200" s="838"/>
      <c r="N200" s="837" t="s">
        <v>313</v>
      </c>
      <c r="O200" s="836" t="s">
        <v>572</v>
      </c>
      <c r="P200" s="835">
        <v>39021</v>
      </c>
      <c r="Q200" s="834">
        <v>38499.93</v>
      </c>
      <c r="R200" s="833"/>
      <c r="S200" s="832">
        <v>20</v>
      </c>
      <c r="T200" s="831">
        <f t="shared" ref="T200:T263" si="24">IF(Q200&lt;&gt;"",IF((TestEOY-P200)/365&gt;S200,S200,ROUNDUP(((TestEOY-P200)/365),0)),"")</f>
        <v>15</v>
      </c>
      <c r="U200" s="831">
        <v>1806.12</v>
      </c>
      <c r="V200" s="789">
        <f t="shared" ref="V200:V263" si="25">W200-U200</f>
        <v>25405.27</v>
      </c>
      <c r="W200" s="831">
        <v>27211.39</v>
      </c>
      <c r="X200" s="790">
        <f t="shared" ref="X200:X263" si="26">IFERROR(IF(W200&gt;Q200,0,(+Q200-W200))-R200,"")</f>
        <v>11288.54</v>
      </c>
      <c r="Z200" s="830">
        <f t="shared" ref="Z200:Z263" si="27">IF(W200&gt;Q200,0,1)</f>
        <v>1</v>
      </c>
    </row>
    <row r="201" spans="2:26" ht="15.75" x14ac:dyDescent="0.25">
      <c r="B201" s="837" t="s">
        <v>307</v>
      </c>
      <c r="C201" s="836" t="s">
        <v>680</v>
      </c>
      <c r="D201" s="835">
        <v>39872</v>
      </c>
      <c r="E201" s="834">
        <v>609.28</v>
      </c>
      <c r="F201" s="833"/>
      <c r="G201" s="832">
        <v>20</v>
      </c>
      <c r="H201" s="831">
        <f t="shared" si="22"/>
        <v>12</v>
      </c>
      <c r="I201" s="831">
        <v>-28.799999999999997</v>
      </c>
      <c r="J201" s="789">
        <f t="shared" si="23"/>
        <v>388.41</v>
      </c>
      <c r="K201" s="831">
        <v>359.61</v>
      </c>
      <c r="L201" s="790">
        <f t="shared" si="21"/>
        <v>249.66999999999996</v>
      </c>
      <c r="M201" s="838"/>
      <c r="N201" s="837" t="s">
        <v>311</v>
      </c>
      <c r="O201" s="836" t="s">
        <v>1068</v>
      </c>
      <c r="P201" s="835">
        <v>40359</v>
      </c>
      <c r="Q201" s="834">
        <v>38173.75</v>
      </c>
      <c r="R201" s="833"/>
      <c r="S201" s="832">
        <v>40</v>
      </c>
      <c r="T201" s="831">
        <f t="shared" si="24"/>
        <v>11</v>
      </c>
      <c r="U201" s="831">
        <v>938.64</v>
      </c>
      <c r="V201" s="789">
        <f t="shared" si="25"/>
        <v>9074.1</v>
      </c>
      <c r="W201" s="831">
        <v>10012.74</v>
      </c>
      <c r="X201" s="790">
        <f t="shared" si="26"/>
        <v>28161.010000000002</v>
      </c>
      <c r="Z201" s="830">
        <f t="shared" si="27"/>
        <v>1</v>
      </c>
    </row>
    <row r="202" spans="2:26" ht="15.75" x14ac:dyDescent="0.25">
      <c r="B202" s="837" t="s">
        <v>359</v>
      </c>
      <c r="C202" s="836" t="s">
        <v>681</v>
      </c>
      <c r="D202" s="835">
        <v>43857</v>
      </c>
      <c r="E202" s="834">
        <v>610.66</v>
      </c>
      <c r="F202" s="833"/>
      <c r="G202" s="832">
        <v>60</v>
      </c>
      <c r="H202" s="831">
        <f t="shared" si="22"/>
        <v>1</v>
      </c>
      <c r="I202" s="831">
        <v>-10.08</v>
      </c>
      <c r="J202" s="789">
        <f t="shared" si="23"/>
        <v>24.45</v>
      </c>
      <c r="K202" s="831">
        <v>14.37</v>
      </c>
      <c r="L202" s="790">
        <f t="shared" si="21"/>
        <v>596.29</v>
      </c>
      <c r="M202" s="838"/>
      <c r="N202" s="837" t="s">
        <v>313</v>
      </c>
      <c r="O202" s="836" t="s">
        <v>1594</v>
      </c>
      <c r="P202" s="835">
        <v>38168</v>
      </c>
      <c r="Q202" s="834">
        <v>38169.120000000003</v>
      </c>
      <c r="R202" s="833"/>
      <c r="S202" s="832">
        <v>20</v>
      </c>
      <c r="T202" s="831">
        <f t="shared" si="24"/>
        <v>17</v>
      </c>
      <c r="U202" s="831">
        <v>1728.3600000000001</v>
      </c>
      <c r="V202" s="789">
        <f t="shared" si="25"/>
        <v>29671.18</v>
      </c>
      <c r="W202" s="831">
        <v>31399.54</v>
      </c>
      <c r="X202" s="790">
        <f t="shared" si="26"/>
        <v>6769.5800000000017</v>
      </c>
      <c r="Z202" s="830">
        <f t="shared" si="27"/>
        <v>1</v>
      </c>
    </row>
    <row r="203" spans="2:26" ht="15.75" x14ac:dyDescent="0.25">
      <c r="B203" s="837" t="s">
        <v>313</v>
      </c>
      <c r="C203" s="836" t="s">
        <v>682</v>
      </c>
      <c r="D203" s="835">
        <v>43970</v>
      </c>
      <c r="E203" s="834">
        <v>614.23</v>
      </c>
      <c r="F203" s="833"/>
      <c r="G203" s="832">
        <v>40</v>
      </c>
      <c r="H203" s="831">
        <f t="shared" si="22"/>
        <v>1</v>
      </c>
      <c r="I203" s="831">
        <v>-15.36</v>
      </c>
      <c r="J203" s="789">
        <f t="shared" si="23"/>
        <v>26.88</v>
      </c>
      <c r="K203" s="831">
        <v>11.52</v>
      </c>
      <c r="L203" s="790">
        <f t="shared" si="21"/>
        <v>602.71</v>
      </c>
      <c r="M203" s="838"/>
      <c r="N203" s="837" t="s">
        <v>359</v>
      </c>
      <c r="O203" s="836" t="s">
        <v>1595</v>
      </c>
      <c r="P203" s="835">
        <v>40847</v>
      </c>
      <c r="Q203" s="834">
        <v>38150</v>
      </c>
      <c r="R203" s="833"/>
      <c r="S203" s="832">
        <v>40</v>
      </c>
      <c r="T203" s="831">
        <f t="shared" si="24"/>
        <v>10</v>
      </c>
      <c r="U203" s="831">
        <v>941.28</v>
      </c>
      <c r="V203" s="789">
        <f t="shared" si="25"/>
        <v>7795.19</v>
      </c>
      <c r="W203" s="831">
        <v>8736.4699999999993</v>
      </c>
      <c r="X203" s="790">
        <f t="shared" si="26"/>
        <v>29413.53</v>
      </c>
      <c r="Z203" s="830">
        <f t="shared" si="27"/>
        <v>1</v>
      </c>
    </row>
    <row r="204" spans="2:26" ht="15.75" x14ac:dyDescent="0.25">
      <c r="B204" s="837" t="s">
        <v>308</v>
      </c>
      <c r="C204" s="836" t="s">
        <v>683</v>
      </c>
      <c r="D204" s="835">
        <v>42811</v>
      </c>
      <c r="E204" s="834">
        <v>629.1</v>
      </c>
      <c r="F204" s="833"/>
      <c r="G204" s="832">
        <v>20</v>
      </c>
      <c r="H204" s="831">
        <f t="shared" si="22"/>
        <v>4</v>
      </c>
      <c r="I204" s="831">
        <v>-30.72</v>
      </c>
      <c r="J204" s="789">
        <f t="shared" si="23"/>
        <v>150.94</v>
      </c>
      <c r="K204" s="831">
        <v>120.22</v>
      </c>
      <c r="L204" s="790">
        <f t="shared" si="21"/>
        <v>508.88</v>
      </c>
      <c r="M204" s="838"/>
      <c r="N204" s="837" t="s">
        <v>359</v>
      </c>
      <c r="O204" s="836" t="s">
        <v>1596</v>
      </c>
      <c r="P204" s="835">
        <v>40724</v>
      </c>
      <c r="Q204" s="834">
        <v>37800</v>
      </c>
      <c r="R204" s="833"/>
      <c r="S204" s="832">
        <v>40</v>
      </c>
      <c r="T204" s="831">
        <f t="shared" si="24"/>
        <v>10</v>
      </c>
      <c r="U204" s="831">
        <v>930</v>
      </c>
      <c r="V204" s="789">
        <f t="shared" si="25"/>
        <v>8040</v>
      </c>
      <c r="W204" s="831">
        <v>8970</v>
      </c>
      <c r="X204" s="790">
        <f t="shared" si="26"/>
        <v>28830</v>
      </c>
      <c r="Z204" s="830">
        <f t="shared" si="27"/>
        <v>1</v>
      </c>
    </row>
    <row r="205" spans="2:26" ht="15.75" x14ac:dyDescent="0.25">
      <c r="B205" s="837" t="s">
        <v>307</v>
      </c>
      <c r="C205" s="836" t="s">
        <v>684</v>
      </c>
      <c r="D205" s="835">
        <v>41451</v>
      </c>
      <c r="E205" s="834">
        <v>631.19000000000005</v>
      </c>
      <c r="F205" s="833"/>
      <c r="G205" s="832">
        <v>20</v>
      </c>
      <c r="H205" s="831">
        <f t="shared" si="22"/>
        <v>8</v>
      </c>
      <c r="I205" s="831">
        <v>-30.6</v>
      </c>
      <c r="J205" s="789">
        <f t="shared" si="23"/>
        <v>266.82</v>
      </c>
      <c r="K205" s="831">
        <v>236.22</v>
      </c>
      <c r="L205" s="790">
        <f t="shared" si="21"/>
        <v>394.97</v>
      </c>
      <c r="M205" s="838"/>
      <c r="N205" s="837" t="s">
        <v>321</v>
      </c>
      <c r="O205" s="836" t="s">
        <v>1351</v>
      </c>
      <c r="P205" s="835">
        <v>41182</v>
      </c>
      <c r="Q205" s="834">
        <v>37313.54</v>
      </c>
      <c r="R205" s="833"/>
      <c r="S205" s="832">
        <v>44</v>
      </c>
      <c r="T205" s="831">
        <f t="shared" si="24"/>
        <v>9</v>
      </c>
      <c r="U205" s="831">
        <v>838.44</v>
      </c>
      <c r="V205" s="789">
        <f t="shared" si="25"/>
        <v>6153.09</v>
      </c>
      <c r="W205" s="831">
        <v>6991.53</v>
      </c>
      <c r="X205" s="790">
        <f t="shared" si="26"/>
        <v>30322.010000000002</v>
      </c>
      <c r="Z205" s="830">
        <f t="shared" si="27"/>
        <v>1</v>
      </c>
    </row>
    <row r="206" spans="2:26" ht="15.75" x14ac:dyDescent="0.25">
      <c r="B206" s="837" t="s">
        <v>321</v>
      </c>
      <c r="C206" s="836" t="s">
        <v>548</v>
      </c>
      <c r="D206" s="835">
        <v>44075</v>
      </c>
      <c r="E206" s="834">
        <v>652.16</v>
      </c>
      <c r="F206" s="833"/>
      <c r="G206" s="832">
        <v>20</v>
      </c>
      <c r="H206" s="831">
        <f t="shared" si="22"/>
        <v>1</v>
      </c>
      <c r="I206" s="831">
        <v>-32.76</v>
      </c>
      <c r="J206" s="789">
        <f t="shared" si="23"/>
        <v>45.44</v>
      </c>
      <c r="K206" s="831">
        <v>12.68</v>
      </c>
      <c r="L206" s="790">
        <f t="shared" ref="L206:L269" si="28">IFERROR(IF(K206&gt;E206,0,(+E206-K206))-F206,"")</f>
        <v>639.48</v>
      </c>
      <c r="M206" s="838"/>
      <c r="N206" s="837" t="s">
        <v>359</v>
      </c>
      <c r="O206" s="836" t="s">
        <v>1565</v>
      </c>
      <c r="P206" s="835">
        <v>38260</v>
      </c>
      <c r="Q206" s="834">
        <v>37100</v>
      </c>
      <c r="R206" s="833"/>
      <c r="S206" s="832">
        <v>40</v>
      </c>
      <c r="T206" s="831">
        <f t="shared" si="24"/>
        <v>17</v>
      </c>
      <c r="U206" s="831">
        <v>911.87999999999988</v>
      </c>
      <c r="V206" s="789">
        <f t="shared" si="25"/>
        <v>14152.19</v>
      </c>
      <c r="W206" s="831">
        <v>15064.07</v>
      </c>
      <c r="X206" s="790">
        <f t="shared" si="26"/>
        <v>22035.93</v>
      </c>
      <c r="Z206" s="830">
        <f t="shared" si="27"/>
        <v>1</v>
      </c>
    </row>
    <row r="207" spans="2:26" ht="15.75" x14ac:dyDescent="0.25">
      <c r="B207" s="837" t="s">
        <v>313</v>
      </c>
      <c r="C207" s="836" t="s">
        <v>685</v>
      </c>
      <c r="D207" s="835">
        <v>42621</v>
      </c>
      <c r="E207" s="834">
        <v>654.08000000000004</v>
      </c>
      <c r="F207" s="833"/>
      <c r="G207" s="832">
        <v>40</v>
      </c>
      <c r="H207" s="831">
        <f t="shared" si="22"/>
        <v>5</v>
      </c>
      <c r="I207" s="831">
        <v>-16.080000000000002</v>
      </c>
      <c r="J207" s="789">
        <f t="shared" si="23"/>
        <v>86.789999999999992</v>
      </c>
      <c r="K207" s="831">
        <v>70.709999999999994</v>
      </c>
      <c r="L207" s="790">
        <f t="shared" si="28"/>
        <v>583.37</v>
      </c>
      <c r="M207" s="838"/>
      <c r="N207" s="837" t="s">
        <v>313</v>
      </c>
      <c r="O207" s="836" t="s">
        <v>1597</v>
      </c>
      <c r="P207" s="835">
        <v>35961</v>
      </c>
      <c r="Q207" s="834">
        <v>36991</v>
      </c>
      <c r="R207" s="833"/>
      <c r="S207" s="832">
        <v>20</v>
      </c>
      <c r="T207" s="831">
        <f t="shared" si="24"/>
        <v>20</v>
      </c>
      <c r="U207" s="831">
        <v>0</v>
      </c>
      <c r="V207" s="789">
        <f t="shared" si="25"/>
        <v>36991</v>
      </c>
      <c r="W207" s="831">
        <v>36991</v>
      </c>
      <c r="X207" s="790">
        <f t="shared" si="26"/>
        <v>0</v>
      </c>
      <c r="Z207" s="830">
        <f t="shared" si="27"/>
        <v>1</v>
      </c>
    </row>
    <row r="208" spans="2:26" ht="15.75" x14ac:dyDescent="0.25">
      <c r="B208" s="837" t="s">
        <v>307</v>
      </c>
      <c r="C208" s="836" t="s">
        <v>686</v>
      </c>
      <c r="D208" s="835">
        <v>42437</v>
      </c>
      <c r="E208" s="834">
        <v>655.30999999999995</v>
      </c>
      <c r="F208" s="833"/>
      <c r="G208" s="832">
        <v>20</v>
      </c>
      <c r="H208" s="831">
        <f t="shared" si="22"/>
        <v>5</v>
      </c>
      <c r="I208" s="831">
        <v>-31.92</v>
      </c>
      <c r="J208" s="789">
        <f t="shared" si="23"/>
        <v>189.89</v>
      </c>
      <c r="K208" s="831">
        <v>157.97</v>
      </c>
      <c r="L208" s="790">
        <f t="shared" si="28"/>
        <v>497.33999999999992</v>
      </c>
      <c r="M208" s="838"/>
      <c r="N208" s="837" t="s">
        <v>311</v>
      </c>
      <c r="O208" s="836" t="s">
        <v>1598</v>
      </c>
      <c r="P208" s="835">
        <v>39994</v>
      </c>
      <c r="Q208" s="834">
        <v>36537.480000000003</v>
      </c>
      <c r="R208" s="833"/>
      <c r="S208" s="832">
        <v>40</v>
      </c>
      <c r="T208" s="831">
        <f t="shared" si="24"/>
        <v>12</v>
      </c>
      <c r="U208" s="831">
        <v>900.48</v>
      </c>
      <c r="V208" s="789">
        <f t="shared" si="25"/>
        <v>9597.6</v>
      </c>
      <c r="W208" s="831">
        <v>10498.08</v>
      </c>
      <c r="X208" s="790">
        <f t="shared" si="26"/>
        <v>26039.4</v>
      </c>
      <c r="Z208" s="830">
        <f t="shared" si="27"/>
        <v>1</v>
      </c>
    </row>
    <row r="209" spans="2:26" ht="15.75" x14ac:dyDescent="0.25">
      <c r="B209" s="837" t="s">
        <v>308</v>
      </c>
      <c r="C209" s="836" t="s">
        <v>687</v>
      </c>
      <c r="D209" s="835">
        <v>44076</v>
      </c>
      <c r="E209" s="834">
        <v>673.16</v>
      </c>
      <c r="F209" s="833"/>
      <c r="G209" s="832">
        <v>20</v>
      </c>
      <c r="H209" s="831">
        <f t="shared" si="22"/>
        <v>1</v>
      </c>
      <c r="I209" s="831">
        <v>-33.6</v>
      </c>
      <c r="J209" s="789">
        <f t="shared" si="23"/>
        <v>36.4</v>
      </c>
      <c r="K209" s="831">
        <v>2.8</v>
      </c>
      <c r="L209" s="790">
        <f t="shared" si="28"/>
        <v>670.36</v>
      </c>
      <c r="M209" s="838"/>
      <c r="N209" s="837">
        <v>0</v>
      </c>
      <c r="O209" s="836" t="s">
        <v>1599</v>
      </c>
      <c r="P209" s="835">
        <v>34135</v>
      </c>
      <c r="Q209" s="834">
        <v>36468</v>
      </c>
      <c r="R209" s="833"/>
      <c r="S209" s="832">
        <v>30</v>
      </c>
      <c r="T209" s="831">
        <f t="shared" si="24"/>
        <v>28</v>
      </c>
      <c r="U209" s="831">
        <v>859.80000000000007</v>
      </c>
      <c r="V209" s="789">
        <f t="shared" si="25"/>
        <v>33100.399999999994</v>
      </c>
      <c r="W209" s="831">
        <v>33960.199999999997</v>
      </c>
      <c r="X209" s="790">
        <f t="shared" si="26"/>
        <v>2507.8000000000029</v>
      </c>
      <c r="Z209" s="830">
        <f t="shared" si="27"/>
        <v>1</v>
      </c>
    </row>
    <row r="210" spans="2:26" ht="15.75" x14ac:dyDescent="0.25">
      <c r="B210" s="837" t="s">
        <v>308</v>
      </c>
      <c r="C210" s="836" t="s">
        <v>688</v>
      </c>
      <c r="D210" s="835">
        <v>42055</v>
      </c>
      <c r="E210" s="834">
        <v>674.88</v>
      </c>
      <c r="F210" s="833"/>
      <c r="G210" s="832">
        <v>20</v>
      </c>
      <c r="H210" s="831">
        <f t="shared" si="22"/>
        <v>6</v>
      </c>
      <c r="I210" s="831">
        <v>-32.64</v>
      </c>
      <c r="J210" s="789">
        <f t="shared" si="23"/>
        <v>228.91000000000003</v>
      </c>
      <c r="K210" s="831">
        <v>196.27</v>
      </c>
      <c r="L210" s="790">
        <f t="shared" si="28"/>
        <v>478.61</v>
      </c>
      <c r="M210" s="838"/>
      <c r="N210" s="837" t="s">
        <v>359</v>
      </c>
      <c r="O210" s="836" t="s">
        <v>1533</v>
      </c>
      <c r="P210" s="835">
        <v>39021</v>
      </c>
      <c r="Q210" s="834">
        <v>36150</v>
      </c>
      <c r="R210" s="833"/>
      <c r="S210" s="832">
        <v>40</v>
      </c>
      <c r="T210" s="831">
        <f t="shared" si="24"/>
        <v>15</v>
      </c>
      <c r="U210" s="831">
        <v>889.68000000000006</v>
      </c>
      <c r="V210" s="789">
        <f t="shared" si="25"/>
        <v>11906.41</v>
      </c>
      <c r="W210" s="831">
        <v>12796.09</v>
      </c>
      <c r="X210" s="790">
        <f t="shared" si="26"/>
        <v>23353.91</v>
      </c>
      <c r="Z210" s="830">
        <f t="shared" si="27"/>
        <v>1</v>
      </c>
    </row>
    <row r="211" spans="2:26" ht="15.75" x14ac:dyDescent="0.25">
      <c r="B211" s="837" t="s">
        <v>307</v>
      </c>
      <c r="C211" s="836" t="s">
        <v>689</v>
      </c>
      <c r="D211" s="835">
        <v>35414</v>
      </c>
      <c r="E211" s="834">
        <v>675</v>
      </c>
      <c r="F211" s="833"/>
      <c r="G211" s="832">
        <v>7</v>
      </c>
      <c r="H211" s="831">
        <f t="shared" si="22"/>
        <v>7</v>
      </c>
      <c r="I211" s="831">
        <v>0</v>
      </c>
      <c r="J211" s="789">
        <f t="shared" si="23"/>
        <v>675</v>
      </c>
      <c r="K211" s="831">
        <v>675</v>
      </c>
      <c r="L211" s="790">
        <f t="shared" si="28"/>
        <v>0</v>
      </c>
      <c r="M211" s="838"/>
      <c r="N211" s="837" t="s">
        <v>359</v>
      </c>
      <c r="O211" s="836" t="s">
        <v>1600</v>
      </c>
      <c r="P211" s="835">
        <v>35596</v>
      </c>
      <c r="Q211" s="834">
        <v>36055</v>
      </c>
      <c r="R211" s="833"/>
      <c r="S211" s="832">
        <v>40</v>
      </c>
      <c r="T211" s="831">
        <f t="shared" si="24"/>
        <v>24</v>
      </c>
      <c r="U211" s="831">
        <v>879.72</v>
      </c>
      <c r="V211" s="789">
        <f t="shared" si="25"/>
        <v>20366.989999999998</v>
      </c>
      <c r="W211" s="831">
        <v>21246.71</v>
      </c>
      <c r="X211" s="790">
        <f t="shared" si="26"/>
        <v>14808.29</v>
      </c>
      <c r="Z211" s="830">
        <f t="shared" si="27"/>
        <v>1</v>
      </c>
    </row>
    <row r="212" spans="2:26" ht="15.75" x14ac:dyDescent="0.25">
      <c r="B212" s="837" t="s">
        <v>313</v>
      </c>
      <c r="C212" s="836" t="s">
        <v>690</v>
      </c>
      <c r="D212" s="835">
        <v>43466</v>
      </c>
      <c r="E212" s="834">
        <v>681</v>
      </c>
      <c r="F212" s="833"/>
      <c r="G212" s="832">
        <v>20</v>
      </c>
      <c r="H212" s="831">
        <f t="shared" si="22"/>
        <v>2</v>
      </c>
      <c r="I212" s="831">
        <v>-33.120000000000005</v>
      </c>
      <c r="J212" s="789">
        <f t="shared" si="23"/>
        <v>100.75</v>
      </c>
      <c r="K212" s="831">
        <v>67.63</v>
      </c>
      <c r="L212" s="790">
        <f t="shared" si="28"/>
        <v>613.37</v>
      </c>
      <c r="M212" s="838"/>
      <c r="N212" s="837" t="s">
        <v>313</v>
      </c>
      <c r="O212" s="836" t="s">
        <v>1601</v>
      </c>
      <c r="P212" s="835">
        <v>35961</v>
      </c>
      <c r="Q212" s="834">
        <v>35447</v>
      </c>
      <c r="R212" s="833"/>
      <c r="S212" s="832">
        <v>40</v>
      </c>
      <c r="T212" s="831">
        <f t="shared" si="24"/>
        <v>23</v>
      </c>
      <c r="U212" s="831">
        <v>866.04</v>
      </c>
      <c r="V212" s="789">
        <f t="shared" si="25"/>
        <v>19136.79</v>
      </c>
      <c r="W212" s="831">
        <v>20002.830000000002</v>
      </c>
      <c r="X212" s="790">
        <f t="shared" si="26"/>
        <v>15444.169999999998</v>
      </c>
      <c r="Z212" s="830">
        <f t="shared" si="27"/>
        <v>1</v>
      </c>
    </row>
    <row r="213" spans="2:26" ht="15.75" x14ac:dyDescent="0.25">
      <c r="B213" s="837" t="s">
        <v>313</v>
      </c>
      <c r="C213" s="836" t="s">
        <v>691</v>
      </c>
      <c r="D213" s="835">
        <v>40847</v>
      </c>
      <c r="E213" s="834">
        <v>692.49</v>
      </c>
      <c r="F213" s="833"/>
      <c r="G213" s="832">
        <v>20</v>
      </c>
      <c r="H213" s="831">
        <f t="shared" si="22"/>
        <v>10</v>
      </c>
      <c r="I213" s="831">
        <v>-33.120000000000005</v>
      </c>
      <c r="J213" s="789">
        <f t="shared" si="23"/>
        <v>349.72</v>
      </c>
      <c r="K213" s="831">
        <v>316.60000000000002</v>
      </c>
      <c r="L213" s="790">
        <f t="shared" si="28"/>
        <v>375.89</v>
      </c>
      <c r="M213" s="838"/>
      <c r="N213" s="837" t="s">
        <v>313</v>
      </c>
      <c r="O213" s="836" t="s">
        <v>1602</v>
      </c>
      <c r="P213" s="835">
        <v>35231</v>
      </c>
      <c r="Q213" s="834">
        <v>35355</v>
      </c>
      <c r="R213" s="833"/>
      <c r="S213" s="832">
        <v>20</v>
      </c>
      <c r="T213" s="831">
        <f t="shared" si="24"/>
        <v>20</v>
      </c>
      <c r="U213" s="831">
        <v>0</v>
      </c>
      <c r="V213" s="789">
        <f t="shared" si="25"/>
        <v>35355</v>
      </c>
      <c r="W213" s="831">
        <v>35355</v>
      </c>
      <c r="X213" s="790">
        <f t="shared" si="26"/>
        <v>0</v>
      </c>
      <c r="Z213" s="830">
        <f t="shared" si="27"/>
        <v>1</v>
      </c>
    </row>
    <row r="214" spans="2:26" ht="15.75" x14ac:dyDescent="0.25">
      <c r="B214" s="837" t="s">
        <v>307</v>
      </c>
      <c r="C214" s="836" t="s">
        <v>692</v>
      </c>
      <c r="D214" s="835">
        <v>42286</v>
      </c>
      <c r="E214" s="834">
        <v>696.38</v>
      </c>
      <c r="F214" s="833"/>
      <c r="G214" s="832">
        <v>20</v>
      </c>
      <c r="H214" s="831">
        <f t="shared" si="22"/>
        <v>6</v>
      </c>
      <c r="I214" s="831">
        <v>-33.839999999999996</v>
      </c>
      <c r="J214" s="789">
        <f t="shared" si="23"/>
        <v>216.16</v>
      </c>
      <c r="K214" s="831">
        <v>182.32</v>
      </c>
      <c r="L214" s="790">
        <f t="shared" si="28"/>
        <v>514.05999999999995</v>
      </c>
      <c r="M214" s="838"/>
      <c r="N214" s="837" t="s">
        <v>359</v>
      </c>
      <c r="O214" s="836" t="s">
        <v>1603</v>
      </c>
      <c r="P214" s="835">
        <v>40633</v>
      </c>
      <c r="Q214" s="834">
        <v>35239.75</v>
      </c>
      <c r="R214" s="833"/>
      <c r="S214" s="832">
        <v>60</v>
      </c>
      <c r="T214" s="831">
        <f t="shared" si="24"/>
        <v>10</v>
      </c>
      <c r="U214" s="831">
        <v>582.6</v>
      </c>
      <c r="V214" s="789">
        <f t="shared" si="25"/>
        <v>5141.5099999999993</v>
      </c>
      <c r="W214" s="831">
        <v>5724.11</v>
      </c>
      <c r="X214" s="790">
        <f t="shared" si="26"/>
        <v>29515.64</v>
      </c>
      <c r="Z214" s="830">
        <f t="shared" si="27"/>
        <v>1</v>
      </c>
    </row>
    <row r="215" spans="2:26" ht="15.75" x14ac:dyDescent="0.25">
      <c r="B215" s="837" t="s">
        <v>359</v>
      </c>
      <c r="C215" s="836" t="s">
        <v>540</v>
      </c>
      <c r="D215" s="835">
        <v>44151</v>
      </c>
      <c r="E215" s="834">
        <v>705.97</v>
      </c>
      <c r="F215" s="833"/>
      <c r="G215" s="832">
        <v>30</v>
      </c>
      <c r="H215" s="831">
        <f t="shared" si="22"/>
        <v>1</v>
      </c>
      <c r="I215" s="831">
        <v>-23.52</v>
      </c>
      <c r="J215" s="789">
        <f t="shared" si="23"/>
        <v>25.48</v>
      </c>
      <c r="K215" s="831">
        <v>1.96</v>
      </c>
      <c r="L215" s="790">
        <f t="shared" si="28"/>
        <v>704.01</v>
      </c>
      <c r="M215" s="838"/>
      <c r="N215" s="837" t="s">
        <v>313</v>
      </c>
      <c r="O215" s="836" t="s">
        <v>1296</v>
      </c>
      <c r="P215" s="835">
        <v>42185</v>
      </c>
      <c r="Q215" s="834">
        <v>35131</v>
      </c>
      <c r="R215" s="833"/>
      <c r="S215" s="832">
        <v>20</v>
      </c>
      <c r="T215" s="831">
        <f t="shared" si="24"/>
        <v>6</v>
      </c>
      <c r="U215" s="831">
        <v>1709.0400000000002</v>
      </c>
      <c r="V215" s="789">
        <f t="shared" si="25"/>
        <v>7928.2300000000005</v>
      </c>
      <c r="W215" s="831">
        <v>9637.27</v>
      </c>
      <c r="X215" s="790">
        <f t="shared" si="26"/>
        <v>25493.73</v>
      </c>
      <c r="Z215" s="830">
        <f t="shared" si="27"/>
        <v>1</v>
      </c>
    </row>
    <row r="216" spans="2:26" ht="15.75" x14ac:dyDescent="0.25">
      <c r="B216" s="837" t="s">
        <v>307</v>
      </c>
      <c r="C216" s="836" t="s">
        <v>693</v>
      </c>
      <c r="D216" s="835">
        <v>41351</v>
      </c>
      <c r="E216" s="834">
        <v>716.09</v>
      </c>
      <c r="F216" s="833"/>
      <c r="G216" s="832">
        <v>20</v>
      </c>
      <c r="H216" s="831">
        <f t="shared" si="22"/>
        <v>8</v>
      </c>
      <c r="I216" s="831">
        <v>-34.44</v>
      </c>
      <c r="J216" s="789">
        <f t="shared" si="23"/>
        <v>311.20999999999998</v>
      </c>
      <c r="K216" s="831">
        <v>276.77</v>
      </c>
      <c r="L216" s="790">
        <f t="shared" si="28"/>
        <v>439.32000000000005</v>
      </c>
      <c r="M216" s="838"/>
      <c r="N216" s="837" t="s">
        <v>313</v>
      </c>
      <c r="O216" s="836" t="s">
        <v>1435</v>
      </c>
      <c r="P216" s="835">
        <v>39721</v>
      </c>
      <c r="Q216" s="834">
        <v>35106.28</v>
      </c>
      <c r="R216" s="833"/>
      <c r="S216" s="832">
        <v>20</v>
      </c>
      <c r="T216" s="831">
        <f t="shared" si="24"/>
        <v>13</v>
      </c>
      <c r="U216" s="831">
        <v>1655.0400000000002</v>
      </c>
      <c r="V216" s="789">
        <f t="shared" si="25"/>
        <v>19797.37</v>
      </c>
      <c r="W216" s="831">
        <v>21452.41</v>
      </c>
      <c r="X216" s="790">
        <f t="shared" si="26"/>
        <v>13653.869999999999</v>
      </c>
      <c r="Z216" s="830">
        <f t="shared" si="27"/>
        <v>1</v>
      </c>
    </row>
    <row r="217" spans="2:26" ht="15.75" x14ac:dyDescent="0.25">
      <c r="B217" s="837" t="s">
        <v>313</v>
      </c>
      <c r="C217" s="836" t="s">
        <v>694</v>
      </c>
      <c r="D217" s="835">
        <v>41346</v>
      </c>
      <c r="E217" s="834">
        <v>716.56</v>
      </c>
      <c r="F217" s="833"/>
      <c r="G217" s="832">
        <v>40</v>
      </c>
      <c r="H217" s="831">
        <f t="shared" si="22"/>
        <v>8</v>
      </c>
      <c r="I217" s="831">
        <v>-17.64</v>
      </c>
      <c r="J217" s="789">
        <f t="shared" si="23"/>
        <v>157.79000000000002</v>
      </c>
      <c r="K217" s="831">
        <v>140.15</v>
      </c>
      <c r="L217" s="790">
        <f t="shared" si="28"/>
        <v>576.41</v>
      </c>
      <c r="M217" s="838"/>
      <c r="N217" s="837" t="s">
        <v>321</v>
      </c>
      <c r="O217" s="836" t="s">
        <v>1031</v>
      </c>
      <c r="P217" s="835">
        <v>40816</v>
      </c>
      <c r="Q217" s="834">
        <v>34422.980000000003</v>
      </c>
      <c r="R217" s="833"/>
      <c r="S217" s="832">
        <v>44</v>
      </c>
      <c r="T217" s="831">
        <f t="shared" si="24"/>
        <v>10</v>
      </c>
      <c r="U217" s="831">
        <v>773.16000000000008</v>
      </c>
      <c r="V217" s="789">
        <f t="shared" si="25"/>
        <v>6458.9000000000005</v>
      </c>
      <c r="W217" s="831">
        <v>7232.06</v>
      </c>
      <c r="X217" s="790">
        <f t="shared" si="26"/>
        <v>27190.920000000002</v>
      </c>
      <c r="Z217" s="830">
        <f t="shared" si="27"/>
        <v>1</v>
      </c>
    </row>
    <row r="218" spans="2:26" ht="15.75" x14ac:dyDescent="0.25">
      <c r="B218" s="837" t="s">
        <v>308</v>
      </c>
      <c r="C218" s="836" t="s">
        <v>695</v>
      </c>
      <c r="D218" s="835">
        <v>40519</v>
      </c>
      <c r="E218" s="834">
        <v>717.86</v>
      </c>
      <c r="F218" s="833"/>
      <c r="G218" s="832">
        <v>20</v>
      </c>
      <c r="H218" s="831">
        <f t="shared" si="22"/>
        <v>11</v>
      </c>
      <c r="I218" s="831">
        <v>-34.200000000000003</v>
      </c>
      <c r="J218" s="789">
        <f t="shared" si="23"/>
        <v>395.24</v>
      </c>
      <c r="K218" s="831">
        <v>361.04</v>
      </c>
      <c r="L218" s="790">
        <f t="shared" si="28"/>
        <v>356.82</v>
      </c>
      <c r="M218" s="838"/>
      <c r="N218" s="837" t="s">
        <v>311</v>
      </c>
      <c r="O218" s="836" t="s">
        <v>860</v>
      </c>
      <c r="P218" s="835">
        <v>39752</v>
      </c>
      <c r="Q218" s="834">
        <v>33000</v>
      </c>
      <c r="R218" s="833"/>
      <c r="S218" s="832">
        <v>40</v>
      </c>
      <c r="T218" s="831">
        <f t="shared" si="24"/>
        <v>13</v>
      </c>
      <c r="U218" s="831">
        <v>810.72</v>
      </c>
      <c r="V218" s="789">
        <f t="shared" si="25"/>
        <v>9219.6400000000012</v>
      </c>
      <c r="W218" s="831">
        <v>10030.36</v>
      </c>
      <c r="X218" s="790">
        <f t="shared" si="26"/>
        <v>22969.64</v>
      </c>
      <c r="Z218" s="830">
        <f t="shared" si="27"/>
        <v>1</v>
      </c>
    </row>
    <row r="219" spans="2:26" ht="15.75" x14ac:dyDescent="0.25">
      <c r="B219" s="837" t="s">
        <v>321</v>
      </c>
      <c r="C219" s="836" t="s">
        <v>696</v>
      </c>
      <c r="D219" s="835">
        <v>42460</v>
      </c>
      <c r="E219" s="834">
        <v>721.38</v>
      </c>
      <c r="F219" s="833"/>
      <c r="G219" s="832">
        <v>44</v>
      </c>
      <c r="H219" s="831">
        <f t="shared" si="22"/>
        <v>5</v>
      </c>
      <c r="I219" s="831">
        <v>-16.200000000000003</v>
      </c>
      <c r="J219" s="789">
        <f t="shared" si="23"/>
        <v>94</v>
      </c>
      <c r="K219" s="831">
        <v>77.8</v>
      </c>
      <c r="L219" s="790">
        <f t="shared" si="28"/>
        <v>643.58000000000004</v>
      </c>
      <c r="M219" s="838"/>
      <c r="N219" s="837" t="s">
        <v>311</v>
      </c>
      <c r="O219" s="836" t="s">
        <v>1604</v>
      </c>
      <c r="P219" s="835">
        <v>40117</v>
      </c>
      <c r="Q219" s="834">
        <v>33000</v>
      </c>
      <c r="R219" s="833"/>
      <c r="S219" s="832">
        <v>40</v>
      </c>
      <c r="T219" s="831">
        <f t="shared" si="24"/>
        <v>12</v>
      </c>
      <c r="U219" s="831">
        <v>811.19999999999993</v>
      </c>
      <c r="V219" s="789">
        <f t="shared" si="25"/>
        <v>8394.4</v>
      </c>
      <c r="W219" s="831">
        <v>9205.6</v>
      </c>
      <c r="X219" s="790">
        <f t="shared" si="26"/>
        <v>23794.400000000001</v>
      </c>
      <c r="Z219" s="830">
        <f t="shared" si="27"/>
        <v>1</v>
      </c>
    </row>
    <row r="220" spans="2:26" ht="15.75" x14ac:dyDescent="0.25">
      <c r="B220" s="837" t="s">
        <v>308</v>
      </c>
      <c r="C220" s="836" t="s">
        <v>697</v>
      </c>
      <c r="D220" s="835">
        <v>41730</v>
      </c>
      <c r="E220" s="834">
        <v>726.76</v>
      </c>
      <c r="F220" s="833"/>
      <c r="G220" s="832">
        <v>20</v>
      </c>
      <c r="H220" s="831">
        <f t="shared" si="22"/>
        <v>7</v>
      </c>
      <c r="I220" s="831">
        <v>-35.28</v>
      </c>
      <c r="J220" s="789">
        <f t="shared" si="23"/>
        <v>280.05</v>
      </c>
      <c r="K220" s="831">
        <v>244.77</v>
      </c>
      <c r="L220" s="790">
        <f t="shared" si="28"/>
        <v>481.99</v>
      </c>
      <c r="M220" s="838"/>
      <c r="N220" s="837" t="s">
        <v>359</v>
      </c>
      <c r="O220" s="836" t="s">
        <v>1605</v>
      </c>
      <c r="P220" s="835">
        <v>39629</v>
      </c>
      <c r="Q220" s="834">
        <v>32900</v>
      </c>
      <c r="R220" s="833"/>
      <c r="S220" s="832">
        <v>40</v>
      </c>
      <c r="T220" s="831">
        <f t="shared" si="24"/>
        <v>13</v>
      </c>
      <c r="U220" s="831">
        <v>808.08</v>
      </c>
      <c r="V220" s="789">
        <f t="shared" si="25"/>
        <v>9465.9600000000009</v>
      </c>
      <c r="W220" s="831">
        <v>10274.040000000001</v>
      </c>
      <c r="X220" s="790">
        <f t="shared" si="26"/>
        <v>22625.96</v>
      </c>
      <c r="Z220" s="830">
        <f t="shared" si="27"/>
        <v>1</v>
      </c>
    </row>
    <row r="221" spans="2:26" ht="15.75" x14ac:dyDescent="0.25">
      <c r="B221" s="837" t="s">
        <v>312</v>
      </c>
      <c r="C221" s="836" t="s">
        <v>698</v>
      </c>
      <c r="D221" s="835">
        <v>40999</v>
      </c>
      <c r="E221" s="834">
        <v>733.6</v>
      </c>
      <c r="F221" s="833"/>
      <c r="G221" s="832">
        <v>50</v>
      </c>
      <c r="H221" s="831">
        <f t="shared" si="22"/>
        <v>9</v>
      </c>
      <c r="I221" s="831">
        <v>-14.52</v>
      </c>
      <c r="J221" s="789">
        <f t="shared" si="23"/>
        <v>142.80000000000001</v>
      </c>
      <c r="K221" s="831">
        <v>128.28</v>
      </c>
      <c r="L221" s="790">
        <f t="shared" si="28"/>
        <v>605.32000000000005</v>
      </c>
      <c r="M221" s="838"/>
      <c r="N221" s="837" t="s">
        <v>359</v>
      </c>
      <c r="O221" s="836" t="s">
        <v>1606</v>
      </c>
      <c r="P221" s="835">
        <v>40999</v>
      </c>
      <c r="Q221" s="834">
        <v>32900</v>
      </c>
      <c r="R221" s="833"/>
      <c r="S221" s="832">
        <v>40</v>
      </c>
      <c r="T221" s="831">
        <f t="shared" si="24"/>
        <v>9</v>
      </c>
      <c r="U221" s="831">
        <v>811.80000000000007</v>
      </c>
      <c r="V221" s="789">
        <f t="shared" si="25"/>
        <v>6379.73</v>
      </c>
      <c r="W221" s="831">
        <v>7191.53</v>
      </c>
      <c r="X221" s="790">
        <f t="shared" si="26"/>
        <v>25708.47</v>
      </c>
      <c r="Z221" s="830">
        <f t="shared" si="27"/>
        <v>1</v>
      </c>
    </row>
    <row r="222" spans="2:26" ht="15.75" x14ac:dyDescent="0.25">
      <c r="B222" s="837" t="s">
        <v>311</v>
      </c>
      <c r="C222" s="836" t="s">
        <v>590</v>
      </c>
      <c r="D222" s="835">
        <v>41537</v>
      </c>
      <c r="E222" s="834">
        <v>750</v>
      </c>
      <c r="F222" s="833"/>
      <c r="G222" s="832">
        <v>6</v>
      </c>
      <c r="H222" s="831">
        <f t="shared" si="22"/>
        <v>6</v>
      </c>
      <c r="I222" s="831">
        <v>0</v>
      </c>
      <c r="J222" s="789">
        <f t="shared" si="23"/>
        <v>750</v>
      </c>
      <c r="K222" s="831">
        <v>750</v>
      </c>
      <c r="L222" s="790">
        <f t="shared" si="28"/>
        <v>0</v>
      </c>
      <c r="M222" s="838"/>
      <c r="N222" s="837" t="s">
        <v>311</v>
      </c>
      <c r="O222" s="836" t="s">
        <v>799</v>
      </c>
      <c r="P222" s="835">
        <v>43692</v>
      </c>
      <c r="Q222" s="834">
        <v>32855.83</v>
      </c>
      <c r="R222" s="833"/>
      <c r="S222" s="832">
        <v>40</v>
      </c>
      <c r="T222" s="831">
        <f t="shared" si="24"/>
        <v>2</v>
      </c>
      <c r="U222" s="831">
        <v>812.76</v>
      </c>
      <c r="V222" s="789">
        <f t="shared" si="25"/>
        <v>346.56999999999994</v>
      </c>
      <c r="W222" s="831">
        <v>1159.33</v>
      </c>
      <c r="X222" s="790">
        <f t="shared" si="26"/>
        <v>31696.5</v>
      </c>
      <c r="Z222" s="830">
        <f t="shared" si="27"/>
        <v>1</v>
      </c>
    </row>
    <row r="223" spans="2:26" ht="15.75" x14ac:dyDescent="0.25">
      <c r="B223" s="837" t="s">
        <v>308</v>
      </c>
      <c r="C223" s="836" t="s">
        <v>645</v>
      </c>
      <c r="D223" s="835">
        <v>38138</v>
      </c>
      <c r="E223" s="834">
        <v>759.42</v>
      </c>
      <c r="F223" s="833"/>
      <c r="G223" s="832">
        <v>20</v>
      </c>
      <c r="H223" s="831">
        <f t="shared" si="22"/>
        <v>17</v>
      </c>
      <c r="I223" s="831">
        <v>-33.72</v>
      </c>
      <c r="J223" s="789">
        <f t="shared" si="23"/>
        <v>661.26</v>
      </c>
      <c r="K223" s="831">
        <v>627.54</v>
      </c>
      <c r="L223" s="790">
        <f t="shared" si="28"/>
        <v>131.88</v>
      </c>
      <c r="M223" s="838"/>
      <c r="N223" s="837" t="s">
        <v>311</v>
      </c>
      <c r="O223" s="836" t="s">
        <v>1607</v>
      </c>
      <c r="P223" s="835">
        <v>42718</v>
      </c>
      <c r="Q223" s="834">
        <v>32742</v>
      </c>
      <c r="R223" s="833"/>
      <c r="S223" s="832">
        <v>40</v>
      </c>
      <c r="T223" s="831">
        <f t="shared" si="24"/>
        <v>5</v>
      </c>
      <c r="U223" s="831">
        <v>807.48</v>
      </c>
      <c r="V223" s="789">
        <f t="shared" si="25"/>
        <v>2529.39</v>
      </c>
      <c r="W223" s="831">
        <v>3336.87</v>
      </c>
      <c r="X223" s="790">
        <f t="shared" si="26"/>
        <v>29405.13</v>
      </c>
      <c r="Z223" s="830">
        <f t="shared" si="27"/>
        <v>1</v>
      </c>
    </row>
    <row r="224" spans="2:26" ht="15.75" x14ac:dyDescent="0.25">
      <c r="B224" s="837" t="s">
        <v>316</v>
      </c>
      <c r="C224" s="836" t="s">
        <v>699</v>
      </c>
      <c r="D224" s="835">
        <v>40214</v>
      </c>
      <c r="E224" s="834">
        <v>774.17</v>
      </c>
      <c r="F224" s="833"/>
      <c r="G224" s="832">
        <v>5</v>
      </c>
      <c r="H224" s="831">
        <f t="shared" si="22"/>
        <v>5</v>
      </c>
      <c r="I224" s="831">
        <v>0</v>
      </c>
      <c r="J224" s="789">
        <f t="shared" si="23"/>
        <v>774.17</v>
      </c>
      <c r="K224" s="831">
        <v>774.17</v>
      </c>
      <c r="L224" s="790">
        <f t="shared" si="28"/>
        <v>0</v>
      </c>
      <c r="M224" s="838"/>
      <c r="N224" s="837" t="s">
        <v>359</v>
      </c>
      <c r="O224" s="836" t="s">
        <v>1608</v>
      </c>
      <c r="P224" s="835">
        <v>40633</v>
      </c>
      <c r="Q224" s="834">
        <v>31150</v>
      </c>
      <c r="R224" s="833"/>
      <c r="S224" s="832">
        <v>40</v>
      </c>
      <c r="T224" s="831">
        <f t="shared" si="24"/>
        <v>10</v>
      </c>
      <c r="U224" s="831">
        <v>766.31999999999994</v>
      </c>
      <c r="V224" s="789">
        <f t="shared" si="25"/>
        <v>6820.27</v>
      </c>
      <c r="W224" s="831">
        <v>7586.59</v>
      </c>
      <c r="X224" s="790">
        <f t="shared" si="26"/>
        <v>23563.41</v>
      </c>
      <c r="Z224" s="830">
        <f t="shared" si="27"/>
        <v>1</v>
      </c>
    </row>
    <row r="225" spans="2:26" ht="15.75" x14ac:dyDescent="0.25">
      <c r="B225" s="837" t="s">
        <v>308</v>
      </c>
      <c r="C225" s="836" t="s">
        <v>700</v>
      </c>
      <c r="D225" s="835">
        <v>40862</v>
      </c>
      <c r="E225" s="834">
        <v>774.83</v>
      </c>
      <c r="F225" s="833"/>
      <c r="G225" s="832">
        <v>20</v>
      </c>
      <c r="H225" s="831">
        <f t="shared" si="22"/>
        <v>10</v>
      </c>
      <c r="I225" s="831">
        <v>-37.08</v>
      </c>
      <c r="J225" s="789">
        <f t="shared" si="23"/>
        <v>391.37</v>
      </c>
      <c r="K225" s="831">
        <v>354.29</v>
      </c>
      <c r="L225" s="790">
        <f t="shared" si="28"/>
        <v>420.54</v>
      </c>
      <c r="M225" s="838"/>
      <c r="N225" s="837" t="s">
        <v>359</v>
      </c>
      <c r="O225" s="836" t="s">
        <v>1609</v>
      </c>
      <c r="P225" s="835">
        <v>35231</v>
      </c>
      <c r="Q225" s="834">
        <v>30990</v>
      </c>
      <c r="R225" s="833"/>
      <c r="S225" s="832">
        <v>40</v>
      </c>
      <c r="T225" s="831">
        <f t="shared" si="24"/>
        <v>25</v>
      </c>
      <c r="U225" s="831">
        <v>755.04</v>
      </c>
      <c r="V225" s="789">
        <f t="shared" si="25"/>
        <v>18281.04</v>
      </c>
      <c r="W225" s="831">
        <v>19036.080000000002</v>
      </c>
      <c r="X225" s="790">
        <f t="shared" si="26"/>
        <v>11953.919999999998</v>
      </c>
      <c r="Z225" s="830">
        <f t="shared" si="27"/>
        <v>1</v>
      </c>
    </row>
    <row r="226" spans="2:26" ht="15.75" x14ac:dyDescent="0.25">
      <c r="B226" s="837" t="s">
        <v>313</v>
      </c>
      <c r="C226" s="836" t="s">
        <v>701</v>
      </c>
      <c r="D226" s="835">
        <v>42151</v>
      </c>
      <c r="E226" s="834">
        <v>776.74</v>
      </c>
      <c r="F226" s="833"/>
      <c r="G226" s="832">
        <v>40</v>
      </c>
      <c r="H226" s="831">
        <f t="shared" si="22"/>
        <v>6</v>
      </c>
      <c r="I226" s="831">
        <v>-19.200000000000003</v>
      </c>
      <c r="J226" s="789">
        <f t="shared" si="23"/>
        <v>127.52</v>
      </c>
      <c r="K226" s="831">
        <v>108.32</v>
      </c>
      <c r="L226" s="790">
        <f t="shared" si="28"/>
        <v>668.42000000000007</v>
      </c>
      <c r="M226" s="838"/>
      <c r="N226" s="837" t="s">
        <v>321</v>
      </c>
      <c r="O226" s="836" t="s">
        <v>1610</v>
      </c>
      <c r="P226" s="835">
        <v>34135</v>
      </c>
      <c r="Q226" s="834">
        <v>30341</v>
      </c>
      <c r="R226" s="833"/>
      <c r="S226" s="832">
        <v>44</v>
      </c>
      <c r="T226" s="831">
        <f t="shared" si="24"/>
        <v>28</v>
      </c>
      <c r="U226" s="831">
        <v>672.96</v>
      </c>
      <c r="V226" s="789">
        <f t="shared" si="25"/>
        <v>18339.38</v>
      </c>
      <c r="W226" s="831">
        <v>19012.34</v>
      </c>
      <c r="X226" s="790">
        <f t="shared" si="26"/>
        <v>11328.66</v>
      </c>
      <c r="Z226" s="830">
        <f t="shared" si="27"/>
        <v>1</v>
      </c>
    </row>
    <row r="227" spans="2:26" ht="15.75" x14ac:dyDescent="0.25">
      <c r="B227" s="837" t="s">
        <v>308</v>
      </c>
      <c r="C227" s="836" t="s">
        <v>702</v>
      </c>
      <c r="D227" s="835">
        <v>38656</v>
      </c>
      <c r="E227" s="834">
        <v>779.01</v>
      </c>
      <c r="F227" s="833"/>
      <c r="G227" s="832">
        <v>20</v>
      </c>
      <c r="H227" s="831">
        <f t="shared" si="22"/>
        <v>16</v>
      </c>
      <c r="I227" s="831">
        <v>-35.64</v>
      </c>
      <c r="J227" s="789">
        <f t="shared" si="23"/>
        <v>624.72</v>
      </c>
      <c r="K227" s="831">
        <v>589.08000000000004</v>
      </c>
      <c r="L227" s="790">
        <f t="shared" si="28"/>
        <v>189.92999999999995</v>
      </c>
      <c r="M227" s="838"/>
      <c r="N227" s="837" t="s">
        <v>311</v>
      </c>
      <c r="O227" s="836" t="s">
        <v>1611</v>
      </c>
      <c r="P227" s="835">
        <v>41522</v>
      </c>
      <c r="Q227" s="834">
        <v>30000</v>
      </c>
      <c r="R227" s="833"/>
      <c r="S227" s="832">
        <v>40</v>
      </c>
      <c r="T227" s="831">
        <f t="shared" si="24"/>
        <v>8</v>
      </c>
      <c r="U227" s="831">
        <v>738.84</v>
      </c>
      <c r="V227" s="789">
        <f t="shared" si="25"/>
        <v>4755.58</v>
      </c>
      <c r="W227" s="831">
        <v>5494.42</v>
      </c>
      <c r="X227" s="790">
        <f t="shared" si="26"/>
        <v>24505.58</v>
      </c>
      <c r="Z227" s="830">
        <f t="shared" si="27"/>
        <v>1</v>
      </c>
    </row>
    <row r="228" spans="2:26" ht="15.75" x14ac:dyDescent="0.25">
      <c r="B228" s="837" t="s">
        <v>313</v>
      </c>
      <c r="C228" s="836" t="s">
        <v>703</v>
      </c>
      <c r="D228" s="835">
        <v>43942</v>
      </c>
      <c r="E228" s="834">
        <v>789.89</v>
      </c>
      <c r="F228" s="833"/>
      <c r="G228" s="832">
        <v>20</v>
      </c>
      <c r="H228" s="831">
        <f t="shared" si="22"/>
        <v>1</v>
      </c>
      <c r="I228" s="831">
        <v>-39</v>
      </c>
      <c r="J228" s="789">
        <f t="shared" si="23"/>
        <v>74.960000000000008</v>
      </c>
      <c r="K228" s="831">
        <v>35.96</v>
      </c>
      <c r="L228" s="790">
        <f t="shared" si="28"/>
        <v>753.93</v>
      </c>
      <c r="M228" s="838"/>
      <c r="N228" s="837">
        <v>0</v>
      </c>
      <c r="O228" s="836" t="s">
        <v>1612</v>
      </c>
      <c r="P228" s="835">
        <v>37940</v>
      </c>
      <c r="Q228" s="834">
        <v>29944.48</v>
      </c>
      <c r="R228" s="833"/>
      <c r="S228" s="832">
        <v>30</v>
      </c>
      <c r="T228" s="831">
        <f t="shared" si="24"/>
        <v>18</v>
      </c>
      <c r="U228" s="831">
        <v>931.56</v>
      </c>
      <c r="V228" s="789">
        <f t="shared" si="25"/>
        <v>16669.129999999997</v>
      </c>
      <c r="W228" s="831">
        <v>17600.689999999999</v>
      </c>
      <c r="X228" s="790">
        <f t="shared" si="26"/>
        <v>12343.79</v>
      </c>
      <c r="Z228" s="830">
        <f t="shared" si="27"/>
        <v>1</v>
      </c>
    </row>
    <row r="229" spans="2:26" ht="15.75" x14ac:dyDescent="0.25">
      <c r="B229" s="837" t="s">
        <v>313</v>
      </c>
      <c r="C229" s="836" t="s">
        <v>704</v>
      </c>
      <c r="D229" s="835">
        <v>43920</v>
      </c>
      <c r="E229" s="834">
        <v>797.38</v>
      </c>
      <c r="F229" s="833"/>
      <c r="G229" s="832">
        <v>20</v>
      </c>
      <c r="H229" s="831">
        <f t="shared" si="22"/>
        <v>1</v>
      </c>
      <c r="I229" s="831">
        <v>-39.36</v>
      </c>
      <c r="J229" s="789">
        <f t="shared" si="23"/>
        <v>82.3</v>
      </c>
      <c r="K229" s="831">
        <v>42.94</v>
      </c>
      <c r="L229" s="790">
        <f t="shared" si="28"/>
        <v>754.44</v>
      </c>
      <c r="M229" s="838"/>
      <c r="N229" s="837" t="s">
        <v>359</v>
      </c>
      <c r="O229" s="836" t="s">
        <v>1613</v>
      </c>
      <c r="P229" s="835">
        <v>40482</v>
      </c>
      <c r="Q229" s="834">
        <v>29830.87</v>
      </c>
      <c r="R229" s="833"/>
      <c r="S229" s="832">
        <v>60</v>
      </c>
      <c r="T229" s="831">
        <f t="shared" si="24"/>
        <v>11</v>
      </c>
      <c r="U229" s="831">
        <v>492.24</v>
      </c>
      <c r="V229" s="789">
        <f t="shared" si="25"/>
        <v>4559.95</v>
      </c>
      <c r="W229" s="831">
        <v>5052.1899999999996</v>
      </c>
      <c r="X229" s="790">
        <f t="shared" si="26"/>
        <v>24778.68</v>
      </c>
      <c r="Z229" s="830">
        <f t="shared" si="27"/>
        <v>1</v>
      </c>
    </row>
    <row r="230" spans="2:26" ht="15.75" x14ac:dyDescent="0.25">
      <c r="B230" s="837" t="s">
        <v>308</v>
      </c>
      <c r="C230" s="836" t="s">
        <v>705</v>
      </c>
      <c r="D230" s="835">
        <v>41841</v>
      </c>
      <c r="E230" s="834">
        <v>798.5</v>
      </c>
      <c r="F230" s="833"/>
      <c r="G230" s="832">
        <v>20</v>
      </c>
      <c r="H230" s="831">
        <f t="shared" si="22"/>
        <v>7</v>
      </c>
      <c r="I230" s="831">
        <v>-38.519999999999996</v>
      </c>
      <c r="J230" s="789">
        <f t="shared" si="23"/>
        <v>294.01</v>
      </c>
      <c r="K230" s="831">
        <v>255.49</v>
      </c>
      <c r="L230" s="790">
        <f t="shared" si="28"/>
        <v>543.01</v>
      </c>
      <c r="M230" s="838"/>
      <c r="N230" s="837" t="s">
        <v>321</v>
      </c>
      <c r="O230" s="836" t="s">
        <v>1347</v>
      </c>
      <c r="P230" s="835">
        <v>40633</v>
      </c>
      <c r="Q230" s="834">
        <v>29598.34</v>
      </c>
      <c r="R230" s="833"/>
      <c r="S230" s="832">
        <v>44</v>
      </c>
      <c r="T230" s="831">
        <f t="shared" si="24"/>
        <v>10</v>
      </c>
      <c r="U230" s="831">
        <v>664.68000000000006</v>
      </c>
      <c r="V230" s="789">
        <f t="shared" si="25"/>
        <v>5890.0499999999993</v>
      </c>
      <c r="W230" s="831">
        <v>6554.73</v>
      </c>
      <c r="X230" s="790">
        <f t="shared" si="26"/>
        <v>23043.61</v>
      </c>
      <c r="Z230" s="830">
        <f t="shared" si="27"/>
        <v>1</v>
      </c>
    </row>
    <row r="231" spans="2:26" ht="15.75" x14ac:dyDescent="0.25">
      <c r="B231" s="837" t="s">
        <v>308</v>
      </c>
      <c r="C231" s="836" t="s">
        <v>706</v>
      </c>
      <c r="D231" s="835">
        <v>36891</v>
      </c>
      <c r="E231" s="834">
        <v>804.22</v>
      </c>
      <c r="F231" s="833"/>
      <c r="G231" s="832">
        <v>20</v>
      </c>
      <c r="H231" s="831">
        <f t="shared" si="22"/>
        <v>20</v>
      </c>
      <c r="I231" s="831">
        <v>-18.36</v>
      </c>
      <c r="J231" s="789">
        <f t="shared" si="23"/>
        <v>814.96</v>
      </c>
      <c r="K231" s="831">
        <v>796.6</v>
      </c>
      <c r="L231" s="790">
        <f t="shared" si="28"/>
        <v>7.6200000000000045</v>
      </c>
      <c r="M231" s="838"/>
      <c r="N231" s="837" t="s">
        <v>311</v>
      </c>
      <c r="O231" s="836" t="s">
        <v>590</v>
      </c>
      <c r="P231" s="835">
        <v>37536</v>
      </c>
      <c r="Q231" s="834">
        <v>28292.15</v>
      </c>
      <c r="R231" s="833"/>
      <c r="S231" s="832">
        <v>60</v>
      </c>
      <c r="T231" s="831">
        <f t="shared" si="24"/>
        <v>19</v>
      </c>
      <c r="U231" s="831">
        <v>465.84000000000003</v>
      </c>
      <c r="V231" s="789">
        <f t="shared" si="25"/>
        <v>10434.11</v>
      </c>
      <c r="W231" s="831">
        <v>10899.95</v>
      </c>
      <c r="X231" s="790">
        <f t="shared" si="26"/>
        <v>17392.2</v>
      </c>
      <c r="Z231" s="830">
        <f t="shared" si="27"/>
        <v>1</v>
      </c>
    </row>
    <row r="232" spans="2:26" ht="15.75" x14ac:dyDescent="0.25">
      <c r="B232" s="837" t="s">
        <v>308</v>
      </c>
      <c r="C232" s="836" t="s">
        <v>707</v>
      </c>
      <c r="D232" s="835">
        <v>42825</v>
      </c>
      <c r="E232" s="834">
        <v>812.79</v>
      </c>
      <c r="F232" s="833"/>
      <c r="G232" s="832">
        <v>20</v>
      </c>
      <c r="H232" s="831">
        <f t="shared" si="22"/>
        <v>4</v>
      </c>
      <c r="I232" s="831">
        <v>-39.6</v>
      </c>
      <c r="J232" s="789">
        <f t="shared" si="23"/>
        <v>194.87</v>
      </c>
      <c r="K232" s="831">
        <v>155.27000000000001</v>
      </c>
      <c r="L232" s="790">
        <f t="shared" si="28"/>
        <v>657.52</v>
      </c>
      <c r="M232" s="838"/>
      <c r="N232" s="837" t="s">
        <v>313</v>
      </c>
      <c r="O232" s="836" t="s">
        <v>1408</v>
      </c>
      <c r="P232" s="835">
        <v>41547</v>
      </c>
      <c r="Q232" s="834">
        <v>28253.85</v>
      </c>
      <c r="R232" s="833"/>
      <c r="S232" s="832">
        <v>20</v>
      </c>
      <c r="T232" s="831">
        <f t="shared" si="24"/>
        <v>8</v>
      </c>
      <c r="U232" s="831">
        <v>1361.28</v>
      </c>
      <c r="V232" s="789">
        <f t="shared" si="25"/>
        <v>8855.01</v>
      </c>
      <c r="W232" s="831">
        <v>10216.290000000001</v>
      </c>
      <c r="X232" s="790">
        <f t="shared" si="26"/>
        <v>18037.559999999998</v>
      </c>
      <c r="Z232" s="830">
        <f t="shared" si="27"/>
        <v>1</v>
      </c>
    </row>
    <row r="233" spans="2:26" ht="15.75" x14ac:dyDescent="0.25">
      <c r="B233" s="837" t="e">
        <v>#N/A</v>
      </c>
      <c r="C233" s="836" t="s">
        <v>708</v>
      </c>
      <c r="D233" s="835">
        <v>44075</v>
      </c>
      <c r="E233" s="834">
        <v>815.06</v>
      </c>
      <c r="F233" s="833"/>
      <c r="G233" s="832">
        <v>20</v>
      </c>
      <c r="H233" s="831">
        <f t="shared" si="22"/>
        <v>1</v>
      </c>
      <c r="I233" s="831">
        <v>-41.04</v>
      </c>
      <c r="J233" s="789">
        <f t="shared" si="23"/>
        <v>54.72</v>
      </c>
      <c r="K233" s="831">
        <v>13.68</v>
      </c>
      <c r="L233" s="790">
        <f t="shared" si="28"/>
        <v>801.38</v>
      </c>
      <c r="M233" s="838"/>
      <c r="N233" s="837" t="s">
        <v>313</v>
      </c>
      <c r="O233" s="836" t="s">
        <v>1614</v>
      </c>
      <c r="P233" s="835">
        <v>35596</v>
      </c>
      <c r="Q233" s="834">
        <v>28216</v>
      </c>
      <c r="R233" s="833"/>
      <c r="S233" s="832">
        <v>20</v>
      </c>
      <c r="T233" s="831">
        <f t="shared" si="24"/>
        <v>20</v>
      </c>
      <c r="U233" s="831">
        <v>0</v>
      </c>
      <c r="V233" s="789">
        <f t="shared" si="25"/>
        <v>28216</v>
      </c>
      <c r="W233" s="831">
        <v>28216</v>
      </c>
      <c r="X233" s="790">
        <f t="shared" si="26"/>
        <v>0</v>
      </c>
      <c r="Z233" s="830">
        <f t="shared" si="27"/>
        <v>1</v>
      </c>
    </row>
    <row r="234" spans="2:26" ht="15.75" x14ac:dyDescent="0.25">
      <c r="B234" s="837" t="s">
        <v>313</v>
      </c>
      <c r="C234" s="836" t="s">
        <v>709</v>
      </c>
      <c r="D234" s="835">
        <v>43235</v>
      </c>
      <c r="E234" s="834">
        <v>816</v>
      </c>
      <c r="F234" s="833"/>
      <c r="G234" s="832">
        <v>40</v>
      </c>
      <c r="H234" s="831">
        <f t="shared" si="22"/>
        <v>3</v>
      </c>
      <c r="I234" s="831">
        <v>-20.16</v>
      </c>
      <c r="J234" s="789">
        <f t="shared" si="23"/>
        <v>74.44</v>
      </c>
      <c r="K234" s="831">
        <v>54.28</v>
      </c>
      <c r="L234" s="790">
        <f t="shared" si="28"/>
        <v>761.72</v>
      </c>
      <c r="M234" s="838"/>
      <c r="N234" s="837" t="s">
        <v>313</v>
      </c>
      <c r="O234" s="836" t="s">
        <v>1096</v>
      </c>
      <c r="P234" s="835">
        <v>42308</v>
      </c>
      <c r="Q234" s="834">
        <v>27130.6</v>
      </c>
      <c r="R234" s="833"/>
      <c r="S234" s="832">
        <v>20</v>
      </c>
      <c r="T234" s="831">
        <f t="shared" si="24"/>
        <v>6</v>
      </c>
      <c r="U234" s="831">
        <v>1320.6</v>
      </c>
      <c r="V234" s="789">
        <f t="shared" si="25"/>
        <v>5670.17</v>
      </c>
      <c r="W234" s="831">
        <v>6990.77</v>
      </c>
      <c r="X234" s="790">
        <f t="shared" si="26"/>
        <v>20139.829999999998</v>
      </c>
      <c r="Z234" s="830">
        <f t="shared" si="27"/>
        <v>1</v>
      </c>
    </row>
    <row r="235" spans="2:26" ht="15.75" x14ac:dyDescent="0.25">
      <c r="B235" s="837" t="s">
        <v>307</v>
      </c>
      <c r="C235" s="836" t="s">
        <v>710</v>
      </c>
      <c r="D235" s="835">
        <v>40214</v>
      </c>
      <c r="E235" s="834">
        <v>819.75</v>
      </c>
      <c r="F235" s="833"/>
      <c r="G235" s="832">
        <v>20</v>
      </c>
      <c r="H235" s="831">
        <f t="shared" si="22"/>
        <v>11</v>
      </c>
      <c r="I235" s="831">
        <v>-39.24</v>
      </c>
      <c r="J235" s="789">
        <f t="shared" si="23"/>
        <v>485.84000000000003</v>
      </c>
      <c r="K235" s="831">
        <v>446.6</v>
      </c>
      <c r="L235" s="790">
        <f t="shared" si="28"/>
        <v>373.15</v>
      </c>
      <c r="M235" s="838"/>
      <c r="N235" s="837" t="s">
        <v>359</v>
      </c>
      <c r="O235" s="836" t="s">
        <v>1615</v>
      </c>
      <c r="P235" s="835">
        <v>40816</v>
      </c>
      <c r="Q235" s="834">
        <v>26950</v>
      </c>
      <c r="R235" s="833"/>
      <c r="S235" s="832">
        <v>40</v>
      </c>
      <c r="T235" s="831">
        <f t="shared" si="24"/>
        <v>10</v>
      </c>
      <c r="U235" s="831">
        <v>664.92000000000007</v>
      </c>
      <c r="V235" s="789">
        <f t="shared" si="25"/>
        <v>5562.85</v>
      </c>
      <c r="W235" s="831">
        <v>6227.77</v>
      </c>
      <c r="X235" s="790">
        <f t="shared" si="26"/>
        <v>20722.23</v>
      </c>
      <c r="Z235" s="830">
        <f t="shared" si="27"/>
        <v>1</v>
      </c>
    </row>
    <row r="236" spans="2:26" ht="15.75" x14ac:dyDescent="0.25">
      <c r="B236" s="837" t="s">
        <v>316</v>
      </c>
      <c r="C236" s="836" t="s">
        <v>711</v>
      </c>
      <c r="D236" s="835">
        <v>42794</v>
      </c>
      <c r="E236" s="834">
        <v>825.42</v>
      </c>
      <c r="F236" s="833"/>
      <c r="G236" s="832">
        <v>5</v>
      </c>
      <c r="H236" s="831">
        <f t="shared" si="22"/>
        <v>4</v>
      </c>
      <c r="I236" s="831">
        <v>-125.52000000000001</v>
      </c>
      <c r="J236" s="789">
        <f t="shared" si="23"/>
        <v>752.3</v>
      </c>
      <c r="K236" s="831">
        <v>626.78</v>
      </c>
      <c r="L236" s="790">
        <f t="shared" si="28"/>
        <v>198.64</v>
      </c>
      <c r="M236" s="838"/>
      <c r="N236" s="837" t="s">
        <v>359</v>
      </c>
      <c r="O236" s="836" t="s">
        <v>1616</v>
      </c>
      <c r="P236" s="835">
        <v>42345</v>
      </c>
      <c r="Q236" s="834">
        <v>26543</v>
      </c>
      <c r="R236" s="833"/>
      <c r="S236" s="832">
        <v>60</v>
      </c>
      <c r="T236" s="831">
        <f t="shared" si="24"/>
        <v>6</v>
      </c>
      <c r="U236" s="831">
        <v>438.48</v>
      </c>
      <c r="V236" s="789">
        <f t="shared" si="25"/>
        <v>1808.33</v>
      </c>
      <c r="W236" s="831">
        <v>2246.81</v>
      </c>
      <c r="X236" s="790">
        <f t="shared" si="26"/>
        <v>24296.19</v>
      </c>
      <c r="Z236" s="830">
        <f t="shared" si="27"/>
        <v>1</v>
      </c>
    </row>
    <row r="237" spans="2:26" ht="15.75" x14ac:dyDescent="0.25">
      <c r="B237" s="837">
        <v>0</v>
      </c>
      <c r="C237" s="836" t="s">
        <v>712</v>
      </c>
      <c r="D237" s="835">
        <v>40451</v>
      </c>
      <c r="E237" s="834">
        <v>826.72</v>
      </c>
      <c r="F237" s="833"/>
      <c r="G237" s="832">
        <v>30</v>
      </c>
      <c r="H237" s="831">
        <f t="shared" si="22"/>
        <v>11</v>
      </c>
      <c r="I237" s="831">
        <v>-27</v>
      </c>
      <c r="J237" s="789">
        <f t="shared" si="23"/>
        <v>309.20999999999998</v>
      </c>
      <c r="K237" s="831">
        <v>282.20999999999998</v>
      </c>
      <c r="L237" s="790">
        <f t="shared" si="28"/>
        <v>544.51</v>
      </c>
      <c r="M237" s="838"/>
      <c r="N237" s="837" t="s">
        <v>313</v>
      </c>
      <c r="O237" s="836" t="s">
        <v>1617</v>
      </c>
      <c r="P237" s="835">
        <v>37056</v>
      </c>
      <c r="Q237" s="834">
        <v>26358</v>
      </c>
      <c r="R237" s="833"/>
      <c r="S237" s="832">
        <v>20</v>
      </c>
      <c r="T237" s="831">
        <f t="shared" si="24"/>
        <v>20</v>
      </c>
      <c r="U237" s="831">
        <v>906.12000000000012</v>
      </c>
      <c r="V237" s="789">
        <f t="shared" si="25"/>
        <v>24696.83</v>
      </c>
      <c r="W237" s="831">
        <v>25602.95</v>
      </c>
      <c r="X237" s="790">
        <f t="shared" si="26"/>
        <v>755.04999999999927</v>
      </c>
      <c r="Z237" s="830">
        <f t="shared" si="27"/>
        <v>1</v>
      </c>
    </row>
    <row r="238" spans="2:26" ht="15.75" x14ac:dyDescent="0.25">
      <c r="B238" s="837" t="s">
        <v>308</v>
      </c>
      <c r="C238" s="836" t="s">
        <v>713</v>
      </c>
      <c r="D238" s="835">
        <v>41192</v>
      </c>
      <c r="E238" s="834">
        <v>831.34</v>
      </c>
      <c r="F238" s="833"/>
      <c r="G238" s="832">
        <v>3</v>
      </c>
      <c r="H238" s="831">
        <f t="shared" si="22"/>
        <v>3</v>
      </c>
      <c r="I238" s="831">
        <v>0</v>
      </c>
      <c r="J238" s="789">
        <f t="shared" si="23"/>
        <v>831.34</v>
      </c>
      <c r="K238" s="831">
        <v>831.34</v>
      </c>
      <c r="L238" s="790">
        <f t="shared" si="28"/>
        <v>0</v>
      </c>
      <c r="M238" s="838"/>
      <c r="N238" s="837" t="s">
        <v>313</v>
      </c>
      <c r="O238" s="836" t="s">
        <v>1618</v>
      </c>
      <c r="P238" s="835">
        <v>34135</v>
      </c>
      <c r="Q238" s="834">
        <v>26337</v>
      </c>
      <c r="R238" s="833"/>
      <c r="S238" s="832">
        <v>20</v>
      </c>
      <c r="T238" s="831">
        <f t="shared" si="24"/>
        <v>20</v>
      </c>
      <c r="U238" s="831">
        <v>0</v>
      </c>
      <c r="V238" s="789">
        <f t="shared" si="25"/>
        <v>26337</v>
      </c>
      <c r="W238" s="831">
        <v>26337</v>
      </c>
      <c r="X238" s="790">
        <f t="shared" si="26"/>
        <v>0</v>
      </c>
      <c r="Z238" s="830">
        <f t="shared" si="27"/>
        <v>1</v>
      </c>
    </row>
    <row r="239" spans="2:26" ht="15.75" x14ac:dyDescent="0.25">
      <c r="B239" s="837" t="s">
        <v>316</v>
      </c>
      <c r="C239" s="836" t="s">
        <v>714</v>
      </c>
      <c r="D239" s="835">
        <v>43292</v>
      </c>
      <c r="E239" s="834">
        <v>835.24</v>
      </c>
      <c r="F239" s="833"/>
      <c r="G239" s="832">
        <v>5</v>
      </c>
      <c r="H239" s="831">
        <f t="shared" si="22"/>
        <v>3</v>
      </c>
      <c r="I239" s="831">
        <v>-143.16</v>
      </c>
      <c r="J239" s="789">
        <f t="shared" si="23"/>
        <v>548.84</v>
      </c>
      <c r="K239" s="831">
        <v>405.68</v>
      </c>
      <c r="L239" s="790">
        <f t="shared" si="28"/>
        <v>429.56</v>
      </c>
      <c r="M239" s="838"/>
      <c r="N239" s="837" t="s">
        <v>359</v>
      </c>
      <c r="O239" s="836" t="s">
        <v>1479</v>
      </c>
      <c r="P239" s="835">
        <v>43861</v>
      </c>
      <c r="Q239" s="834">
        <v>26287.58</v>
      </c>
      <c r="R239" s="833"/>
      <c r="S239" s="832">
        <v>40</v>
      </c>
      <c r="T239" s="831">
        <f t="shared" si="24"/>
        <v>1</v>
      </c>
      <c r="U239" s="831">
        <v>650.28</v>
      </c>
      <c r="V239" s="789">
        <f t="shared" si="25"/>
        <v>277.29000000000008</v>
      </c>
      <c r="W239" s="831">
        <v>927.57</v>
      </c>
      <c r="X239" s="790">
        <f t="shared" si="26"/>
        <v>25360.010000000002</v>
      </c>
      <c r="Z239" s="830">
        <f t="shared" si="27"/>
        <v>1</v>
      </c>
    </row>
    <row r="240" spans="2:26" ht="15.75" x14ac:dyDescent="0.25">
      <c r="B240" s="837" t="s">
        <v>307</v>
      </c>
      <c r="C240" s="836" t="s">
        <v>715</v>
      </c>
      <c r="D240" s="835">
        <v>39514</v>
      </c>
      <c r="E240" s="834">
        <v>837.76</v>
      </c>
      <c r="F240" s="833"/>
      <c r="G240" s="832">
        <v>20</v>
      </c>
      <c r="H240" s="831">
        <f t="shared" si="22"/>
        <v>13</v>
      </c>
      <c r="I240" s="831">
        <v>-39.72</v>
      </c>
      <c r="J240" s="789">
        <f t="shared" si="23"/>
        <v>576.23</v>
      </c>
      <c r="K240" s="831">
        <v>536.51</v>
      </c>
      <c r="L240" s="790">
        <f t="shared" si="28"/>
        <v>301.25</v>
      </c>
      <c r="M240" s="838"/>
      <c r="N240" s="837" t="s">
        <v>359</v>
      </c>
      <c r="O240" s="836" t="s">
        <v>1619</v>
      </c>
      <c r="P240" s="835">
        <v>39752</v>
      </c>
      <c r="Q240" s="834">
        <v>25900</v>
      </c>
      <c r="R240" s="833"/>
      <c r="S240" s="832">
        <v>40</v>
      </c>
      <c r="T240" s="831">
        <f t="shared" si="24"/>
        <v>13</v>
      </c>
      <c r="U240" s="831">
        <v>638.16</v>
      </c>
      <c r="V240" s="789">
        <f t="shared" si="25"/>
        <v>7235.09</v>
      </c>
      <c r="W240" s="831">
        <v>7873.25</v>
      </c>
      <c r="X240" s="790">
        <f t="shared" si="26"/>
        <v>18026.75</v>
      </c>
      <c r="Z240" s="830">
        <f t="shared" si="27"/>
        <v>1</v>
      </c>
    </row>
    <row r="241" spans="2:26" ht="15.75" x14ac:dyDescent="0.25">
      <c r="B241" s="837" t="s">
        <v>308</v>
      </c>
      <c r="C241" s="836" t="s">
        <v>716</v>
      </c>
      <c r="D241" s="835">
        <v>40358</v>
      </c>
      <c r="E241" s="834">
        <v>849</v>
      </c>
      <c r="F241" s="833"/>
      <c r="G241" s="832">
        <v>20</v>
      </c>
      <c r="H241" s="831">
        <f t="shared" si="22"/>
        <v>11</v>
      </c>
      <c r="I241" s="831">
        <v>-40.799999999999997</v>
      </c>
      <c r="J241" s="789">
        <f t="shared" si="23"/>
        <v>485.7</v>
      </c>
      <c r="K241" s="831">
        <v>444.9</v>
      </c>
      <c r="L241" s="790">
        <f t="shared" si="28"/>
        <v>404.1</v>
      </c>
      <c r="M241" s="838"/>
      <c r="N241" s="837" t="s">
        <v>313</v>
      </c>
      <c r="O241" s="836" t="s">
        <v>1460</v>
      </c>
      <c r="P241" s="835">
        <v>37437</v>
      </c>
      <c r="Q241" s="834">
        <v>25614.01</v>
      </c>
      <c r="R241" s="833"/>
      <c r="S241" s="832">
        <v>20</v>
      </c>
      <c r="T241" s="831">
        <f t="shared" si="24"/>
        <v>19</v>
      </c>
      <c r="U241" s="831">
        <v>1024.56</v>
      </c>
      <c r="V241" s="789">
        <f t="shared" si="25"/>
        <v>22540.32</v>
      </c>
      <c r="W241" s="831">
        <v>23564.880000000001</v>
      </c>
      <c r="X241" s="790">
        <f t="shared" si="26"/>
        <v>2049.1299999999974</v>
      </c>
      <c r="Z241" s="830">
        <f t="shared" si="27"/>
        <v>1</v>
      </c>
    </row>
    <row r="242" spans="2:26" ht="15.75" x14ac:dyDescent="0.25">
      <c r="B242" s="837" t="s">
        <v>307</v>
      </c>
      <c r="C242" s="836" t="s">
        <v>717</v>
      </c>
      <c r="D242" s="835">
        <v>41304</v>
      </c>
      <c r="E242" s="834">
        <v>849.07</v>
      </c>
      <c r="F242" s="833"/>
      <c r="G242" s="832">
        <v>20</v>
      </c>
      <c r="H242" s="831">
        <f t="shared" si="22"/>
        <v>8</v>
      </c>
      <c r="I242" s="831">
        <v>-40.799999999999997</v>
      </c>
      <c r="J242" s="789">
        <f t="shared" si="23"/>
        <v>376.03000000000003</v>
      </c>
      <c r="K242" s="831">
        <v>335.23</v>
      </c>
      <c r="L242" s="790">
        <f t="shared" si="28"/>
        <v>513.84</v>
      </c>
      <c r="M242" s="838"/>
      <c r="N242" s="837" t="s">
        <v>311</v>
      </c>
      <c r="O242" s="836" t="s">
        <v>1620</v>
      </c>
      <c r="P242" s="835">
        <v>38291</v>
      </c>
      <c r="Q242" s="834">
        <v>24836.41</v>
      </c>
      <c r="R242" s="833"/>
      <c r="S242" s="832">
        <v>40</v>
      </c>
      <c r="T242" s="831">
        <f t="shared" si="24"/>
        <v>17</v>
      </c>
      <c r="U242" s="831">
        <v>610.44000000000005</v>
      </c>
      <c r="V242" s="789">
        <f t="shared" si="25"/>
        <v>9422.369999999999</v>
      </c>
      <c r="W242" s="831">
        <v>10032.81</v>
      </c>
      <c r="X242" s="790">
        <f t="shared" si="26"/>
        <v>14803.6</v>
      </c>
      <c r="Z242" s="830">
        <f t="shared" si="27"/>
        <v>1</v>
      </c>
    </row>
    <row r="243" spans="2:26" ht="15.75" x14ac:dyDescent="0.25">
      <c r="B243" s="837" t="s">
        <v>307</v>
      </c>
      <c r="C243" s="836" t="s">
        <v>718</v>
      </c>
      <c r="D243" s="835">
        <v>41492</v>
      </c>
      <c r="E243" s="834">
        <v>850.5</v>
      </c>
      <c r="F243" s="833"/>
      <c r="G243" s="832">
        <v>20</v>
      </c>
      <c r="H243" s="831">
        <f t="shared" si="22"/>
        <v>8</v>
      </c>
      <c r="I243" s="831">
        <v>-41.160000000000004</v>
      </c>
      <c r="J243" s="789">
        <f t="shared" si="23"/>
        <v>355.91</v>
      </c>
      <c r="K243" s="831">
        <v>314.75</v>
      </c>
      <c r="L243" s="790">
        <f t="shared" si="28"/>
        <v>535.75</v>
      </c>
      <c r="M243" s="838"/>
      <c r="N243" s="837" t="s">
        <v>313</v>
      </c>
      <c r="O243" s="836" t="s">
        <v>1293</v>
      </c>
      <c r="P243" s="835">
        <v>40482</v>
      </c>
      <c r="Q243" s="834">
        <v>24775.38</v>
      </c>
      <c r="R243" s="833"/>
      <c r="S243" s="832">
        <v>20</v>
      </c>
      <c r="T243" s="831">
        <f t="shared" si="24"/>
        <v>11</v>
      </c>
      <c r="U243" s="831">
        <v>1190.76</v>
      </c>
      <c r="V243" s="789">
        <f t="shared" si="25"/>
        <v>11379.4</v>
      </c>
      <c r="W243" s="831">
        <v>12570.16</v>
      </c>
      <c r="X243" s="790">
        <f t="shared" si="26"/>
        <v>12205.220000000001</v>
      </c>
      <c r="Z243" s="830">
        <f t="shared" si="27"/>
        <v>1</v>
      </c>
    </row>
    <row r="244" spans="2:26" ht="15.75" x14ac:dyDescent="0.25">
      <c r="B244" s="837" t="s">
        <v>307</v>
      </c>
      <c r="C244" s="836" t="s">
        <v>719</v>
      </c>
      <c r="D244" s="835">
        <v>39355</v>
      </c>
      <c r="E244" s="834">
        <v>858.12</v>
      </c>
      <c r="F244" s="833"/>
      <c r="G244" s="832">
        <v>20</v>
      </c>
      <c r="H244" s="831">
        <f t="shared" si="22"/>
        <v>14</v>
      </c>
      <c r="I244" s="831">
        <v>-40.56</v>
      </c>
      <c r="J244" s="789">
        <f t="shared" si="23"/>
        <v>607.95000000000005</v>
      </c>
      <c r="K244" s="831">
        <v>567.39</v>
      </c>
      <c r="L244" s="790">
        <f t="shared" si="28"/>
        <v>290.73</v>
      </c>
      <c r="M244" s="838"/>
      <c r="N244" s="837" t="s">
        <v>359</v>
      </c>
      <c r="O244" s="836" t="s">
        <v>1621</v>
      </c>
      <c r="P244" s="835">
        <v>43039</v>
      </c>
      <c r="Q244" s="834">
        <v>24651.71</v>
      </c>
      <c r="R244" s="833"/>
      <c r="S244" s="832">
        <v>60</v>
      </c>
      <c r="T244" s="831">
        <f t="shared" si="24"/>
        <v>4</v>
      </c>
      <c r="U244" s="831">
        <v>407.88</v>
      </c>
      <c r="V244" s="789">
        <f t="shared" si="25"/>
        <v>925.93</v>
      </c>
      <c r="W244" s="831">
        <v>1333.81</v>
      </c>
      <c r="X244" s="790">
        <f t="shared" si="26"/>
        <v>23317.899999999998</v>
      </c>
      <c r="Z244" s="830">
        <f t="shared" si="27"/>
        <v>1</v>
      </c>
    </row>
    <row r="245" spans="2:26" ht="15.75" x14ac:dyDescent="0.25">
      <c r="B245" s="837" t="s">
        <v>308</v>
      </c>
      <c r="C245" s="836" t="s">
        <v>720</v>
      </c>
      <c r="D245" s="835">
        <v>42674</v>
      </c>
      <c r="E245" s="834">
        <v>886.38</v>
      </c>
      <c r="F245" s="833"/>
      <c r="G245" s="832">
        <v>20</v>
      </c>
      <c r="H245" s="831">
        <f t="shared" si="22"/>
        <v>5</v>
      </c>
      <c r="I245" s="831">
        <v>-43.2</v>
      </c>
      <c r="J245" s="789">
        <f t="shared" si="23"/>
        <v>227.31</v>
      </c>
      <c r="K245" s="831">
        <v>184.11</v>
      </c>
      <c r="L245" s="790">
        <f t="shared" si="28"/>
        <v>702.27</v>
      </c>
      <c r="M245" s="838"/>
      <c r="N245" s="837" t="s">
        <v>313</v>
      </c>
      <c r="O245" s="836" t="s">
        <v>589</v>
      </c>
      <c r="P245" s="835">
        <v>40117</v>
      </c>
      <c r="Q245" s="834">
        <v>24405.49</v>
      </c>
      <c r="R245" s="833"/>
      <c r="S245" s="832">
        <v>20</v>
      </c>
      <c r="T245" s="831">
        <f t="shared" si="24"/>
        <v>12</v>
      </c>
      <c r="U245" s="831">
        <v>1158.24</v>
      </c>
      <c r="V245" s="789">
        <f t="shared" si="25"/>
        <v>12437.09</v>
      </c>
      <c r="W245" s="831">
        <v>13595.33</v>
      </c>
      <c r="X245" s="790">
        <f t="shared" si="26"/>
        <v>10810.160000000002</v>
      </c>
      <c r="Z245" s="830">
        <f t="shared" si="27"/>
        <v>1</v>
      </c>
    </row>
    <row r="246" spans="2:26" ht="15.75" x14ac:dyDescent="0.25">
      <c r="B246" s="837" t="s">
        <v>313</v>
      </c>
      <c r="C246" s="836" t="s">
        <v>538</v>
      </c>
      <c r="D246" s="835">
        <v>44151</v>
      </c>
      <c r="E246" s="834">
        <v>888.75</v>
      </c>
      <c r="F246" s="833"/>
      <c r="G246" s="832">
        <v>20</v>
      </c>
      <c r="H246" s="831">
        <f t="shared" si="22"/>
        <v>1</v>
      </c>
      <c r="I246" s="831">
        <v>-44.400000000000006</v>
      </c>
      <c r="J246" s="789">
        <f t="shared" si="23"/>
        <v>48.100000000000009</v>
      </c>
      <c r="K246" s="831">
        <v>3.7</v>
      </c>
      <c r="L246" s="790">
        <f t="shared" si="28"/>
        <v>885.05</v>
      </c>
      <c r="M246" s="838"/>
      <c r="N246" s="837" t="s">
        <v>313</v>
      </c>
      <c r="O246" s="836" t="s">
        <v>1622</v>
      </c>
      <c r="P246" s="835">
        <v>34135</v>
      </c>
      <c r="Q246" s="834">
        <v>24341</v>
      </c>
      <c r="R246" s="833"/>
      <c r="S246" s="832">
        <v>40</v>
      </c>
      <c r="T246" s="831">
        <f t="shared" si="24"/>
        <v>28</v>
      </c>
      <c r="U246" s="831">
        <v>589.44000000000005</v>
      </c>
      <c r="V246" s="789">
        <f t="shared" si="25"/>
        <v>16186.31</v>
      </c>
      <c r="W246" s="831">
        <v>16775.75</v>
      </c>
      <c r="X246" s="790">
        <f t="shared" si="26"/>
        <v>7565.25</v>
      </c>
      <c r="Z246" s="830">
        <f t="shared" si="27"/>
        <v>1</v>
      </c>
    </row>
    <row r="247" spans="2:26" ht="15.75" x14ac:dyDescent="0.25">
      <c r="B247" s="837" t="s">
        <v>359</v>
      </c>
      <c r="C247" s="836" t="s">
        <v>721</v>
      </c>
      <c r="D247" s="835">
        <v>43951</v>
      </c>
      <c r="E247" s="834">
        <v>898.98</v>
      </c>
      <c r="F247" s="833"/>
      <c r="G247" s="832">
        <v>60</v>
      </c>
      <c r="H247" s="831">
        <f t="shared" si="22"/>
        <v>1</v>
      </c>
      <c r="I247" s="831">
        <v>-15</v>
      </c>
      <c r="J247" s="789">
        <f t="shared" si="23"/>
        <v>28.740000000000002</v>
      </c>
      <c r="K247" s="831">
        <v>13.74</v>
      </c>
      <c r="L247" s="790">
        <f t="shared" si="28"/>
        <v>885.24</v>
      </c>
      <c r="M247" s="838"/>
      <c r="N247" s="837" t="s">
        <v>313</v>
      </c>
      <c r="O247" s="836" t="s">
        <v>1623</v>
      </c>
      <c r="P247" s="835">
        <v>41090</v>
      </c>
      <c r="Q247" s="834">
        <v>24104.07</v>
      </c>
      <c r="R247" s="833"/>
      <c r="S247" s="832">
        <v>20</v>
      </c>
      <c r="T247" s="831">
        <f t="shared" si="24"/>
        <v>9</v>
      </c>
      <c r="U247" s="831">
        <v>1157.04</v>
      </c>
      <c r="V247" s="789">
        <f t="shared" si="25"/>
        <v>9063.0800000000017</v>
      </c>
      <c r="W247" s="831">
        <v>10220.120000000001</v>
      </c>
      <c r="X247" s="790">
        <f t="shared" si="26"/>
        <v>13883.949999999999</v>
      </c>
      <c r="Z247" s="830">
        <f t="shared" si="27"/>
        <v>1</v>
      </c>
    </row>
    <row r="248" spans="2:26" ht="15.75" x14ac:dyDescent="0.25">
      <c r="B248" s="837" t="s">
        <v>308</v>
      </c>
      <c r="C248" s="836" t="s">
        <v>722</v>
      </c>
      <c r="D248" s="835">
        <v>42671</v>
      </c>
      <c r="E248" s="834">
        <v>899.83</v>
      </c>
      <c r="F248" s="833"/>
      <c r="G248" s="832">
        <v>20</v>
      </c>
      <c r="H248" s="831">
        <f t="shared" si="22"/>
        <v>5</v>
      </c>
      <c r="I248" s="831">
        <v>-43.68</v>
      </c>
      <c r="J248" s="789">
        <f t="shared" si="23"/>
        <v>230.48000000000002</v>
      </c>
      <c r="K248" s="831">
        <v>186.8</v>
      </c>
      <c r="L248" s="790">
        <f t="shared" si="28"/>
        <v>713.03</v>
      </c>
      <c r="M248" s="838"/>
      <c r="N248" s="837" t="s">
        <v>313</v>
      </c>
      <c r="O248" s="836" t="s">
        <v>572</v>
      </c>
      <c r="P248" s="835">
        <v>39021</v>
      </c>
      <c r="Q248" s="834">
        <v>23665.75</v>
      </c>
      <c r="R248" s="833"/>
      <c r="S248" s="832">
        <v>20</v>
      </c>
      <c r="T248" s="831">
        <f t="shared" si="24"/>
        <v>15</v>
      </c>
      <c r="U248" s="831">
        <v>1110.24</v>
      </c>
      <c r="V248" s="789">
        <f t="shared" si="25"/>
        <v>15616.519999999999</v>
      </c>
      <c r="W248" s="831">
        <v>16726.759999999998</v>
      </c>
      <c r="X248" s="790">
        <f t="shared" si="26"/>
        <v>6938.9900000000016</v>
      </c>
      <c r="Z248" s="830">
        <f t="shared" si="27"/>
        <v>1</v>
      </c>
    </row>
    <row r="249" spans="2:26" ht="15.75" x14ac:dyDescent="0.25">
      <c r="B249" s="837" t="s">
        <v>313</v>
      </c>
      <c r="C249" s="836" t="s">
        <v>539</v>
      </c>
      <c r="D249" s="835">
        <v>44151</v>
      </c>
      <c r="E249" s="834">
        <v>902.15</v>
      </c>
      <c r="F249" s="833"/>
      <c r="G249" s="832">
        <v>20</v>
      </c>
      <c r="H249" s="831">
        <f t="shared" si="22"/>
        <v>1</v>
      </c>
      <c r="I249" s="831">
        <v>-45.120000000000005</v>
      </c>
      <c r="J249" s="789">
        <f t="shared" si="23"/>
        <v>48.88</v>
      </c>
      <c r="K249" s="831">
        <v>3.76</v>
      </c>
      <c r="L249" s="790">
        <f t="shared" si="28"/>
        <v>898.39</v>
      </c>
      <c r="M249" s="838"/>
      <c r="N249" s="837" t="s">
        <v>359</v>
      </c>
      <c r="O249" s="836" t="s">
        <v>1205</v>
      </c>
      <c r="P249" s="835">
        <v>39386</v>
      </c>
      <c r="Q249" s="834">
        <v>23106</v>
      </c>
      <c r="R249" s="833"/>
      <c r="S249" s="832">
        <v>40</v>
      </c>
      <c r="T249" s="831">
        <f t="shared" si="24"/>
        <v>14</v>
      </c>
      <c r="U249" s="831">
        <v>568.92000000000007</v>
      </c>
      <c r="V249" s="789">
        <f t="shared" si="25"/>
        <v>7032.44</v>
      </c>
      <c r="W249" s="831">
        <v>7601.36</v>
      </c>
      <c r="X249" s="790">
        <f t="shared" si="26"/>
        <v>15504.64</v>
      </c>
      <c r="Z249" s="830">
        <f t="shared" si="27"/>
        <v>1</v>
      </c>
    </row>
    <row r="250" spans="2:26" ht="15.75" x14ac:dyDescent="0.25">
      <c r="B250" s="837" t="e">
        <v>#N/A</v>
      </c>
      <c r="C250" s="836" t="s">
        <v>723</v>
      </c>
      <c r="D250" s="835">
        <v>42125</v>
      </c>
      <c r="E250" s="834">
        <v>908</v>
      </c>
      <c r="F250" s="833"/>
      <c r="G250" s="832">
        <v>8</v>
      </c>
      <c r="H250" s="831">
        <f t="shared" si="22"/>
        <v>6</v>
      </c>
      <c r="I250" s="831">
        <v>-98.88</v>
      </c>
      <c r="J250" s="789">
        <f t="shared" si="23"/>
        <v>734.79</v>
      </c>
      <c r="K250" s="831">
        <v>635.91</v>
      </c>
      <c r="L250" s="790">
        <f t="shared" si="28"/>
        <v>272.09000000000003</v>
      </c>
      <c r="M250" s="838"/>
      <c r="N250" s="837" t="s">
        <v>313</v>
      </c>
      <c r="O250" s="836" t="s">
        <v>1284</v>
      </c>
      <c r="P250" s="835">
        <v>39752</v>
      </c>
      <c r="Q250" s="834">
        <v>22666.11</v>
      </c>
      <c r="R250" s="833"/>
      <c r="S250" s="832">
        <v>20</v>
      </c>
      <c r="T250" s="831">
        <f t="shared" si="24"/>
        <v>13</v>
      </c>
      <c r="U250" s="831">
        <v>1079.28</v>
      </c>
      <c r="V250" s="789">
        <f t="shared" si="25"/>
        <v>12682.32</v>
      </c>
      <c r="W250" s="831">
        <v>13761.6</v>
      </c>
      <c r="X250" s="790">
        <f t="shared" si="26"/>
        <v>8904.51</v>
      </c>
      <c r="Z250" s="830">
        <f t="shared" si="27"/>
        <v>1</v>
      </c>
    </row>
    <row r="251" spans="2:26" ht="15.75" x14ac:dyDescent="0.25">
      <c r="B251" s="837" t="s">
        <v>307</v>
      </c>
      <c r="C251" s="836" t="s">
        <v>724</v>
      </c>
      <c r="D251" s="835">
        <v>41299</v>
      </c>
      <c r="E251" s="834">
        <v>913.5</v>
      </c>
      <c r="F251" s="833"/>
      <c r="G251" s="832">
        <v>20</v>
      </c>
      <c r="H251" s="831">
        <f t="shared" si="22"/>
        <v>8</v>
      </c>
      <c r="I251" s="831">
        <v>-44.160000000000004</v>
      </c>
      <c r="J251" s="789">
        <f t="shared" si="23"/>
        <v>405.03000000000003</v>
      </c>
      <c r="K251" s="831">
        <v>360.87</v>
      </c>
      <c r="L251" s="790">
        <f t="shared" si="28"/>
        <v>552.63</v>
      </c>
      <c r="M251" s="838"/>
      <c r="N251" s="837" t="s">
        <v>311</v>
      </c>
      <c r="O251" s="836" t="s">
        <v>799</v>
      </c>
      <c r="P251" s="835">
        <v>39721</v>
      </c>
      <c r="Q251" s="834">
        <v>22268.84</v>
      </c>
      <c r="R251" s="833"/>
      <c r="S251" s="832">
        <v>40</v>
      </c>
      <c r="T251" s="831">
        <f t="shared" si="24"/>
        <v>13</v>
      </c>
      <c r="U251" s="831">
        <v>547.08000000000004</v>
      </c>
      <c r="V251" s="789">
        <f t="shared" si="25"/>
        <v>6267.92</v>
      </c>
      <c r="W251" s="831">
        <v>6815</v>
      </c>
      <c r="X251" s="790">
        <f t="shared" si="26"/>
        <v>15453.84</v>
      </c>
      <c r="Z251" s="830">
        <f t="shared" si="27"/>
        <v>1</v>
      </c>
    </row>
    <row r="252" spans="2:26" ht="15.75" x14ac:dyDescent="0.25">
      <c r="B252" s="837" t="s">
        <v>307</v>
      </c>
      <c r="C252" s="836" t="s">
        <v>725</v>
      </c>
      <c r="D252" s="835">
        <v>36799</v>
      </c>
      <c r="E252" s="834">
        <v>919.04</v>
      </c>
      <c r="F252" s="833"/>
      <c r="G252" s="832">
        <v>20</v>
      </c>
      <c r="H252" s="831">
        <f t="shared" si="22"/>
        <v>20</v>
      </c>
      <c r="I252" s="831">
        <v>-11.52</v>
      </c>
      <c r="J252" s="789">
        <f t="shared" si="23"/>
        <v>928.63</v>
      </c>
      <c r="K252" s="831">
        <v>917.11</v>
      </c>
      <c r="L252" s="790">
        <f t="shared" si="28"/>
        <v>1.92999999999995</v>
      </c>
      <c r="M252" s="838"/>
      <c r="N252" s="837" t="s">
        <v>359</v>
      </c>
      <c r="O252" s="836" t="s">
        <v>1624</v>
      </c>
      <c r="P252" s="835">
        <v>35231</v>
      </c>
      <c r="Q252" s="834">
        <v>22246</v>
      </c>
      <c r="R252" s="833"/>
      <c r="S252" s="832">
        <v>60</v>
      </c>
      <c r="T252" s="831">
        <f t="shared" si="24"/>
        <v>25</v>
      </c>
      <c r="U252" s="831">
        <v>366.48</v>
      </c>
      <c r="V252" s="789">
        <f t="shared" si="25"/>
        <v>8746.1400000000012</v>
      </c>
      <c r="W252" s="831">
        <v>9112.6200000000008</v>
      </c>
      <c r="X252" s="790">
        <f t="shared" si="26"/>
        <v>13133.38</v>
      </c>
      <c r="Z252" s="830">
        <f t="shared" si="27"/>
        <v>1</v>
      </c>
    </row>
    <row r="253" spans="2:26" ht="15.75" x14ac:dyDescent="0.25">
      <c r="B253" s="837" t="s">
        <v>313</v>
      </c>
      <c r="C253" s="836" t="s">
        <v>726</v>
      </c>
      <c r="D253" s="835">
        <v>43982</v>
      </c>
      <c r="E253" s="834">
        <v>946</v>
      </c>
      <c r="F253" s="833"/>
      <c r="G253" s="832">
        <v>20</v>
      </c>
      <c r="H253" s="831">
        <f t="shared" si="22"/>
        <v>1</v>
      </c>
      <c r="I253" s="831">
        <v>-46.92</v>
      </c>
      <c r="J253" s="789">
        <f t="shared" si="23"/>
        <v>82.210000000000008</v>
      </c>
      <c r="K253" s="831">
        <v>35.29</v>
      </c>
      <c r="L253" s="790">
        <f t="shared" si="28"/>
        <v>910.71</v>
      </c>
      <c r="M253" s="838"/>
      <c r="N253" s="837" t="s">
        <v>313</v>
      </c>
      <c r="O253" s="836" t="s">
        <v>589</v>
      </c>
      <c r="P253" s="835">
        <v>40847</v>
      </c>
      <c r="Q253" s="834">
        <v>21780.080000000002</v>
      </c>
      <c r="R253" s="833"/>
      <c r="S253" s="832">
        <v>20</v>
      </c>
      <c r="T253" s="831">
        <f t="shared" si="24"/>
        <v>10</v>
      </c>
      <c r="U253" s="831">
        <v>1043.04</v>
      </c>
      <c r="V253" s="789">
        <f t="shared" si="25"/>
        <v>8916.48</v>
      </c>
      <c r="W253" s="831">
        <v>9959.52</v>
      </c>
      <c r="X253" s="790">
        <f t="shared" si="26"/>
        <v>11820.560000000001</v>
      </c>
      <c r="Z253" s="830">
        <f t="shared" si="27"/>
        <v>1</v>
      </c>
    </row>
    <row r="254" spans="2:26" ht="15.75" x14ac:dyDescent="0.25">
      <c r="B254" s="837" t="s">
        <v>308</v>
      </c>
      <c r="C254" s="836" t="s">
        <v>727</v>
      </c>
      <c r="D254" s="835">
        <v>41617</v>
      </c>
      <c r="E254" s="834">
        <v>950.32</v>
      </c>
      <c r="F254" s="833"/>
      <c r="G254" s="832">
        <v>20</v>
      </c>
      <c r="H254" s="831">
        <f t="shared" si="22"/>
        <v>8</v>
      </c>
      <c r="I254" s="831">
        <v>-46.08</v>
      </c>
      <c r="J254" s="789">
        <f t="shared" si="23"/>
        <v>381.96</v>
      </c>
      <c r="K254" s="831">
        <v>335.88</v>
      </c>
      <c r="L254" s="790">
        <f t="shared" si="28"/>
        <v>614.44000000000005</v>
      </c>
      <c r="M254" s="838"/>
      <c r="N254" s="837" t="s">
        <v>359</v>
      </c>
      <c r="O254" s="836" t="s">
        <v>1625</v>
      </c>
      <c r="P254" s="835">
        <v>40117</v>
      </c>
      <c r="Q254" s="834">
        <v>21357.45</v>
      </c>
      <c r="R254" s="833"/>
      <c r="S254" s="832">
        <v>40</v>
      </c>
      <c r="T254" s="831">
        <f t="shared" si="24"/>
        <v>12</v>
      </c>
      <c r="U254" s="831">
        <v>526.43999999999994</v>
      </c>
      <c r="V254" s="789">
        <f t="shared" si="25"/>
        <v>5432.14</v>
      </c>
      <c r="W254" s="831">
        <v>5958.58</v>
      </c>
      <c r="X254" s="790">
        <f t="shared" si="26"/>
        <v>15398.87</v>
      </c>
      <c r="Z254" s="830">
        <f t="shared" si="27"/>
        <v>1</v>
      </c>
    </row>
    <row r="255" spans="2:26" ht="15.75" x14ac:dyDescent="0.25">
      <c r="B255" s="837" t="s">
        <v>359</v>
      </c>
      <c r="C255" s="836" t="s">
        <v>728</v>
      </c>
      <c r="D255" s="835">
        <v>43908</v>
      </c>
      <c r="E255" s="834">
        <v>951.84</v>
      </c>
      <c r="F255" s="833"/>
      <c r="G255" s="832">
        <v>60</v>
      </c>
      <c r="H255" s="831">
        <f t="shared" si="22"/>
        <v>1</v>
      </c>
      <c r="I255" s="831">
        <v>-15.84</v>
      </c>
      <c r="J255" s="789">
        <f t="shared" si="23"/>
        <v>33.019999999999996</v>
      </c>
      <c r="K255" s="831">
        <v>17.18</v>
      </c>
      <c r="L255" s="790">
        <f t="shared" si="28"/>
        <v>934.66000000000008</v>
      </c>
      <c r="M255" s="838"/>
      <c r="N255" s="837">
        <v>0</v>
      </c>
      <c r="O255" s="836" t="s">
        <v>1626</v>
      </c>
      <c r="P255" s="835">
        <v>35961</v>
      </c>
      <c r="Q255" s="834">
        <v>21152</v>
      </c>
      <c r="R255" s="833"/>
      <c r="S255" s="832">
        <v>30</v>
      </c>
      <c r="T255" s="831">
        <f t="shared" si="24"/>
        <v>23</v>
      </c>
      <c r="U255" s="831">
        <v>627.48</v>
      </c>
      <c r="V255" s="789">
        <f t="shared" si="25"/>
        <v>15609.09</v>
      </c>
      <c r="W255" s="831">
        <v>16236.57</v>
      </c>
      <c r="X255" s="790">
        <f t="shared" si="26"/>
        <v>4915.43</v>
      </c>
      <c r="Z255" s="830">
        <f t="shared" si="27"/>
        <v>1</v>
      </c>
    </row>
    <row r="256" spans="2:26" ht="15.75" x14ac:dyDescent="0.25">
      <c r="B256" s="837" t="s">
        <v>311</v>
      </c>
      <c r="C256" s="836" t="s">
        <v>729</v>
      </c>
      <c r="D256" s="835">
        <v>39355</v>
      </c>
      <c r="E256" s="834">
        <v>957.98</v>
      </c>
      <c r="F256" s="833"/>
      <c r="G256" s="832">
        <v>40</v>
      </c>
      <c r="H256" s="831">
        <f t="shared" si="22"/>
        <v>14</v>
      </c>
      <c r="I256" s="831">
        <v>-23.64</v>
      </c>
      <c r="J256" s="789">
        <f t="shared" si="23"/>
        <v>340.83</v>
      </c>
      <c r="K256" s="831">
        <v>317.19</v>
      </c>
      <c r="L256" s="790">
        <f t="shared" si="28"/>
        <v>640.79</v>
      </c>
      <c r="M256" s="838"/>
      <c r="N256" s="837" t="s">
        <v>359</v>
      </c>
      <c r="O256" s="836" t="s">
        <v>1627</v>
      </c>
      <c r="P256" s="835">
        <v>41455</v>
      </c>
      <c r="Q256" s="834">
        <v>21112.7</v>
      </c>
      <c r="R256" s="833"/>
      <c r="S256" s="832">
        <v>40</v>
      </c>
      <c r="T256" s="831">
        <f t="shared" si="24"/>
        <v>8</v>
      </c>
      <c r="U256" s="831">
        <v>521.28</v>
      </c>
      <c r="V256" s="789">
        <f t="shared" si="25"/>
        <v>3434.1000000000004</v>
      </c>
      <c r="W256" s="831">
        <v>3955.38</v>
      </c>
      <c r="X256" s="790">
        <f t="shared" si="26"/>
        <v>17157.32</v>
      </c>
      <c r="Z256" s="830">
        <f t="shared" si="27"/>
        <v>1</v>
      </c>
    </row>
    <row r="257" spans="2:26" ht="15.75" x14ac:dyDescent="0.25">
      <c r="B257" s="837" t="s">
        <v>313</v>
      </c>
      <c r="C257" s="836" t="s">
        <v>730</v>
      </c>
      <c r="D257" s="835">
        <v>40999</v>
      </c>
      <c r="E257" s="834">
        <v>994.64</v>
      </c>
      <c r="F257" s="833"/>
      <c r="G257" s="832">
        <v>40</v>
      </c>
      <c r="H257" s="831">
        <f t="shared" si="22"/>
        <v>9</v>
      </c>
      <c r="I257" s="831">
        <v>-24.599999999999998</v>
      </c>
      <c r="J257" s="789">
        <f t="shared" si="23"/>
        <v>242.07999999999998</v>
      </c>
      <c r="K257" s="831">
        <v>217.48</v>
      </c>
      <c r="L257" s="790">
        <f t="shared" si="28"/>
        <v>777.16</v>
      </c>
      <c r="M257" s="838"/>
      <c r="N257" s="837" t="s">
        <v>359</v>
      </c>
      <c r="O257" s="836" t="s">
        <v>1628</v>
      </c>
      <c r="P257" s="835">
        <v>39538</v>
      </c>
      <c r="Q257" s="834">
        <v>21000</v>
      </c>
      <c r="R257" s="833"/>
      <c r="S257" s="832">
        <v>40</v>
      </c>
      <c r="T257" s="831">
        <f t="shared" si="24"/>
        <v>13</v>
      </c>
      <c r="U257" s="831">
        <v>515.76</v>
      </c>
      <c r="V257" s="789">
        <f t="shared" si="25"/>
        <v>6173.37</v>
      </c>
      <c r="W257" s="831">
        <v>6689.13</v>
      </c>
      <c r="X257" s="790">
        <f t="shared" si="26"/>
        <v>14310.869999999999</v>
      </c>
      <c r="Z257" s="830">
        <f t="shared" si="27"/>
        <v>1</v>
      </c>
    </row>
    <row r="258" spans="2:26" ht="15.75" x14ac:dyDescent="0.25">
      <c r="B258" s="837" t="s">
        <v>308</v>
      </c>
      <c r="C258" s="836" t="s">
        <v>731</v>
      </c>
      <c r="D258" s="835">
        <v>44076</v>
      </c>
      <c r="E258" s="834">
        <v>996.37</v>
      </c>
      <c r="F258" s="833"/>
      <c r="G258" s="832">
        <v>20</v>
      </c>
      <c r="H258" s="831">
        <f t="shared" si="22"/>
        <v>1</v>
      </c>
      <c r="I258" s="831">
        <v>-49.800000000000004</v>
      </c>
      <c r="J258" s="789">
        <f t="shared" si="23"/>
        <v>53.95</v>
      </c>
      <c r="K258" s="831">
        <v>4.1500000000000004</v>
      </c>
      <c r="L258" s="790">
        <f t="shared" si="28"/>
        <v>992.22</v>
      </c>
      <c r="M258" s="838"/>
      <c r="N258" s="837" t="s">
        <v>359</v>
      </c>
      <c r="O258" s="836" t="s">
        <v>1629</v>
      </c>
      <c r="P258" s="835">
        <v>41364</v>
      </c>
      <c r="Q258" s="834">
        <v>21000</v>
      </c>
      <c r="R258" s="833"/>
      <c r="S258" s="832">
        <v>40</v>
      </c>
      <c r="T258" s="831">
        <f t="shared" si="24"/>
        <v>8</v>
      </c>
      <c r="U258" s="831">
        <v>517.08000000000004</v>
      </c>
      <c r="V258" s="789">
        <f t="shared" si="25"/>
        <v>3547.71</v>
      </c>
      <c r="W258" s="831">
        <v>4064.79</v>
      </c>
      <c r="X258" s="790">
        <f t="shared" si="26"/>
        <v>16935.21</v>
      </c>
      <c r="Z258" s="830">
        <f t="shared" si="27"/>
        <v>1</v>
      </c>
    </row>
    <row r="259" spans="2:26" ht="15.75" x14ac:dyDescent="0.25">
      <c r="B259" s="837" t="s">
        <v>313</v>
      </c>
      <c r="C259" s="836" t="s">
        <v>732</v>
      </c>
      <c r="D259" s="835">
        <v>43861</v>
      </c>
      <c r="E259" s="834">
        <v>998.53</v>
      </c>
      <c r="F259" s="833"/>
      <c r="G259" s="832">
        <v>40</v>
      </c>
      <c r="H259" s="831">
        <f t="shared" si="22"/>
        <v>1</v>
      </c>
      <c r="I259" s="831">
        <v>-24.599999999999998</v>
      </c>
      <c r="J259" s="789">
        <f t="shared" si="23"/>
        <v>59.78</v>
      </c>
      <c r="K259" s="831">
        <v>35.18</v>
      </c>
      <c r="L259" s="790">
        <f t="shared" si="28"/>
        <v>963.35</v>
      </c>
      <c r="M259" s="838"/>
      <c r="N259" s="837" t="s">
        <v>359</v>
      </c>
      <c r="O259" s="836" t="s">
        <v>1630</v>
      </c>
      <c r="P259" s="835">
        <v>40724</v>
      </c>
      <c r="Q259" s="834">
        <v>20856.330000000002</v>
      </c>
      <c r="R259" s="833"/>
      <c r="S259" s="832">
        <v>60</v>
      </c>
      <c r="T259" s="831">
        <f t="shared" si="24"/>
        <v>10</v>
      </c>
      <c r="U259" s="831">
        <v>344.76</v>
      </c>
      <c r="V259" s="789">
        <f t="shared" si="25"/>
        <v>2956.12</v>
      </c>
      <c r="W259" s="831">
        <v>3300.88</v>
      </c>
      <c r="X259" s="790">
        <f t="shared" si="26"/>
        <v>17555.45</v>
      </c>
      <c r="Z259" s="830">
        <f t="shared" si="27"/>
        <v>1</v>
      </c>
    </row>
    <row r="260" spans="2:26" ht="15.75" x14ac:dyDescent="0.25">
      <c r="B260" s="837" t="s">
        <v>316</v>
      </c>
      <c r="C260" s="836" t="s">
        <v>733</v>
      </c>
      <c r="D260" s="835">
        <v>40209</v>
      </c>
      <c r="E260" s="834">
        <v>1003.29</v>
      </c>
      <c r="F260" s="833"/>
      <c r="G260" s="832">
        <v>5</v>
      </c>
      <c r="H260" s="831">
        <f t="shared" si="22"/>
        <v>5</v>
      </c>
      <c r="I260" s="831">
        <v>0</v>
      </c>
      <c r="J260" s="789">
        <f t="shared" si="23"/>
        <v>1003.29</v>
      </c>
      <c r="K260" s="831">
        <v>1003.29</v>
      </c>
      <c r="L260" s="790">
        <f t="shared" si="28"/>
        <v>0</v>
      </c>
      <c r="M260" s="838"/>
      <c r="N260" s="837" t="s">
        <v>311</v>
      </c>
      <c r="O260" s="836" t="s">
        <v>796</v>
      </c>
      <c r="P260" s="835">
        <v>40268</v>
      </c>
      <c r="Q260" s="834">
        <v>20141.54</v>
      </c>
      <c r="R260" s="833"/>
      <c r="S260" s="832">
        <v>40</v>
      </c>
      <c r="T260" s="831">
        <f t="shared" si="24"/>
        <v>11</v>
      </c>
      <c r="U260" s="831">
        <v>496.56000000000006</v>
      </c>
      <c r="V260" s="789">
        <f t="shared" si="25"/>
        <v>4913.0099999999993</v>
      </c>
      <c r="W260" s="831">
        <v>5409.57</v>
      </c>
      <c r="X260" s="790">
        <f t="shared" si="26"/>
        <v>14731.970000000001</v>
      </c>
      <c r="Z260" s="830">
        <f t="shared" si="27"/>
        <v>1</v>
      </c>
    </row>
    <row r="261" spans="2:26" ht="15.75" x14ac:dyDescent="0.25">
      <c r="B261" s="837" t="s">
        <v>308</v>
      </c>
      <c r="C261" s="836" t="s">
        <v>734</v>
      </c>
      <c r="D261" s="835">
        <v>39787</v>
      </c>
      <c r="E261" s="834">
        <v>1013.4</v>
      </c>
      <c r="F261" s="833"/>
      <c r="G261" s="832">
        <v>20</v>
      </c>
      <c r="H261" s="831">
        <f t="shared" si="22"/>
        <v>13</v>
      </c>
      <c r="I261" s="831">
        <v>-47.88</v>
      </c>
      <c r="J261" s="789">
        <f t="shared" si="23"/>
        <v>658.74</v>
      </c>
      <c r="K261" s="831">
        <v>610.86</v>
      </c>
      <c r="L261" s="790">
        <f t="shared" si="28"/>
        <v>402.53999999999996</v>
      </c>
      <c r="M261" s="838"/>
      <c r="N261" s="837" t="s">
        <v>359</v>
      </c>
      <c r="O261" s="836" t="s">
        <v>1631</v>
      </c>
      <c r="P261" s="835">
        <v>43692</v>
      </c>
      <c r="Q261" s="834">
        <v>20053.560000000001</v>
      </c>
      <c r="R261" s="833"/>
      <c r="S261" s="832">
        <v>40</v>
      </c>
      <c r="T261" s="831">
        <f t="shared" si="24"/>
        <v>2</v>
      </c>
      <c r="U261" s="831">
        <v>495</v>
      </c>
      <c r="V261" s="789">
        <f t="shared" si="25"/>
        <v>212.05999999999995</v>
      </c>
      <c r="W261" s="831">
        <v>707.06</v>
      </c>
      <c r="X261" s="790">
        <f t="shared" si="26"/>
        <v>19346.5</v>
      </c>
      <c r="Z261" s="830">
        <f t="shared" si="27"/>
        <v>1</v>
      </c>
    </row>
    <row r="262" spans="2:26" ht="15.75" x14ac:dyDescent="0.25">
      <c r="B262" s="837" t="s">
        <v>313</v>
      </c>
      <c r="C262" s="836" t="s">
        <v>735</v>
      </c>
      <c r="D262" s="835">
        <v>43839</v>
      </c>
      <c r="E262" s="834">
        <v>1030</v>
      </c>
      <c r="F262" s="833"/>
      <c r="G262" s="832">
        <v>40</v>
      </c>
      <c r="H262" s="831">
        <f t="shared" si="22"/>
        <v>1</v>
      </c>
      <c r="I262" s="831">
        <v>-25.44</v>
      </c>
      <c r="J262" s="789">
        <f t="shared" si="23"/>
        <v>61.760000000000005</v>
      </c>
      <c r="K262" s="831">
        <v>36.32</v>
      </c>
      <c r="L262" s="790">
        <f t="shared" si="28"/>
        <v>993.68</v>
      </c>
      <c r="M262" s="838"/>
      <c r="N262" s="837" t="s">
        <v>311</v>
      </c>
      <c r="O262" s="836" t="s">
        <v>1632</v>
      </c>
      <c r="P262" s="835">
        <v>41270</v>
      </c>
      <c r="Q262" s="834">
        <v>20000</v>
      </c>
      <c r="R262" s="833"/>
      <c r="S262" s="832">
        <v>40</v>
      </c>
      <c r="T262" s="831">
        <f t="shared" si="24"/>
        <v>9</v>
      </c>
      <c r="U262" s="831">
        <v>492.48</v>
      </c>
      <c r="V262" s="789">
        <f t="shared" si="25"/>
        <v>3503.7599999999998</v>
      </c>
      <c r="W262" s="831">
        <v>3996.24</v>
      </c>
      <c r="X262" s="790">
        <f t="shared" si="26"/>
        <v>16003.76</v>
      </c>
      <c r="Z262" s="830">
        <f t="shared" si="27"/>
        <v>1</v>
      </c>
    </row>
    <row r="263" spans="2:26" ht="15.75" x14ac:dyDescent="0.25">
      <c r="B263" s="837" t="s">
        <v>313</v>
      </c>
      <c r="C263" s="836" t="s">
        <v>736</v>
      </c>
      <c r="D263" s="835">
        <v>36433</v>
      </c>
      <c r="E263" s="834">
        <v>1032.5999999999999</v>
      </c>
      <c r="F263" s="833"/>
      <c r="G263" s="832">
        <v>40</v>
      </c>
      <c r="H263" s="831">
        <f t="shared" si="22"/>
        <v>22</v>
      </c>
      <c r="I263" s="831">
        <v>-25.32</v>
      </c>
      <c r="J263" s="789">
        <f t="shared" si="23"/>
        <v>575.88</v>
      </c>
      <c r="K263" s="831">
        <v>550.55999999999995</v>
      </c>
      <c r="L263" s="790">
        <f t="shared" si="28"/>
        <v>482.03999999999996</v>
      </c>
      <c r="M263" s="838"/>
      <c r="N263" s="837" t="s">
        <v>359</v>
      </c>
      <c r="O263" s="836" t="s">
        <v>1633</v>
      </c>
      <c r="P263" s="835">
        <v>41182</v>
      </c>
      <c r="Q263" s="834">
        <v>19965.63</v>
      </c>
      <c r="R263" s="833"/>
      <c r="S263" s="832">
        <v>60</v>
      </c>
      <c r="T263" s="831">
        <f t="shared" si="24"/>
        <v>9</v>
      </c>
      <c r="U263" s="831">
        <v>329.64</v>
      </c>
      <c r="V263" s="789">
        <f t="shared" si="25"/>
        <v>2414.0700000000002</v>
      </c>
      <c r="W263" s="831">
        <v>2743.71</v>
      </c>
      <c r="X263" s="790">
        <f t="shared" si="26"/>
        <v>17221.920000000002</v>
      </c>
      <c r="Z263" s="830">
        <f t="shared" si="27"/>
        <v>1</v>
      </c>
    </row>
    <row r="264" spans="2:26" ht="15.75" x14ac:dyDescent="0.25">
      <c r="B264" s="837" t="s">
        <v>359</v>
      </c>
      <c r="C264" s="836" t="s">
        <v>737</v>
      </c>
      <c r="D264" s="835">
        <v>43844</v>
      </c>
      <c r="E264" s="834">
        <v>1035.47</v>
      </c>
      <c r="F264" s="833"/>
      <c r="G264" s="832">
        <v>60</v>
      </c>
      <c r="H264" s="831">
        <f t="shared" ref="H264:H327" si="29">IF(E264&lt;&gt;"",IF((TestEOY-D264)/365&gt;G264,G264,ROUNDUP(((TestEOY-D264)/365),0)),"")</f>
        <v>1</v>
      </c>
      <c r="I264" s="831">
        <v>-17.16</v>
      </c>
      <c r="J264" s="789">
        <f t="shared" ref="J264:J327" si="30">K264-I264</f>
        <v>41.56</v>
      </c>
      <c r="K264" s="831">
        <v>24.4</v>
      </c>
      <c r="L264" s="790">
        <f t="shared" si="28"/>
        <v>1011.07</v>
      </c>
      <c r="M264" s="838"/>
      <c r="N264" s="837" t="s">
        <v>359</v>
      </c>
      <c r="O264" s="836" t="s">
        <v>1634</v>
      </c>
      <c r="P264" s="835">
        <v>39721</v>
      </c>
      <c r="Q264" s="834">
        <v>19950</v>
      </c>
      <c r="R264" s="833"/>
      <c r="S264" s="832">
        <v>40</v>
      </c>
      <c r="T264" s="831">
        <f t="shared" ref="T264:T327" si="31">IF(Q264&lt;&gt;"",IF((TestEOY-P264)/365&gt;S264,S264,ROUNDUP(((TestEOY-P264)/365),0)),"")</f>
        <v>13</v>
      </c>
      <c r="U264" s="831">
        <v>491.52</v>
      </c>
      <c r="V264" s="789">
        <f t="shared" ref="V264:V327" si="32">W264-U264</f>
        <v>5614.5499999999993</v>
      </c>
      <c r="W264" s="831">
        <v>6106.07</v>
      </c>
      <c r="X264" s="790">
        <f t="shared" ref="X264:X327" si="33">IFERROR(IF(W264&gt;Q264,0,(+Q264-W264))-R264,"")</f>
        <v>13843.93</v>
      </c>
      <c r="Z264" s="830">
        <f t="shared" ref="Z264:Z327" si="34">IF(W264&gt;Q264,0,1)</f>
        <v>1</v>
      </c>
    </row>
    <row r="265" spans="2:26" ht="15.75" x14ac:dyDescent="0.25">
      <c r="B265" s="837" t="s">
        <v>313</v>
      </c>
      <c r="C265" s="836" t="s">
        <v>738</v>
      </c>
      <c r="D265" s="835">
        <v>43882</v>
      </c>
      <c r="E265" s="834">
        <v>1043.5899999999999</v>
      </c>
      <c r="F265" s="833"/>
      <c r="G265" s="832">
        <v>20</v>
      </c>
      <c r="H265" s="831">
        <f t="shared" si="29"/>
        <v>1</v>
      </c>
      <c r="I265" s="831">
        <v>-51.12</v>
      </c>
      <c r="J265" s="789">
        <f t="shared" si="30"/>
        <v>115.81</v>
      </c>
      <c r="K265" s="831">
        <v>64.69</v>
      </c>
      <c r="L265" s="790">
        <f t="shared" si="28"/>
        <v>978.89999999999986</v>
      </c>
      <c r="M265" s="838"/>
      <c r="N265" s="837" t="s">
        <v>359</v>
      </c>
      <c r="O265" s="836" t="s">
        <v>1472</v>
      </c>
      <c r="P265" s="835">
        <v>37711</v>
      </c>
      <c r="Q265" s="834">
        <v>19832.23</v>
      </c>
      <c r="R265" s="833"/>
      <c r="S265" s="832">
        <v>60</v>
      </c>
      <c r="T265" s="831">
        <f t="shared" si="31"/>
        <v>18</v>
      </c>
      <c r="U265" s="831">
        <v>327.36</v>
      </c>
      <c r="V265" s="789">
        <f t="shared" si="32"/>
        <v>5538.14</v>
      </c>
      <c r="W265" s="831">
        <v>5865.5</v>
      </c>
      <c r="X265" s="790">
        <f t="shared" si="33"/>
        <v>13966.73</v>
      </c>
      <c r="Z265" s="830">
        <f t="shared" si="34"/>
        <v>1</v>
      </c>
    </row>
    <row r="266" spans="2:26" ht="15.75" x14ac:dyDescent="0.25">
      <c r="B266" s="837" t="s">
        <v>359</v>
      </c>
      <c r="C266" s="836" t="s">
        <v>551</v>
      </c>
      <c r="D266" s="835">
        <v>44062</v>
      </c>
      <c r="E266" s="834">
        <v>1043.95</v>
      </c>
      <c r="F266" s="833"/>
      <c r="G266" s="832">
        <v>30</v>
      </c>
      <c r="H266" s="831">
        <f t="shared" si="29"/>
        <v>1</v>
      </c>
      <c r="I266" s="831">
        <v>-34.799999999999997</v>
      </c>
      <c r="J266" s="789">
        <f t="shared" si="30"/>
        <v>40.599999999999994</v>
      </c>
      <c r="K266" s="831">
        <v>5.8</v>
      </c>
      <c r="L266" s="790">
        <f t="shared" si="28"/>
        <v>1038.1500000000001</v>
      </c>
      <c r="M266" s="838"/>
      <c r="N266" s="837" t="s">
        <v>313</v>
      </c>
      <c r="O266" s="836" t="s">
        <v>1296</v>
      </c>
      <c r="P266" s="835">
        <v>42551</v>
      </c>
      <c r="Q266" s="834">
        <v>19656.63</v>
      </c>
      <c r="R266" s="833"/>
      <c r="S266" s="832">
        <v>20</v>
      </c>
      <c r="T266" s="831">
        <f t="shared" si="31"/>
        <v>5</v>
      </c>
      <c r="U266" s="831">
        <v>953.04</v>
      </c>
      <c r="V266" s="789">
        <f t="shared" si="32"/>
        <v>3454.8</v>
      </c>
      <c r="W266" s="831">
        <v>4407.84</v>
      </c>
      <c r="X266" s="790">
        <f t="shared" si="33"/>
        <v>15248.79</v>
      </c>
      <c r="Z266" s="830">
        <f t="shared" si="34"/>
        <v>1</v>
      </c>
    </row>
    <row r="267" spans="2:26" ht="15.75" x14ac:dyDescent="0.25">
      <c r="B267" s="837" t="s">
        <v>316</v>
      </c>
      <c r="C267" s="836" t="s">
        <v>739</v>
      </c>
      <c r="D267" s="835">
        <v>43138</v>
      </c>
      <c r="E267" s="834">
        <v>1061.19</v>
      </c>
      <c r="F267" s="833"/>
      <c r="G267" s="832">
        <v>5</v>
      </c>
      <c r="H267" s="831">
        <f t="shared" si="29"/>
        <v>3</v>
      </c>
      <c r="I267" s="831">
        <v>-182.76</v>
      </c>
      <c r="J267" s="789">
        <f t="shared" si="30"/>
        <v>787.05</v>
      </c>
      <c r="K267" s="831">
        <v>604.29</v>
      </c>
      <c r="L267" s="790">
        <f t="shared" si="28"/>
        <v>456.90000000000009</v>
      </c>
      <c r="M267" s="838"/>
      <c r="N267" s="837" t="s">
        <v>312</v>
      </c>
      <c r="O267" s="836" t="s">
        <v>1223</v>
      </c>
      <c r="P267" s="835">
        <v>37228</v>
      </c>
      <c r="Q267" s="834">
        <v>19501.75</v>
      </c>
      <c r="R267" s="833"/>
      <c r="S267" s="832">
        <v>50</v>
      </c>
      <c r="T267" s="831">
        <f t="shared" si="31"/>
        <v>20</v>
      </c>
      <c r="U267" s="831">
        <v>384.96</v>
      </c>
      <c r="V267" s="789">
        <f t="shared" si="32"/>
        <v>7055.76</v>
      </c>
      <c r="W267" s="831">
        <v>7440.72</v>
      </c>
      <c r="X267" s="790">
        <f t="shared" si="33"/>
        <v>12061.029999999999</v>
      </c>
      <c r="Z267" s="830">
        <f t="shared" si="34"/>
        <v>1</v>
      </c>
    </row>
    <row r="268" spans="2:26" ht="15.75" x14ac:dyDescent="0.25">
      <c r="B268" s="837" t="s">
        <v>316</v>
      </c>
      <c r="C268" s="836" t="s">
        <v>740</v>
      </c>
      <c r="D268" s="835">
        <v>43138</v>
      </c>
      <c r="E268" s="834">
        <v>1061.19</v>
      </c>
      <c r="F268" s="833"/>
      <c r="G268" s="832">
        <v>5</v>
      </c>
      <c r="H268" s="831">
        <f t="shared" si="29"/>
        <v>3</v>
      </c>
      <c r="I268" s="831">
        <v>-182.76</v>
      </c>
      <c r="J268" s="789">
        <f t="shared" si="30"/>
        <v>787.05</v>
      </c>
      <c r="K268" s="831">
        <v>604.29</v>
      </c>
      <c r="L268" s="790">
        <f t="shared" si="28"/>
        <v>456.90000000000009</v>
      </c>
      <c r="M268" s="838"/>
      <c r="N268" s="837" t="s">
        <v>359</v>
      </c>
      <c r="O268" s="836" t="s">
        <v>1635</v>
      </c>
      <c r="P268" s="835">
        <v>40086</v>
      </c>
      <c r="Q268" s="834">
        <v>19250</v>
      </c>
      <c r="R268" s="833"/>
      <c r="S268" s="832">
        <v>40</v>
      </c>
      <c r="T268" s="831">
        <f t="shared" si="31"/>
        <v>12</v>
      </c>
      <c r="U268" s="831">
        <v>473.15999999999997</v>
      </c>
      <c r="V268" s="789">
        <f t="shared" si="32"/>
        <v>4936.8500000000004</v>
      </c>
      <c r="W268" s="831">
        <v>5410.01</v>
      </c>
      <c r="X268" s="790">
        <f t="shared" si="33"/>
        <v>13839.99</v>
      </c>
      <c r="Z268" s="830">
        <f t="shared" si="34"/>
        <v>1</v>
      </c>
    </row>
    <row r="269" spans="2:26" ht="15.75" x14ac:dyDescent="0.25">
      <c r="B269" s="837" t="s">
        <v>308</v>
      </c>
      <c r="C269" s="836" t="s">
        <v>741</v>
      </c>
      <c r="D269" s="835">
        <v>42863</v>
      </c>
      <c r="E269" s="834">
        <v>1065.8599999999999</v>
      </c>
      <c r="F269" s="833"/>
      <c r="G269" s="832">
        <v>20</v>
      </c>
      <c r="H269" s="831">
        <f t="shared" si="29"/>
        <v>4</v>
      </c>
      <c r="I269" s="831">
        <v>-51.720000000000006</v>
      </c>
      <c r="J269" s="789">
        <f t="shared" si="30"/>
        <v>246.33</v>
      </c>
      <c r="K269" s="831">
        <v>194.61</v>
      </c>
      <c r="L269" s="790">
        <f t="shared" si="28"/>
        <v>871.24999999999989</v>
      </c>
      <c r="M269" s="838"/>
      <c r="N269" s="837" t="s">
        <v>359</v>
      </c>
      <c r="O269" s="836" t="s">
        <v>1627</v>
      </c>
      <c r="P269" s="835">
        <v>39994</v>
      </c>
      <c r="Q269" s="834">
        <v>19188.52</v>
      </c>
      <c r="R269" s="833"/>
      <c r="S269" s="832">
        <v>40</v>
      </c>
      <c r="T269" s="831">
        <f t="shared" si="31"/>
        <v>12</v>
      </c>
      <c r="U269" s="831">
        <v>471.6</v>
      </c>
      <c r="V269" s="789">
        <f t="shared" si="32"/>
        <v>5041.0099999999993</v>
      </c>
      <c r="W269" s="831">
        <v>5512.61</v>
      </c>
      <c r="X269" s="790">
        <f t="shared" si="33"/>
        <v>13675.91</v>
      </c>
      <c r="Z269" s="830">
        <f t="shared" si="34"/>
        <v>1</v>
      </c>
    </row>
    <row r="270" spans="2:26" ht="15.75" x14ac:dyDescent="0.25">
      <c r="B270" s="837" t="s">
        <v>308</v>
      </c>
      <c r="C270" s="836" t="s">
        <v>742</v>
      </c>
      <c r="D270" s="835">
        <v>42886</v>
      </c>
      <c r="E270" s="834">
        <v>1067.3599999999999</v>
      </c>
      <c r="F270" s="833"/>
      <c r="G270" s="832">
        <v>3</v>
      </c>
      <c r="H270" s="831">
        <f t="shared" si="29"/>
        <v>3</v>
      </c>
      <c r="I270" s="831">
        <v>0</v>
      </c>
      <c r="J270" s="789">
        <f t="shared" si="30"/>
        <v>1067.3599999999999</v>
      </c>
      <c r="K270" s="831">
        <v>1067.3599999999999</v>
      </c>
      <c r="L270" s="790">
        <f t="shared" ref="L270:L333" si="35">IFERROR(IF(K270&gt;E270,0,(+E270-K270))-F270,"")</f>
        <v>0</v>
      </c>
      <c r="M270" s="838"/>
      <c r="N270" s="837" t="s">
        <v>359</v>
      </c>
      <c r="O270" s="836" t="s">
        <v>572</v>
      </c>
      <c r="P270" s="835">
        <v>39021</v>
      </c>
      <c r="Q270" s="834">
        <v>18989.18</v>
      </c>
      <c r="R270" s="833"/>
      <c r="S270" s="832">
        <v>60</v>
      </c>
      <c r="T270" s="831">
        <f t="shared" si="31"/>
        <v>15</v>
      </c>
      <c r="U270" s="831">
        <v>313.68</v>
      </c>
      <c r="V270" s="789">
        <f t="shared" si="32"/>
        <v>4168.53</v>
      </c>
      <c r="W270" s="831">
        <v>4482.21</v>
      </c>
      <c r="X270" s="790">
        <f t="shared" si="33"/>
        <v>14506.970000000001</v>
      </c>
      <c r="Z270" s="830">
        <f t="shared" si="34"/>
        <v>1</v>
      </c>
    </row>
    <row r="271" spans="2:26" ht="15.75" x14ac:dyDescent="0.25">
      <c r="B271" s="837" t="s">
        <v>311</v>
      </c>
      <c r="C271" s="836" t="s">
        <v>743</v>
      </c>
      <c r="D271" s="835">
        <v>37802</v>
      </c>
      <c r="E271" s="834">
        <v>1071.69</v>
      </c>
      <c r="F271" s="833"/>
      <c r="G271" s="832">
        <v>40</v>
      </c>
      <c r="H271" s="831">
        <f t="shared" si="29"/>
        <v>18</v>
      </c>
      <c r="I271" s="831">
        <v>-26.28</v>
      </c>
      <c r="J271" s="789">
        <f t="shared" si="30"/>
        <v>494.85</v>
      </c>
      <c r="K271" s="831">
        <v>468.57</v>
      </c>
      <c r="L271" s="790">
        <f t="shared" si="35"/>
        <v>603.12000000000012</v>
      </c>
      <c r="M271" s="838"/>
      <c r="N271" s="837" t="s">
        <v>359</v>
      </c>
      <c r="O271" s="836" t="s">
        <v>1636</v>
      </c>
      <c r="P271" s="835">
        <v>43600</v>
      </c>
      <c r="Q271" s="834">
        <v>18956.419999999998</v>
      </c>
      <c r="R271" s="833"/>
      <c r="S271" s="832">
        <v>40</v>
      </c>
      <c r="T271" s="831">
        <f t="shared" si="31"/>
        <v>2</v>
      </c>
      <c r="U271" s="831">
        <v>467.88</v>
      </c>
      <c r="V271" s="789">
        <f t="shared" si="32"/>
        <v>318.95000000000005</v>
      </c>
      <c r="W271" s="831">
        <v>786.83</v>
      </c>
      <c r="X271" s="790">
        <f t="shared" si="33"/>
        <v>18169.589999999997</v>
      </c>
      <c r="Z271" s="830">
        <f t="shared" si="34"/>
        <v>1</v>
      </c>
    </row>
    <row r="272" spans="2:26" ht="15.75" x14ac:dyDescent="0.25">
      <c r="B272" s="837" t="s">
        <v>359</v>
      </c>
      <c r="C272" s="836" t="s">
        <v>544</v>
      </c>
      <c r="D272" s="835">
        <v>44032</v>
      </c>
      <c r="E272" s="834">
        <v>1093.44</v>
      </c>
      <c r="F272" s="833"/>
      <c r="G272" s="832">
        <v>30</v>
      </c>
      <c r="H272" s="831">
        <f t="shared" si="29"/>
        <v>1</v>
      </c>
      <c r="I272" s="831">
        <v>-36.480000000000004</v>
      </c>
      <c r="J272" s="789">
        <f t="shared" si="30"/>
        <v>45.6</v>
      </c>
      <c r="K272" s="831">
        <v>9.1199999999999992</v>
      </c>
      <c r="L272" s="790">
        <f t="shared" si="35"/>
        <v>1084.3200000000002</v>
      </c>
      <c r="M272" s="838"/>
      <c r="N272" s="837">
        <v>0</v>
      </c>
      <c r="O272" s="836" t="s">
        <v>572</v>
      </c>
      <c r="P272" s="835">
        <v>38717</v>
      </c>
      <c r="Q272" s="834">
        <v>18893.330000000002</v>
      </c>
      <c r="R272" s="833"/>
      <c r="S272" s="832">
        <v>30</v>
      </c>
      <c r="T272" s="831">
        <f t="shared" si="31"/>
        <v>16</v>
      </c>
      <c r="U272" s="831">
        <v>593.52</v>
      </c>
      <c r="V272" s="789">
        <f t="shared" si="32"/>
        <v>9149.9399999999987</v>
      </c>
      <c r="W272" s="831">
        <v>9743.4599999999991</v>
      </c>
      <c r="X272" s="790">
        <f t="shared" si="33"/>
        <v>9149.8700000000026</v>
      </c>
      <c r="Z272" s="830">
        <f t="shared" si="34"/>
        <v>1</v>
      </c>
    </row>
    <row r="273" spans="2:26" ht="15.75" x14ac:dyDescent="0.25">
      <c r="B273" s="837" t="s">
        <v>308</v>
      </c>
      <c r="C273" s="836" t="s">
        <v>744</v>
      </c>
      <c r="D273" s="835">
        <v>41201</v>
      </c>
      <c r="E273" s="834">
        <v>1095.19</v>
      </c>
      <c r="F273" s="833"/>
      <c r="G273" s="832">
        <v>20</v>
      </c>
      <c r="H273" s="831">
        <f t="shared" si="29"/>
        <v>9</v>
      </c>
      <c r="I273" s="831">
        <v>-52.92</v>
      </c>
      <c r="J273" s="789">
        <f t="shared" si="30"/>
        <v>499.21000000000004</v>
      </c>
      <c r="K273" s="831">
        <v>446.29</v>
      </c>
      <c r="L273" s="790">
        <f t="shared" si="35"/>
        <v>648.90000000000009</v>
      </c>
      <c r="M273" s="838"/>
      <c r="N273" s="837" t="s">
        <v>313</v>
      </c>
      <c r="O273" s="836" t="s">
        <v>1637</v>
      </c>
      <c r="P273" s="835">
        <v>37817</v>
      </c>
      <c r="Q273" s="834">
        <v>18821.37</v>
      </c>
      <c r="R273" s="833"/>
      <c r="S273" s="832">
        <v>20</v>
      </c>
      <c r="T273" s="831">
        <f t="shared" si="31"/>
        <v>18</v>
      </c>
      <c r="U273" s="831">
        <v>826.31999999999994</v>
      </c>
      <c r="V273" s="789">
        <f t="shared" si="32"/>
        <v>15585.04</v>
      </c>
      <c r="W273" s="831">
        <v>16411.36</v>
      </c>
      <c r="X273" s="790">
        <f t="shared" si="33"/>
        <v>2410.0099999999984</v>
      </c>
      <c r="Z273" s="830">
        <f t="shared" si="34"/>
        <v>1</v>
      </c>
    </row>
    <row r="274" spans="2:26" ht="15.75" x14ac:dyDescent="0.25">
      <c r="B274" s="837" t="s">
        <v>308</v>
      </c>
      <c r="C274" s="836" t="s">
        <v>645</v>
      </c>
      <c r="D274" s="835">
        <v>38107</v>
      </c>
      <c r="E274" s="834">
        <v>1103.23</v>
      </c>
      <c r="F274" s="833"/>
      <c r="G274" s="832">
        <v>20</v>
      </c>
      <c r="H274" s="831">
        <f t="shared" si="29"/>
        <v>17</v>
      </c>
      <c r="I274" s="831">
        <v>-48.84</v>
      </c>
      <c r="J274" s="789">
        <f t="shared" si="30"/>
        <v>965.01</v>
      </c>
      <c r="K274" s="831">
        <v>916.17</v>
      </c>
      <c r="L274" s="790">
        <f t="shared" si="35"/>
        <v>187.06000000000006</v>
      </c>
      <c r="M274" s="838"/>
      <c r="N274" s="837" t="s">
        <v>313</v>
      </c>
      <c r="O274" s="836" t="s">
        <v>1638</v>
      </c>
      <c r="P274" s="835">
        <v>37229</v>
      </c>
      <c r="Q274" s="834">
        <v>18575.849999999999</v>
      </c>
      <c r="R274" s="833"/>
      <c r="S274" s="832">
        <v>20</v>
      </c>
      <c r="T274" s="831">
        <f t="shared" si="31"/>
        <v>20</v>
      </c>
      <c r="U274" s="831">
        <v>686.52</v>
      </c>
      <c r="V274" s="789">
        <f t="shared" si="32"/>
        <v>16916.75</v>
      </c>
      <c r="W274" s="831">
        <v>17603.27</v>
      </c>
      <c r="X274" s="790">
        <f t="shared" si="33"/>
        <v>972.57999999999811</v>
      </c>
      <c r="Z274" s="830">
        <f t="shared" si="34"/>
        <v>1</v>
      </c>
    </row>
    <row r="275" spans="2:26" ht="15.75" x14ac:dyDescent="0.25">
      <c r="B275" s="837" t="s">
        <v>307</v>
      </c>
      <c r="C275" s="836" t="s">
        <v>584</v>
      </c>
      <c r="D275" s="835">
        <v>41973</v>
      </c>
      <c r="E275" s="834">
        <v>1113.29</v>
      </c>
      <c r="F275" s="833"/>
      <c r="G275" s="832">
        <v>20</v>
      </c>
      <c r="H275" s="831">
        <f t="shared" si="29"/>
        <v>7</v>
      </c>
      <c r="I275" s="831">
        <v>-53.760000000000005</v>
      </c>
      <c r="J275" s="789">
        <f t="shared" si="30"/>
        <v>391.40999999999997</v>
      </c>
      <c r="K275" s="831">
        <v>337.65</v>
      </c>
      <c r="L275" s="790">
        <f t="shared" si="35"/>
        <v>775.64</v>
      </c>
      <c r="M275" s="838"/>
      <c r="N275" s="837" t="s">
        <v>312</v>
      </c>
      <c r="O275" s="836" t="s">
        <v>1639</v>
      </c>
      <c r="P275" s="835">
        <v>35231</v>
      </c>
      <c r="Q275" s="834">
        <v>18196</v>
      </c>
      <c r="R275" s="833"/>
      <c r="S275" s="832">
        <v>50</v>
      </c>
      <c r="T275" s="831">
        <f t="shared" si="31"/>
        <v>25</v>
      </c>
      <c r="U275" s="831">
        <v>358.20000000000005</v>
      </c>
      <c r="V275" s="789">
        <f t="shared" si="32"/>
        <v>8585.31</v>
      </c>
      <c r="W275" s="831">
        <v>8943.51</v>
      </c>
      <c r="X275" s="790">
        <f t="shared" si="33"/>
        <v>9252.49</v>
      </c>
      <c r="Z275" s="830">
        <f t="shared" si="34"/>
        <v>1</v>
      </c>
    </row>
    <row r="276" spans="2:26" ht="15.75" x14ac:dyDescent="0.25">
      <c r="B276" s="837" t="s">
        <v>359</v>
      </c>
      <c r="C276" s="836" t="s">
        <v>745</v>
      </c>
      <c r="D276" s="835">
        <v>43982</v>
      </c>
      <c r="E276" s="834">
        <v>1116.53</v>
      </c>
      <c r="F276" s="833"/>
      <c r="G276" s="832">
        <v>60</v>
      </c>
      <c r="H276" s="831">
        <f t="shared" si="29"/>
        <v>1</v>
      </c>
      <c r="I276" s="831">
        <v>-18.600000000000001</v>
      </c>
      <c r="J276" s="789">
        <f t="shared" si="30"/>
        <v>32.549999999999997</v>
      </c>
      <c r="K276" s="831">
        <v>13.95</v>
      </c>
      <c r="L276" s="790">
        <f t="shared" si="35"/>
        <v>1102.58</v>
      </c>
      <c r="M276" s="838"/>
      <c r="N276" s="837" t="s">
        <v>359</v>
      </c>
      <c r="O276" s="836" t="s">
        <v>1171</v>
      </c>
      <c r="P276" s="835">
        <v>41920</v>
      </c>
      <c r="Q276" s="834">
        <v>17940.75</v>
      </c>
      <c r="R276" s="833"/>
      <c r="S276" s="832">
        <v>60</v>
      </c>
      <c r="T276" s="831">
        <f t="shared" si="31"/>
        <v>7</v>
      </c>
      <c r="U276" s="831">
        <v>296.28000000000003</v>
      </c>
      <c r="V276" s="789">
        <f t="shared" si="32"/>
        <v>1571.16</v>
      </c>
      <c r="W276" s="831">
        <v>1867.44</v>
      </c>
      <c r="X276" s="790">
        <f t="shared" si="33"/>
        <v>16073.31</v>
      </c>
      <c r="Z276" s="830">
        <f t="shared" si="34"/>
        <v>1</v>
      </c>
    </row>
    <row r="277" spans="2:26" ht="15.75" x14ac:dyDescent="0.25">
      <c r="B277" s="837" t="s">
        <v>321</v>
      </c>
      <c r="C277" s="836" t="s">
        <v>746</v>
      </c>
      <c r="D277" s="835">
        <v>41943</v>
      </c>
      <c r="E277" s="834">
        <v>1117.1600000000001</v>
      </c>
      <c r="F277" s="833"/>
      <c r="G277" s="832">
        <v>44</v>
      </c>
      <c r="H277" s="831">
        <f t="shared" si="29"/>
        <v>7</v>
      </c>
      <c r="I277" s="831">
        <v>-25.08</v>
      </c>
      <c r="J277" s="789">
        <f t="shared" si="30"/>
        <v>181.49</v>
      </c>
      <c r="K277" s="831">
        <v>156.41</v>
      </c>
      <c r="L277" s="790">
        <f t="shared" si="35"/>
        <v>960.75000000000011</v>
      </c>
      <c r="M277" s="838"/>
      <c r="N277" s="837" t="s">
        <v>311</v>
      </c>
      <c r="O277" s="836" t="s">
        <v>1252</v>
      </c>
      <c r="P277" s="835">
        <v>40451</v>
      </c>
      <c r="Q277" s="834">
        <v>17533.16</v>
      </c>
      <c r="R277" s="833"/>
      <c r="S277" s="832">
        <v>40</v>
      </c>
      <c r="T277" s="831">
        <f t="shared" si="31"/>
        <v>11</v>
      </c>
      <c r="U277" s="831">
        <v>432.36</v>
      </c>
      <c r="V277" s="789">
        <f t="shared" si="32"/>
        <v>4057.5399999999995</v>
      </c>
      <c r="W277" s="831">
        <v>4489.8999999999996</v>
      </c>
      <c r="X277" s="790">
        <f t="shared" si="33"/>
        <v>13043.26</v>
      </c>
      <c r="Z277" s="830">
        <f t="shared" si="34"/>
        <v>1</v>
      </c>
    </row>
    <row r="278" spans="2:26" ht="15.75" x14ac:dyDescent="0.25">
      <c r="B278" s="837" t="s">
        <v>359</v>
      </c>
      <c r="C278" s="836" t="s">
        <v>690</v>
      </c>
      <c r="D278" s="835">
        <v>43466</v>
      </c>
      <c r="E278" s="834">
        <v>1120</v>
      </c>
      <c r="F278" s="833"/>
      <c r="G278" s="832">
        <v>60</v>
      </c>
      <c r="H278" s="831">
        <f t="shared" si="29"/>
        <v>2</v>
      </c>
      <c r="I278" s="831">
        <v>-18.48</v>
      </c>
      <c r="J278" s="789">
        <f t="shared" si="30"/>
        <v>55.730000000000004</v>
      </c>
      <c r="K278" s="831">
        <v>37.25</v>
      </c>
      <c r="L278" s="790">
        <f t="shared" si="35"/>
        <v>1082.75</v>
      </c>
      <c r="M278" s="838"/>
      <c r="N278" s="837" t="s">
        <v>321</v>
      </c>
      <c r="O278" s="836" t="s">
        <v>1346</v>
      </c>
      <c r="P278" s="835">
        <v>40724</v>
      </c>
      <c r="Q278" s="834">
        <v>17517.52</v>
      </c>
      <c r="R278" s="833"/>
      <c r="S278" s="832">
        <v>44</v>
      </c>
      <c r="T278" s="831">
        <f t="shared" si="31"/>
        <v>10</v>
      </c>
      <c r="U278" s="831">
        <v>393.48</v>
      </c>
      <c r="V278" s="789">
        <f t="shared" si="32"/>
        <v>3386.44</v>
      </c>
      <c r="W278" s="831">
        <v>3779.92</v>
      </c>
      <c r="X278" s="790">
        <f t="shared" si="33"/>
        <v>13737.6</v>
      </c>
      <c r="Z278" s="830">
        <f t="shared" si="34"/>
        <v>1</v>
      </c>
    </row>
    <row r="279" spans="2:26" ht="15.75" x14ac:dyDescent="0.25">
      <c r="B279" s="837" t="s">
        <v>308</v>
      </c>
      <c r="C279" s="836" t="s">
        <v>747</v>
      </c>
      <c r="D279" s="835">
        <v>38442</v>
      </c>
      <c r="E279" s="834">
        <v>1142.24</v>
      </c>
      <c r="F279" s="833"/>
      <c r="G279" s="832">
        <v>20</v>
      </c>
      <c r="H279" s="831">
        <f t="shared" si="29"/>
        <v>16</v>
      </c>
      <c r="I279" s="831">
        <v>-51.720000000000006</v>
      </c>
      <c r="J279" s="789">
        <f t="shared" si="30"/>
        <v>948.5</v>
      </c>
      <c r="K279" s="831">
        <v>896.78</v>
      </c>
      <c r="L279" s="790">
        <f t="shared" si="35"/>
        <v>245.46000000000004</v>
      </c>
      <c r="M279" s="838"/>
      <c r="N279" s="837">
        <v>0</v>
      </c>
      <c r="O279" s="836" t="s">
        <v>1138</v>
      </c>
      <c r="P279" s="835">
        <v>38533</v>
      </c>
      <c r="Q279" s="834">
        <v>16851.689999999999</v>
      </c>
      <c r="R279" s="833"/>
      <c r="S279" s="832">
        <v>30</v>
      </c>
      <c r="T279" s="831">
        <f t="shared" si="31"/>
        <v>16</v>
      </c>
      <c r="U279" s="831">
        <v>525.48</v>
      </c>
      <c r="V279" s="789">
        <f t="shared" si="32"/>
        <v>8443.92</v>
      </c>
      <c r="W279" s="831">
        <v>8969.4</v>
      </c>
      <c r="X279" s="790">
        <f t="shared" si="33"/>
        <v>7882.2899999999991</v>
      </c>
      <c r="Z279" s="830">
        <f t="shared" si="34"/>
        <v>1</v>
      </c>
    </row>
    <row r="280" spans="2:26" ht="15.75" x14ac:dyDescent="0.25">
      <c r="B280" s="837" t="s">
        <v>308</v>
      </c>
      <c r="C280" s="836" t="s">
        <v>748</v>
      </c>
      <c r="D280" s="835">
        <v>43276</v>
      </c>
      <c r="E280" s="834">
        <v>1147.32</v>
      </c>
      <c r="F280" s="833"/>
      <c r="G280" s="832">
        <v>20</v>
      </c>
      <c r="H280" s="831">
        <f t="shared" si="29"/>
        <v>3</v>
      </c>
      <c r="I280" s="831">
        <v>-56.04</v>
      </c>
      <c r="J280" s="789">
        <f t="shared" si="30"/>
        <v>203.57999999999998</v>
      </c>
      <c r="K280" s="831">
        <v>147.54</v>
      </c>
      <c r="L280" s="790">
        <f t="shared" si="35"/>
        <v>999.78</v>
      </c>
      <c r="M280" s="838"/>
      <c r="N280" s="837" t="s">
        <v>313</v>
      </c>
      <c r="O280" s="836" t="s">
        <v>1640</v>
      </c>
      <c r="P280" s="835">
        <v>41213</v>
      </c>
      <c r="Q280" s="834">
        <v>16123.93</v>
      </c>
      <c r="R280" s="833"/>
      <c r="S280" s="832">
        <v>20</v>
      </c>
      <c r="T280" s="831">
        <f t="shared" si="31"/>
        <v>9</v>
      </c>
      <c r="U280" s="831">
        <v>779.87999999999988</v>
      </c>
      <c r="V280" s="789">
        <f t="shared" si="32"/>
        <v>5790.93</v>
      </c>
      <c r="W280" s="831">
        <v>6570.81</v>
      </c>
      <c r="X280" s="790">
        <f t="shared" si="33"/>
        <v>9553.119999999999</v>
      </c>
      <c r="Z280" s="830">
        <f t="shared" si="34"/>
        <v>1</v>
      </c>
    </row>
    <row r="281" spans="2:26" ht="15.75" x14ac:dyDescent="0.25">
      <c r="B281" s="837" t="s">
        <v>308</v>
      </c>
      <c r="C281" s="836" t="s">
        <v>749</v>
      </c>
      <c r="D281" s="835">
        <v>43336</v>
      </c>
      <c r="E281" s="834">
        <v>1147.32</v>
      </c>
      <c r="F281" s="833"/>
      <c r="G281" s="832">
        <v>20</v>
      </c>
      <c r="H281" s="831">
        <f t="shared" si="29"/>
        <v>3</v>
      </c>
      <c r="I281" s="831">
        <v>-56.04</v>
      </c>
      <c r="J281" s="789">
        <f t="shared" si="30"/>
        <v>194.01999999999998</v>
      </c>
      <c r="K281" s="831">
        <v>137.97999999999999</v>
      </c>
      <c r="L281" s="790">
        <f t="shared" si="35"/>
        <v>1009.3399999999999</v>
      </c>
      <c r="M281" s="838"/>
      <c r="N281" s="837" t="s">
        <v>359</v>
      </c>
      <c r="O281" s="836" t="s">
        <v>1641</v>
      </c>
      <c r="P281" s="835">
        <v>34865</v>
      </c>
      <c r="Q281" s="834">
        <v>15847</v>
      </c>
      <c r="R281" s="833"/>
      <c r="S281" s="832">
        <v>60</v>
      </c>
      <c r="T281" s="831">
        <f t="shared" si="31"/>
        <v>26</v>
      </c>
      <c r="U281" s="831">
        <v>261</v>
      </c>
      <c r="V281" s="789">
        <f t="shared" si="32"/>
        <v>6494.51</v>
      </c>
      <c r="W281" s="831">
        <v>6755.51</v>
      </c>
      <c r="X281" s="790">
        <f t="shared" si="33"/>
        <v>9091.49</v>
      </c>
      <c r="Z281" s="830">
        <f t="shared" si="34"/>
        <v>1</v>
      </c>
    </row>
    <row r="282" spans="2:26" ht="15.75" x14ac:dyDescent="0.25">
      <c r="B282" s="837" t="s">
        <v>308</v>
      </c>
      <c r="C282" s="836" t="s">
        <v>750</v>
      </c>
      <c r="D282" s="835">
        <v>37407</v>
      </c>
      <c r="E282" s="834">
        <v>1153.21</v>
      </c>
      <c r="F282" s="833"/>
      <c r="G282" s="832">
        <v>20</v>
      </c>
      <c r="H282" s="831">
        <f t="shared" si="29"/>
        <v>19</v>
      </c>
      <c r="I282" s="831">
        <v>-45.72</v>
      </c>
      <c r="J282" s="789">
        <f t="shared" si="30"/>
        <v>1111.26</v>
      </c>
      <c r="K282" s="831">
        <v>1065.54</v>
      </c>
      <c r="L282" s="790">
        <f t="shared" si="35"/>
        <v>87.670000000000073</v>
      </c>
      <c r="M282" s="838"/>
      <c r="N282" s="837" t="s">
        <v>359</v>
      </c>
      <c r="O282" s="836" t="s">
        <v>1642</v>
      </c>
      <c r="P282" s="835">
        <v>42551</v>
      </c>
      <c r="Q282" s="834">
        <v>15750</v>
      </c>
      <c r="R282" s="833"/>
      <c r="S282" s="832">
        <v>40</v>
      </c>
      <c r="T282" s="831">
        <f t="shared" si="31"/>
        <v>5</v>
      </c>
      <c r="U282" s="831">
        <v>389.28</v>
      </c>
      <c r="V282" s="789">
        <f t="shared" si="32"/>
        <v>1380.3600000000001</v>
      </c>
      <c r="W282" s="831">
        <v>1769.64</v>
      </c>
      <c r="X282" s="790">
        <f t="shared" si="33"/>
        <v>13980.36</v>
      </c>
      <c r="Z282" s="830">
        <f t="shared" si="34"/>
        <v>1</v>
      </c>
    </row>
    <row r="283" spans="2:26" ht="15.75" x14ac:dyDescent="0.25">
      <c r="B283" s="837" t="s">
        <v>308</v>
      </c>
      <c r="C283" s="836" t="s">
        <v>707</v>
      </c>
      <c r="D283" s="835">
        <v>42400</v>
      </c>
      <c r="E283" s="834">
        <v>1160.45</v>
      </c>
      <c r="F283" s="833"/>
      <c r="G283" s="832">
        <v>20</v>
      </c>
      <c r="H283" s="831">
        <f t="shared" si="29"/>
        <v>5</v>
      </c>
      <c r="I283" s="831">
        <v>-56.28</v>
      </c>
      <c r="J283" s="789">
        <f t="shared" si="30"/>
        <v>340.64</v>
      </c>
      <c r="K283" s="831">
        <v>284.36</v>
      </c>
      <c r="L283" s="790">
        <f t="shared" si="35"/>
        <v>876.09</v>
      </c>
      <c r="M283" s="838"/>
      <c r="N283" s="837" t="s">
        <v>313</v>
      </c>
      <c r="O283" s="836" t="s">
        <v>1643</v>
      </c>
      <c r="P283" s="835">
        <v>39903</v>
      </c>
      <c r="Q283" s="834">
        <v>15546.12</v>
      </c>
      <c r="R283" s="833"/>
      <c r="S283" s="832">
        <v>20</v>
      </c>
      <c r="T283" s="831">
        <f t="shared" si="31"/>
        <v>12</v>
      </c>
      <c r="U283" s="831">
        <v>741.96</v>
      </c>
      <c r="V283" s="789">
        <f t="shared" si="32"/>
        <v>8373.7599999999984</v>
      </c>
      <c r="W283" s="831">
        <v>9115.7199999999993</v>
      </c>
      <c r="X283" s="790">
        <f t="shared" si="33"/>
        <v>6430.4000000000015</v>
      </c>
      <c r="Z283" s="830">
        <f t="shared" si="34"/>
        <v>1</v>
      </c>
    </row>
    <row r="284" spans="2:26" ht="15.75" x14ac:dyDescent="0.25">
      <c r="B284" s="837" t="s">
        <v>311</v>
      </c>
      <c r="C284" s="836" t="s">
        <v>751</v>
      </c>
      <c r="D284" s="835">
        <v>42308</v>
      </c>
      <c r="E284" s="834">
        <v>1168.3399999999999</v>
      </c>
      <c r="F284" s="833"/>
      <c r="G284" s="832">
        <v>6</v>
      </c>
      <c r="H284" s="831">
        <f t="shared" si="29"/>
        <v>6</v>
      </c>
      <c r="I284" s="831">
        <v>-141.60000000000002</v>
      </c>
      <c r="J284" s="789">
        <f t="shared" si="30"/>
        <v>1121.0900000000001</v>
      </c>
      <c r="K284" s="831">
        <v>979.49</v>
      </c>
      <c r="L284" s="790">
        <f t="shared" si="35"/>
        <v>188.84999999999991</v>
      </c>
      <c r="M284" s="838"/>
      <c r="N284" s="837" t="s">
        <v>359</v>
      </c>
      <c r="O284" s="836" t="s">
        <v>1629</v>
      </c>
      <c r="P284" s="835">
        <v>39903</v>
      </c>
      <c r="Q284" s="834">
        <v>15400</v>
      </c>
      <c r="R284" s="833"/>
      <c r="S284" s="832">
        <v>40</v>
      </c>
      <c r="T284" s="831">
        <f t="shared" si="31"/>
        <v>12</v>
      </c>
      <c r="U284" s="831">
        <v>378.36</v>
      </c>
      <c r="V284" s="789">
        <f t="shared" si="32"/>
        <v>4142.0700000000006</v>
      </c>
      <c r="W284" s="831">
        <v>4520.43</v>
      </c>
      <c r="X284" s="790">
        <f t="shared" si="33"/>
        <v>10879.57</v>
      </c>
      <c r="Z284" s="830">
        <f t="shared" si="34"/>
        <v>1</v>
      </c>
    </row>
    <row r="285" spans="2:26" ht="15.75" x14ac:dyDescent="0.25">
      <c r="B285" s="837" t="s">
        <v>307</v>
      </c>
      <c r="C285" s="836" t="s">
        <v>752</v>
      </c>
      <c r="D285" s="835">
        <v>41690</v>
      </c>
      <c r="E285" s="834">
        <v>1173.1400000000001</v>
      </c>
      <c r="F285" s="833"/>
      <c r="G285" s="832">
        <v>20</v>
      </c>
      <c r="H285" s="831">
        <f t="shared" si="29"/>
        <v>7</v>
      </c>
      <c r="I285" s="831">
        <v>-56.88</v>
      </c>
      <c r="J285" s="789">
        <f t="shared" si="30"/>
        <v>456.83</v>
      </c>
      <c r="K285" s="831">
        <v>399.95</v>
      </c>
      <c r="L285" s="790">
        <f t="shared" si="35"/>
        <v>773.19</v>
      </c>
      <c r="M285" s="838"/>
      <c r="N285" s="837" t="s">
        <v>359</v>
      </c>
      <c r="O285" s="836" t="s">
        <v>1644</v>
      </c>
      <c r="P285" s="835">
        <v>42825</v>
      </c>
      <c r="Q285" s="834">
        <v>15050</v>
      </c>
      <c r="R285" s="833"/>
      <c r="S285" s="832">
        <v>40</v>
      </c>
      <c r="T285" s="831">
        <f t="shared" si="31"/>
        <v>4</v>
      </c>
      <c r="U285" s="831">
        <v>371.15999999999997</v>
      </c>
      <c r="V285" s="789">
        <f t="shared" si="32"/>
        <v>1068.58</v>
      </c>
      <c r="W285" s="831">
        <v>1439.74</v>
      </c>
      <c r="X285" s="790">
        <f t="shared" si="33"/>
        <v>13610.26</v>
      </c>
      <c r="Z285" s="830">
        <f t="shared" si="34"/>
        <v>1</v>
      </c>
    </row>
    <row r="286" spans="2:26" ht="15.75" x14ac:dyDescent="0.25">
      <c r="B286" s="837" t="s">
        <v>313</v>
      </c>
      <c r="C286" s="836" t="s">
        <v>753</v>
      </c>
      <c r="D286" s="835">
        <v>43861</v>
      </c>
      <c r="E286" s="834">
        <v>1180</v>
      </c>
      <c r="F286" s="833"/>
      <c r="G286" s="832">
        <v>20</v>
      </c>
      <c r="H286" s="831">
        <f t="shared" si="29"/>
        <v>1</v>
      </c>
      <c r="I286" s="831">
        <v>-57.480000000000004</v>
      </c>
      <c r="J286" s="789">
        <f t="shared" si="30"/>
        <v>140.30000000000001</v>
      </c>
      <c r="K286" s="831">
        <v>82.82</v>
      </c>
      <c r="L286" s="790">
        <f t="shared" si="35"/>
        <v>1097.18</v>
      </c>
      <c r="M286" s="838"/>
      <c r="N286" s="837" t="s">
        <v>311</v>
      </c>
      <c r="O286" s="836" t="s">
        <v>1645</v>
      </c>
      <c r="P286" s="835">
        <v>39021</v>
      </c>
      <c r="Q286" s="834">
        <v>15000</v>
      </c>
      <c r="R286" s="833"/>
      <c r="S286" s="832">
        <v>40</v>
      </c>
      <c r="T286" s="831">
        <f t="shared" si="31"/>
        <v>15</v>
      </c>
      <c r="U286" s="831">
        <v>368.04</v>
      </c>
      <c r="V286" s="789">
        <f t="shared" si="32"/>
        <v>4940.9800000000005</v>
      </c>
      <c r="W286" s="831">
        <v>5309.02</v>
      </c>
      <c r="X286" s="790">
        <f t="shared" si="33"/>
        <v>9690.98</v>
      </c>
      <c r="Z286" s="830">
        <f t="shared" si="34"/>
        <v>1</v>
      </c>
    </row>
    <row r="287" spans="2:26" ht="15.75" x14ac:dyDescent="0.25">
      <c r="B287" s="837" t="s">
        <v>307</v>
      </c>
      <c r="C287" s="836" t="s">
        <v>754</v>
      </c>
      <c r="D287" s="835">
        <v>41988</v>
      </c>
      <c r="E287" s="834">
        <v>1180.3699999999999</v>
      </c>
      <c r="F287" s="833"/>
      <c r="G287" s="832">
        <v>20</v>
      </c>
      <c r="H287" s="831">
        <f t="shared" si="29"/>
        <v>7</v>
      </c>
      <c r="I287" s="831">
        <v>-57.36</v>
      </c>
      <c r="J287" s="789">
        <f t="shared" si="30"/>
        <v>415.57</v>
      </c>
      <c r="K287" s="831">
        <v>358.21</v>
      </c>
      <c r="L287" s="790">
        <f t="shared" si="35"/>
        <v>822.15999999999985</v>
      </c>
      <c r="M287" s="838"/>
      <c r="N287" s="837" t="s">
        <v>359</v>
      </c>
      <c r="O287" s="836" t="s">
        <v>1635</v>
      </c>
      <c r="P287" s="835">
        <v>41547</v>
      </c>
      <c r="Q287" s="834">
        <v>14920.97</v>
      </c>
      <c r="R287" s="833"/>
      <c r="S287" s="832">
        <v>40</v>
      </c>
      <c r="T287" s="831">
        <f t="shared" si="31"/>
        <v>8</v>
      </c>
      <c r="U287" s="831">
        <v>367.44</v>
      </c>
      <c r="V287" s="789">
        <f t="shared" si="32"/>
        <v>2334.17</v>
      </c>
      <c r="W287" s="831">
        <v>2701.61</v>
      </c>
      <c r="X287" s="790">
        <f t="shared" si="33"/>
        <v>12219.359999999999</v>
      </c>
      <c r="Z287" s="830">
        <f t="shared" si="34"/>
        <v>1</v>
      </c>
    </row>
    <row r="288" spans="2:26" ht="15.75" x14ac:dyDescent="0.25">
      <c r="B288" s="837" t="s">
        <v>307</v>
      </c>
      <c r="C288" s="836" t="s">
        <v>755</v>
      </c>
      <c r="D288" s="835">
        <v>40204</v>
      </c>
      <c r="E288" s="834">
        <v>1191.3699999999999</v>
      </c>
      <c r="F288" s="833"/>
      <c r="G288" s="832">
        <v>20</v>
      </c>
      <c r="H288" s="831">
        <f t="shared" si="29"/>
        <v>11</v>
      </c>
      <c r="I288" s="831">
        <v>-57.12</v>
      </c>
      <c r="J288" s="789">
        <f t="shared" si="30"/>
        <v>706.21</v>
      </c>
      <c r="K288" s="831">
        <v>649.09</v>
      </c>
      <c r="L288" s="790">
        <f t="shared" si="35"/>
        <v>542.27999999999986</v>
      </c>
      <c r="M288" s="838"/>
      <c r="N288" s="837" t="s">
        <v>313</v>
      </c>
      <c r="O288" s="836" t="s">
        <v>1107</v>
      </c>
      <c r="P288" s="835">
        <v>38807</v>
      </c>
      <c r="Q288" s="834">
        <v>14526.54</v>
      </c>
      <c r="R288" s="833"/>
      <c r="S288" s="832">
        <v>20</v>
      </c>
      <c r="T288" s="831">
        <f t="shared" si="31"/>
        <v>15</v>
      </c>
      <c r="U288" s="831">
        <v>677.28</v>
      </c>
      <c r="V288" s="789">
        <f t="shared" si="32"/>
        <v>10011.57</v>
      </c>
      <c r="W288" s="831">
        <v>10688.85</v>
      </c>
      <c r="X288" s="790">
        <f t="shared" si="33"/>
        <v>3837.6900000000005</v>
      </c>
      <c r="Z288" s="830">
        <f t="shared" si="34"/>
        <v>1</v>
      </c>
    </row>
    <row r="289" spans="2:26" ht="15.75" x14ac:dyDescent="0.25">
      <c r="B289" s="837" t="s">
        <v>308</v>
      </c>
      <c r="C289" s="836" t="s">
        <v>756</v>
      </c>
      <c r="D289" s="835">
        <v>43890</v>
      </c>
      <c r="E289" s="834">
        <v>1197.43</v>
      </c>
      <c r="F289" s="833"/>
      <c r="G289" s="832">
        <v>20</v>
      </c>
      <c r="H289" s="831">
        <f t="shared" si="29"/>
        <v>1</v>
      </c>
      <c r="I289" s="831">
        <v>-58.800000000000004</v>
      </c>
      <c r="J289" s="789">
        <f t="shared" si="30"/>
        <v>133.1</v>
      </c>
      <c r="K289" s="831">
        <v>74.3</v>
      </c>
      <c r="L289" s="790">
        <f t="shared" si="35"/>
        <v>1123.1300000000001</v>
      </c>
      <c r="M289" s="838"/>
      <c r="N289" s="837" t="s">
        <v>359</v>
      </c>
      <c r="O289" s="836" t="s">
        <v>1631</v>
      </c>
      <c r="P289" s="835">
        <v>43008</v>
      </c>
      <c r="Q289" s="834">
        <v>14485.53</v>
      </c>
      <c r="R289" s="833"/>
      <c r="S289" s="832">
        <v>40</v>
      </c>
      <c r="T289" s="831">
        <f t="shared" si="31"/>
        <v>4</v>
      </c>
      <c r="U289" s="831">
        <v>358.08</v>
      </c>
      <c r="V289" s="789">
        <f t="shared" si="32"/>
        <v>847.02</v>
      </c>
      <c r="W289" s="831">
        <v>1205.0999999999999</v>
      </c>
      <c r="X289" s="790">
        <f t="shared" si="33"/>
        <v>13280.43</v>
      </c>
      <c r="Z289" s="830">
        <f t="shared" si="34"/>
        <v>1</v>
      </c>
    </row>
    <row r="290" spans="2:26" ht="15.75" x14ac:dyDescent="0.25">
      <c r="B290" s="837" t="s">
        <v>359</v>
      </c>
      <c r="C290" s="836" t="s">
        <v>550</v>
      </c>
      <c r="D290" s="835">
        <v>44158</v>
      </c>
      <c r="E290" s="834">
        <v>1208.92</v>
      </c>
      <c r="F290" s="833"/>
      <c r="G290" s="832">
        <v>40</v>
      </c>
      <c r="H290" s="831">
        <f t="shared" si="29"/>
        <v>1</v>
      </c>
      <c r="I290" s="831">
        <v>-30.240000000000002</v>
      </c>
      <c r="J290" s="789">
        <f t="shared" si="30"/>
        <v>32.760000000000005</v>
      </c>
      <c r="K290" s="831">
        <v>2.52</v>
      </c>
      <c r="L290" s="790">
        <f t="shared" si="35"/>
        <v>1206.4000000000001</v>
      </c>
      <c r="M290" s="838"/>
      <c r="N290" s="837" t="s">
        <v>359</v>
      </c>
      <c r="O290" s="836" t="s">
        <v>1472</v>
      </c>
      <c r="P290" s="835">
        <v>37726</v>
      </c>
      <c r="Q290" s="834">
        <v>14000</v>
      </c>
      <c r="R290" s="833"/>
      <c r="S290" s="832">
        <v>60</v>
      </c>
      <c r="T290" s="831">
        <f t="shared" si="31"/>
        <v>18</v>
      </c>
      <c r="U290" s="831">
        <v>230.64</v>
      </c>
      <c r="V290" s="789">
        <f t="shared" si="32"/>
        <v>3909.6200000000003</v>
      </c>
      <c r="W290" s="831">
        <v>4140.26</v>
      </c>
      <c r="X290" s="790">
        <f t="shared" si="33"/>
        <v>9859.74</v>
      </c>
      <c r="Z290" s="830">
        <f t="shared" si="34"/>
        <v>1</v>
      </c>
    </row>
    <row r="291" spans="2:26" ht="15.75" x14ac:dyDescent="0.25">
      <c r="B291" s="837" t="s">
        <v>313</v>
      </c>
      <c r="C291" s="836" t="s">
        <v>571</v>
      </c>
      <c r="D291" s="835">
        <v>37164</v>
      </c>
      <c r="E291" s="834">
        <v>1214.7</v>
      </c>
      <c r="F291" s="833"/>
      <c r="G291" s="832">
        <v>20</v>
      </c>
      <c r="H291" s="831">
        <f t="shared" si="29"/>
        <v>20</v>
      </c>
      <c r="I291" s="831">
        <v>-44.64</v>
      </c>
      <c r="J291" s="789">
        <f t="shared" si="30"/>
        <v>1210.9100000000001</v>
      </c>
      <c r="K291" s="831">
        <v>1166.27</v>
      </c>
      <c r="L291" s="790">
        <f t="shared" si="35"/>
        <v>48.430000000000064</v>
      </c>
      <c r="M291" s="838"/>
      <c r="N291" s="837" t="s">
        <v>311</v>
      </c>
      <c r="O291" s="836" t="s">
        <v>1646</v>
      </c>
      <c r="P291" s="835">
        <v>42272</v>
      </c>
      <c r="Q291" s="834">
        <v>13948.5</v>
      </c>
      <c r="R291" s="833"/>
      <c r="S291" s="832">
        <v>40</v>
      </c>
      <c r="T291" s="831">
        <f t="shared" si="31"/>
        <v>6</v>
      </c>
      <c r="U291" s="831">
        <v>343.8</v>
      </c>
      <c r="V291" s="789">
        <f t="shared" si="32"/>
        <v>1484.47</v>
      </c>
      <c r="W291" s="831">
        <v>1828.27</v>
      </c>
      <c r="X291" s="790">
        <f t="shared" si="33"/>
        <v>12120.23</v>
      </c>
      <c r="Z291" s="830">
        <f t="shared" si="34"/>
        <v>1</v>
      </c>
    </row>
    <row r="292" spans="2:26" ht="15.75" x14ac:dyDescent="0.25">
      <c r="B292" s="837" t="s">
        <v>308</v>
      </c>
      <c r="C292" s="836" t="s">
        <v>757</v>
      </c>
      <c r="D292" s="835">
        <v>43784</v>
      </c>
      <c r="E292" s="834">
        <v>1216.0999999999999</v>
      </c>
      <c r="F292" s="833"/>
      <c r="G292" s="832">
        <v>20</v>
      </c>
      <c r="H292" s="831">
        <f t="shared" si="29"/>
        <v>2</v>
      </c>
      <c r="I292" s="831">
        <v>-59.28</v>
      </c>
      <c r="J292" s="789">
        <f t="shared" si="30"/>
        <v>129.46</v>
      </c>
      <c r="K292" s="831">
        <v>70.180000000000007</v>
      </c>
      <c r="L292" s="790">
        <f t="shared" si="35"/>
        <v>1145.9199999999998</v>
      </c>
      <c r="M292" s="838"/>
      <c r="N292" s="837" t="s">
        <v>313</v>
      </c>
      <c r="O292" s="836" t="s">
        <v>1479</v>
      </c>
      <c r="P292" s="835">
        <v>43982</v>
      </c>
      <c r="Q292" s="834">
        <v>13941.75</v>
      </c>
      <c r="R292" s="833"/>
      <c r="S292" s="832">
        <v>20</v>
      </c>
      <c r="T292" s="831">
        <f t="shared" si="31"/>
        <v>1</v>
      </c>
      <c r="U292" s="831">
        <v>691.2</v>
      </c>
      <c r="V292" s="789">
        <f t="shared" si="32"/>
        <v>-171.33000000000004</v>
      </c>
      <c r="W292" s="831">
        <v>519.87</v>
      </c>
      <c r="X292" s="790">
        <f t="shared" si="33"/>
        <v>13421.88</v>
      </c>
      <c r="Z292" s="830">
        <f t="shared" si="34"/>
        <v>1</v>
      </c>
    </row>
    <row r="293" spans="2:26" ht="15.75" x14ac:dyDescent="0.25">
      <c r="B293" s="837" t="s">
        <v>308</v>
      </c>
      <c r="C293" s="836" t="s">
        <v>613</v>
      </c>
      <c r="D293" s="835">
        <v>36868</v>
      </c>
      <c r="E293" s="834">
        <v>1228.17</v>
      </c>
      <c r="F293" s="833"/>
      <c r="G293" s="832">
        <v>20</v>
      </c>
      <c r="H293" s="831">
        <f t="shared" si="29"/>
        <v>20</v>
      </c>
      <c r="I293" s="831">
        <v>-30.6</v>
      </c>
      <c r="J293" s="789">
        <f t="shared" si="30"/>
        <v>1248.55</v>
      </c>
      <c r="K293" s="831">
        <v>1217.95</v>
      </c>
      <c r="L293" s="790">
        <f t="shared" si="35"/>
        <v>10.220000000000027</v>
      </c>
      <c r="M293" s="838"/>
      <c r="N293" s="837" t="s">
        <v>313</v>
      </c>
      <c r="O293" s="836" t="s">
        <v>1479</v>
      </c>
      <c r="P293" s="835">
        <v>43951</v>
      </c>
      <c r="Q293" s="834">
        <v>13915.5</v>
      </c>
      <c r="R293" s="833"/>
      <c r="S293" s="832">
        <v>20</v>
      </c>
      <c r="T293" s="831">
        <f t="shared" si="31"/>
        <v>1</v>
      </c>
      <c r="U293" s="831">
        <v>687</v>
      </c>
      <c r="V293" s="789">
        <f t="shared" si="32"/>
        <v>-53.590000000000032</v>
      </c>
      <c r="W293" s="831">
        <v>633.41</v>
      </c>
      <c r="X293" s="790">
        <f t="shared" si="33"/>
        <v>13282.09</v>
      </c>
      <c r="Z293" s="830">
        <f t="shared" si="34"/>
        <v>1</v>
      </c>
    </row>
    <row r="294" spans="2:26" ht="15.75" x14ac:dyDescent="0.25">
      <c r="B294" s="837" t="s">
        <v>311</v>
      </c>
      <c r="C294" s="836" t="s">
        <v>758</v>
      </c>
      <c r="D294" s="835">
        <v>43190</v>
      </c>
      <c r="E294" s="834">
        <v>1229.5</v>
      </c>
      <c r="F294" s="833"/>
      <c r="G294" s="832">
        <v>6</v>
      </c>
      <c r="H294" s="831">
        <f t="shared" si="29"/>
        <v>3</v>
      </c>
      <c r="I294" s="831">
        <v>-180.36</v>
      </c>
      <c r="J294" s="789">
        <f t="shared" si="30"/>
        <v>748.68000000000006</v>
      </c>
      <c r="K294" s="831">
        <v>568.32000000000005</v>
      </c>
      <c r="L294" s="790">
        <f t="shared" si="35"/>
        <v>661.18</v>
      </c>
      <c r="M294" s="838"/>
      <c r="N294" s="837" t="s">
        <v>311</v>
      </c>
      <c r="O294" s="836" t="s">
        <v>1143</v>
      </c>
      <c r="P294" s="835">
        <v>41213</v>
      </c>
      <c r="Q294" s="834">
        <v>13828.86</v>
      </c>
      <c r="R294" s="833"/>
      <c r="S294" s="832">
        <v>40</v>
      </c>
      <c r="T294" s="831">
        <f t="shared" si="31"/>
        <v>9</v>
      </c>
      <c r="U294" s="831">
        <v>340.44</v>
      </c>
      <c r="V294" s="789">
        <f t="shared" si="32"/>
        <v>2480.2999999999997</v>
      </c>
      <c r="W294" s="831">
        <v>2820.74</v>
      </c>
      <c r="X294" s="790">
        <f t="shared" si="33"/>
        <v>11008.12</v>
      </c>
      <c r="Z294" s="830">
        <f t="shared" si="34"/>
        <v>1</v>
      </c>
    </row>
    <row r="295" spans="2:26" ht="15.75" x14ac:dyDescent="0.25">
      <c r="B295" s="837" t="s">
        <v>311</v>
      </c>
      <c r="C295" s="836" t="s">
        <v>759</v>
      </c>
      <c r="D295" s="835">
        <v>38260</v>
      </c>
      <c r="E295" s="834">
        <v>1237.8</v>
      </c>
      <c r="F295" s="833"/>
      <c r="G295" s="832">
        <v>40</v>
      </c>
      <c r="H295" s="831">
        <f t="shared" si="29"/>
        <v>17</v>
      </c>
      <c r="I295" s="831">
        <v>-30.360000000000003</v>
      </c>
      <c r="J295" s="789">
        <f t="shared" si="30"/>
        <v>533.01</v>
      </c>
      <c r="K295" s="831">
        <v>502.65</v>
      </c>
      <c r="L295" s="790">
        <f t="shared" si="35"/>
        <v>735.15</v>
      </c>
      <c r="M295" s="838"/>
      <c r="N295" s="837" t="s">
        <v>313</v>
      </c>
      <c r="O295" s="836" t="s">
        <v>1479</v>
      </c>
      <c r="P295" s="835">
        <v>43921</v>
      </c>
      <c r="Q295" s="834">
        <v>13807.5</v>
      </c>
      <c r="R295" s="833"/>
      <c r="S295" s="832">
        <v>20</v>
      </c>
      <c r="T295" s="831">
        <f t="shared" si="31"/>
        <v>1</v>
      </c>
      <c r="U295" s="831">
        <v>678.72</v>
      </c>
      <c r="V295" s="789">
        <f t="shared" si="32"/>
        <v>63.350000000000023</v>
      </c>
      <c r="W295" s="831">
        <v>742.07</v>
      </c>
      <c r="X295" s="790">
        <f t="shared" si="33"/>
        <v>13065.43</v>
      </c>
      <c r="Z295" s="830">
        <f t="shared" si="34"/>
        <v>1</v>
      </c>
    </row>
    <row r="296" spans="2:26" ht="15.75" x14ac:dyDescent="0.25">
      <c r="B296" s="837" t="s">
        <v>308</v>
      </c>
      <c r="C296" s="836" t="s">
        <v>760</v>
      </c>
      <c r="D296" s="835">
        <v>36903</v>
      </c>
      <c r="E296" s="834">
        <v>1243.8</v>
      </c>
      <c r="F296" s="833"/>
      <c r="G296" s="832">
        <v>3</v>
      </c>
      <c r="H296" s="831">
        <f t="shared" si="29"/>
        <v>3</v>
      </c>
      <c r="I296" s="831">
        <v>0</v>
      </c>
      <c r="J296" s="789">
        <f t="shared" si="30"/>
        <v>1243.8</v>
      </c>
      <c r="K296" s="831">
        <v>1243.8</v>
      </c>
      <c r="L296" s="790">
        <f t="shared" si="35"/>
        <v>0</v>
      </c>
      <c r="M296" s="838"/>
      <c r="N296" s="837" t="s">
        <v>313</v>
      </c>
      <c r="O296" s="836" t="s">
        <v>1479</v>
      </c>
      <c r="P296" s="835">
        <v>43861</v>
      </c>
      <c r="Q296" s="834">
        <v>13801.5</v>
      </c>
      <c r="R296" s="833"/>
      <c r="S296" s="832">
        <v>20</v>
      </c>
      <c r="T296" s="831">
        <f t="shared" si="31"/>
        <v>1</v>
      </c>
      <c r="U296" s="831">
        <v>672.48</v>
      </c>
      <c r="V296" s="789">
        <f t="shared" si="32"/>
        <v>296.32999999999993</v>
      </c>
      <c r="W296" s="831">
        <v>968.81</v>
      </c>
      <c r="X296" s="790">
        <f t="shared" si="33"/>
        <v>12832.69</v>
      </c>
      <c r="Z296" s="830">
        <f t="shared" si="34"/>
        <v>1</v>
      </c>
    </row>
    <row r="297" spans="2:26" ht="15.75" x14ac:dyDescent="0.25">
      <c r="B297" s="837" t="s">
        <v>308</v>
      </c>
      <c r="C297" s="836" t="s">
        <v>761</v>
      </c>
      <c r="D297" s="835">
        <v>43369</v>
      </c>
      <c r="E297" s="834">
        <v>1246.57</v>
      </c>
      <c r="F297" s="833"/>
      <c r="G297" s="832">
        <v>20</v>
      </c>
      <c r="H297" s="831">
        <f t="shared" si="29"/>
        <v>3</v>
      </c>
      <c r="I297" s="831">
        <v>-60.96</v>
      </c>
      <c r="J297" s="789">
        <f t="shared" si="30"/>
        <v>205.72</v>
      </c>
      <c r="K297" s="831">
        <v>144.76</v>
      </c>
      <c r="L297" s="790">
        <f t="shared" si="35"/>
        <v>1101.81</v>
      </c>
      <c r="M297" s="838"/>
      <c r="N297" s="837" t="s">
        <v>313</v>
      </c>
      <c r="O297" s="836" t="s">
        <v>1479</v>
      </c>
      <c r="P297" s="835">
        <v>43890</v>
      </c>
      <c r="Q297" s="834">
        <v>13792.5</v>
      </c>
      <c r="R297" s="833"/>
      <c r="S297" s="832">
        <v>20</v>
      </c>
      <c r="T297" s="831">
        <f t="shared" si="31"/>
        <v>1</v>
      </c>
      <c r="U297" s="831">
        <v>677.88</v>
      </c>
      <c r="V297" s="789">
        <f t="shared" si="32"/>
        <v>178.28999999999996</v>
      </c>
      <c r="W297" s="831">
        <v>856.17</v>
      </c>
      <c r="X297" s="790">
        <f t="shared" si="33"/>
        <v>12936.33</v>
      </c>
      <c r="Z297" s="830">
        <f t="shared" si="34"/>
        <v>1</v>
      </c>
    </row>
    <row r="298" spans="2:26" ht="15.75" x14ac:dyDescent="0.25">
      <c r="B298" s="837" t="s">
        <v>307</v>
      </c>
      <c r="C298" s="836" t="s">
        <v>599</v>
      </c>
      <c r="D298" s="835">
        <v>36525</v>
      </c>
      <c r="E298" s="834">
        <v>1257.44</v>
      </c>
      <c r="F298" s="833"/>
      <c r="G298" s="832">
        <v>20</v>
      </c>
      <c r="H298" s="831">
        <f t="shared" si="29"/>
        <v>20</v>
      </c>
      <c r="I298" s="831">
        <v>0</v>
      </c>
      <c r="J298" s="789">
        <f t="shared" si="30"/>
        <v>1257.44</v>
      </c>
      <c r="K298" s="831">
        <v>1257.44</v>
      </c>
      <c r="L298" s="790">
        <f t="shared" si="35"/>
        <v>0</v>
      </c>
      <c r="M298" s="838"/>
      <c r="N298" s="837" t="s">
        <v>359</v>
      </c>
      <c r="O298" s="836" t="s">
        <v>1647</v>
      </c>
      <c r="P298" s="835">
        <v>37848</v>
      </c>
      <c r="Q298" s="834">
        <v>13680</v>
      </c>
      <c r="R298" s="833"/>
      <c r="S298" s="832">
        <v>40</v>
      </c>
      <c r="T298" s="831">
        <f t="shared" si="31"/>
        <v>18</v>
      </c>
      <c r="U298" s="831">
        <v>334.8</v>
      </c>
      <c r="V298" s="789">
        <f t="shared" si="32"/>
        <v>5618.0999999999995</v>
      </c>
      <c r="W298" s="831">
        <v>5952.9</v>
      </c>
      <c r="X298" s="790">
        <f t="shared" si="33"/>
        <v>7727.1</v>
      </c>
      <c r="Z298" s="830">
        <f t="shared" si="34"/>
        <v>1</v>
      </c>
    </row>
    <row r="299" spans="2:26" ht="15.75" x14ac:dyDescent="0.25">
      <c r="B299" s="837" t="s">
        <v>359</v>
      </c>
      <c r="C299" s="836" t="s">
        <v>630</v>
      </c>
      <c r="D299" s="835">
        <v>43830</v>
      </c>
      <c r="E299" s="834">
        <v>1260</v>
      </c>
      <c r="F299" s="833"/>
      <c r="G299" s="832">
        <v>60</v>
      </c>
      <c r="H299" s="831">
        <f t="shared" si="29"/>
        <v>2</v>
      </c>
      <c r="I299" s="831">
        <v>-20.88</v>
      </c>
      <c r="J299" s="789">
        <f t="shared" si="30"/>
        <v>41.82</v>
      </c>
      <c r="K299" s="831">
        <v>20.94</v>
      </c>
      <c r="L299" s="790">
        <f t="shared" si="35"/>
        <v>1239.06</v>
      </c>
      <c r="M299" s="838"/>
      <c r="N299" s="837" t="s">
        <v>359</v>
      </c>
      <c r="O299" s="836" t="s">
        <v>1648</v>
      </c>
      <c r="P299" s="835">
        <v>40268</v>
      </c>
      <c r="Q299" s="834">
        <v>13650</v>
      </c>
      <c r="R299" s="833"/>
      <c r="S299" s="832">
        <v>40</v>
      </c>
      <c r="T299" s="831">
        <f t="shared" si="31"/>
        <v>11</v>
      </c>
      <c r="U299" s="831">
        <v>336.48</v>
      </c>
      <c r="V299" s="789">
        <f t="shared" si="32"/>
        <v>3329.57</v>
      </c>
      <c r="W299" s="831">
        <v>3666.05</v>
      </c>
      <c r="X299" s="790">
        <f t="shared" si="33"/>
        <v>9983.9500000000007</v>
      </c>
      <c r="Z299" s="830">
        <f t="shared" si="34"/>
        <v>1</v>
      </c>
    </row>
    <row r="300" spans="2:26" ht="15.75" x14ac:dyDescent="0.25">
      <c r="B300" s="837" t="s">
        <v>307</v>
      </c>
      <c r="C300" s="836" t="s">
        <v>762</v>
      </c>
      <c r="D300" s="835">
        <v>41295</v>
      </c>
      <c r="E300" s="834">
        <v>1262.06</v>
      </c>
      <c r="F300" s="833"/>
      <c r="G300" s="832">
        <v>7</v>
      </c>
      <c r="H300" s="831">
        <f t="shared" si="29"/>
        <v>7</v>
      </c>
      <c r="I300" s="831">
        <v>0</v>
      </c>
      <c r="J300" s="789">
        <f t="shared" si="30"/>
        <v>1262.06</v>
      </c>
      <c r="K300" s="831">
        <v>1262.06</v>
      </c>
      <c r="L300" s="790">
        <f t="shared" si="35"/>
        <v>0</v>
      </c>
      <c r="M300" s="838"/>
      <c r="N300" s="837" t="s">
        <v>313</v>
      </c>
      <c r="O300" s="836" t="s">
        <v>1649</v>
      </c>
      <c r="P300" s="835">
        <v>37172</v>
      </c>
      <c r="Q300" s="834">
        <v>13463.08</v>
      </c>
      <c r="R300" s="833"/>
      <c r="S300" s="832">
        <v>20</v>
      </c>
      <c r="T300" s="831">
        <f t="shared" si="31"/>
        <v>20</v>
      </c>
      <c r="U300" s="831">
        <v>480.84000000000003</v>
      </c>
      <c r="V300" s="789">
        <f t="shared" si="32"/>
        <v>12381.14</v>
      </c>
      <c r="W300" s="831">
        <v>12861.98</v>
      </c>
      <c r="X300" s="790">
        <f t="shared" si="33"/>
        <v>601.10000000000036</v>
      </c>
      <c r="Z300" s="830">
        <f t="shared" si="34"/>
        <v>1</v>
      </c>
    </row>
    <row r="301" spans="2:26" ht="15.75" x14ac:dyDescent="0.25">
      <c r="B301" s="837" t="s">
        <v>307</v>
      </c>
      <c r="C301" s="836" t="s">
        <v>763</v>
      </c>
      <c r="D301" s="835">
        <v>34578</v>
      </c>
      <c r="E301" s="834">
        <v>1273</v>
      </c>
      <c r="F301" s="833"/>
      <c r="G301" s="832">
        <v>7</v>
      </c>
      <c r="H301" s="831">
        <f t="shared" si="29"/>
        <v>7</v>
      </c>
      <c r="I301" s="831">
        <v>0</v>
      </c>
      <c r="J301" s="789">
        <f t="shared" si="30"/>
        <v>1273</v>
      </c>
      <c r="K301" s="831">
        <v>1273</v>
      </c>
      <c r="L301" s="790">
        <f t="shared" si="35"/>
        <v>0</v>
      </c>
      <c r="M301" s="838"/>
      <c r="N301" s="837" t="s">
        <v>311</v>
      </c>
      <c r="O301" s="836" t="s">
        <v>1650</v>
      </c>
      <c r="P301" s="835">
        <v>36326</v>
      </c>
      <c r="Q301" s="834">
        <v>13420</v>
      </c>
      <c r="R301" s="833"/>
      <c r="S301" s="832">
        <v>40</v>
      </c>
      <c r="T301" s="831">
        <f t="shared" si="31"/>
        <v>22</v>
      </c>
      <c r="U301" s="831">
        <v>328.32</v>
      </c>
      <c r="V301" s="789">
        <f t="shared" si="32"/>
        <v>6909.3</v>
      </c>
      <c r="W301" s="831">
        <v>7237.62</v>
      </c>
      <c r="X301" s="790">
        <f t="shared" si="33"/>
        <v>6182.38</v>
      </c>
      <c r="Z301" s="830">
        <f t="shared" si="34"/>
        <v>1</v>
      </c>
    </row>
    <row r="302" spans="2:26" ht="15.75" x14ac:dyDescent="0.25">
      <c r="B302" s="837" t="s">
        <v>359</v>
      </c>
      <c r="C302" s="836" t="s">
        <v>556</v>
      </c>
      <c r="D302" s="835">
        <v>44013</v>
      </c>
      <c r="E302" s="834">
        <v>1283.7</v>
      </c>
      <c r="F302" s="833"/>
      <c r="G302" s="832">
        <v>30</v>
      </c>
      <c r="H302" s="831">
        <f t="shared" si="29"/>
        <v>1</v>
      </c>
      <c r="I302" s="831">
        <v>-43.08</v>
      </c>
      <c r="J302" s="789">
        <f t="shared" si="30"/>
        <v>55.92</v>
      </c>
      <c r="K302" s="831">
        <v>12.84</v>
      </c>
      <c r="L302" s="790">
        <f t="shared" si="35"/>
        <v>1270.8600000000001</v>
      </c>
      <c r="M302" s="838"/>
      <c r="N302" s="837" t="s">
        <v>311</v>
      </c>
      <c r="O302" s="836" t="s">
        <v>902</v>
      </c>
      <c r="P302" s="835">
        <v>42460</v>
      </c>
      <c r="Q302" s="834">
        <v>13325</v>
      </c>
      <c r="R302" s="833"/>
      <c r="S302" s="832">
        <v>40</v>
      </c>
      <c r="T302" s="831">
        <f t="shared" si="31"/>
        <v>5</v>
      </c>
      <c r="U302" s="831">
        <v>329.28000000000003</v>
      </c>
      <c r="V302" s="789">
        <f t="shared" si="32"/>
        <v>1251.17</v>
      </c>
      <c r="W302" s="831">
        <v>1580.45</v>
      </c>
      <c r="X302" s="790">
        <f t="shared" si="33"/>
        <v>11744.55</v>
      </c>
      <c r="Z302" s="830">
        <f t="shared" si="34"/>
        <v>1</v>
      </c>
    </row>
    <row r="303" spans="2:26" ht="15.75" x14ac:dyDescent="0.25">
      <c r="B303" s="837" t="s">
        <v>321</v>
      </c>
      <c r="C303" s="836" t="s">
        <v>556</v>
      </c>
      <c r="D303" s="835">
        <v>44013</v>
      </c>
      <c r="E303" s="834">
        <v>1283.75</v>
      </c>
      <c r="F303" s="833"/>
      <c r="G303" s="832">
        <v>20</v>
      </c>
      <c r="H303" s="831">
        <f t="shared" si="29"/>
        <v>1</v>
      </c>
      <c r="I303" s="831">
        <v>-64.800000000000011</v>
      </c>
      <c r="J303" s="789">
        <f t="shared" si="30"/>
        <v>84.09</v>
      </c>
      <c r="K303" s="831">
        <v>19.29</v>
      </c>
      <c r="L303" s="790">
        <f t="shared" si="35"/>
        <v>1264.46</v>
      </c>
      <c r="M303" s="838"/>
      <c r="N303" s="837" t="s">
        <v>311</v>
      </c>
      <c r="O303" s="836" t="s">
        <v>1651</v>
      </c>
      <c r="P303" s="835">
        <v>41090</v>
      </c>
      <c r="Q303" s="834">
        <v>13198.49</v>
      </c>
      <c r="R303" s="833"/>
      <c r="S303" s="832">
        <v>40</v>
      </c>
      <c r="T303" s="831">
        <f t="shared" si="31"/>
        <v>9</v>
      </c>
      <c r="U303" s="831">
        <v>324.84000000000003</v>
      </c>
      <c r="V303" s="789">
        <f t="shared" si="32"/>
        <v>2477.2599999999998</v>
      </c>
      <c r="W303" s="831">
        <v>2802.1</v>
      </c>
      <c r="X303" s="790">
        <f t="shared" si="33"/>
        <v>10396.39</v>
      </c>
      <c r="Z303" s="830">
        <f t="shared" si="34"/>
        <v>1</v>
      </c>
    </row>
    <row r="304" spans="2:26" ht="15.75" x14ac:dyDescent="0.25">
      <c r="B304" s="837" t="s">
        <v>308</v>
      </c>
      <c r="C304" s="836" t="s">
        <v>764</v>
      </c>
      <c r="D304" s="835">
        <v>40268</v>
      </c>
      <c r="E304" s="834">
        <v>1289.74</v>
      </c>
      <c r="F304" s="833"/>
      <c r="G304" s="832">
        <v>20</v>
      </c>
      <c r="H304" s="831">
        <f t="shared" si="29"/>
        <v>11</v>
      </c>
      <c r="I304" s="831">
        <v>-61.800000000000004</v>
      </c>
      <c r="J304" s="789">
        <f t="shared" si="30"/>
        <v>753.7299999999999</v>
      </c>
      <c r="K304" s="831">
        <v>691.93</v>
      </c>
      <c r="L304" s="790">
        <f t="shared" si="35"/>
        <v>597.81000000000006</v>
      </c>
      <c r="M304" s="838"/>
      <c r="N304" s="837" t="s">
        <v>359</v>
      </c>
      <c r="O304" s="836" t="s">
        <v>1652</v>
      </c>
      <c r="P304" s="835">
        <v>43020</v>
      </c>
      <c r="Q304" s="834">
        <v>13130.53</v>
      </c>
      <c r="R304" s="833"/>
      <c r="S304" s="832">
        <v>60</v>
      </c>
      <c r="T304" s="831">
        <f t="shared" si="31"/>
        <v>4</v>
      </c>
      <c r="U304" s="831">
        <v>216.96000000000004</v>
      </c>
      <c r="V304" s="789">
        <f t="shared" si="32"/>
        <v>493.32999999999993</v>
      </c>
      <c r="W304" s="831">
        <v>710.29</v>
      </c>
      <c r="X304" s="790">
        <f t="shared" si="33"/>
        <v>12420.240000000002</v>
      </c>
      <c r="Z304" s="830">
        <f t="shared" si="34"/>
        <v>1</v>
      </c>
    </row>
    <row r="305" spans="2:26" ht="15.75" x14ac:dyDescent="0.25">
      <c r="B305" s="837" t="e">
        <v>#N/A</v>
      </c>
      <c r="C305" s="836" t="s">
        <v>765</v>
      </c>
      <c r="D305" s="835">
        <v>42125</v>
      </c>
      <c r="E305" s="834">
        <v>1301</v>
      </c>
      <c r="F305" s="833"/>
      <c r="G305" s="832">
        <v>8</v>
      </c>
      <c r="H305" s="831">
        <f t="shared" si="29"/>
        <v>6</v>
      </c>
      <c r="I305" s="831">
        <v>-141.72</v>
      </c>
      <c r="J305" s="789">
        <f t="shared" si="30"/>
        <v>1052.8399999999999</v>
      </c>
      <c r="K305" s="831">
        <v>911.12</v>
      </c>
      <c r="L305" s="790">
        <f t="shared" si="35"/>
        <v>389.88</v>
      </c>
      <c r="M305" s="838"/>
      <c r="N305" s="837" t="s">
        <v>359</v>
      </c>
      <c r="O305" s="836" t="s">
        <v>1653</v>
      </c>
      <c r="P305" s="835">
        <v>42643</v>
      </c>
      <c r="Q305" s="834">
        <v>12566.03</v>
      </c>
      <c r="R305" s="833"/>
      <c r="S305" s="832">
        <v>40</v>
      </c>
      <c r="T305" s="831">
        <f t="shared" si="31"/>
        <v>5</v>
      </c>
      <c r="U305" s="831">
        <v>310.56</v>
      </c>
      <c r="V305" s="789">
        <f t="shared" si="32"/>
        <v>1022.78</v>
      </c>
      <c r="W305" s="831">
        <v>1333.34</v>
      </c>
      <c r="X305" s="790">
        <f t="shared" si="33"/>
        <v>11232.69</v>
      </c>
      <c r="Z305" s="830">
        <f t="shared" si="34"/>
        <v>1</v>
      </c>
    </row>
    <row r="306" spans="2:26" ht="15.75" x14ac:dyDescent="0.25">
      <c r="B306" s="837" t="s">
        <v>308</v>
      </c>
      <c r="C306" s="836" t="s">
        <v>766</v>
      </c>
      <c r="D306" s="835">
        <v>42662</v>
      </c>
      <c r="E306" s="834">
        <v>1312.78</v>
      </c>
      <c r="F306" s="833"/>
      <c r="G306" s="832">
        <v>20</v>
      </c>
      <c r="H306" s="831">
        <f t="shared" si="29"/>
        <v>5</v>
      </c>
      <c r="I306" s="831">
        <v>-63.96</v>
      </c>
      <c r="J306" s="789">
        <f t="shared" si="30"/>
        <v>336.62</v>
      </c>
      <c r="K306" s="831">
        <v>272.66000000000003</v>
      </c>
      <c r="L306" s="790">
        <f t="shared" si="35"/>
        <v>1040.1199999999999</v>
      </c>
      <c r="M306" s="838"/>
      <c r="N306" s="837" t="s">
        <v>313</v>
      </c>
      <c r="O306" s="836" t="s">
        <v>1654</v>
      </c>
      <c r="P306" s="835">
        <v>36971</v>
      </c>
      <c r="Q306" s="834">
        <v>12461.14</v>
      </c>
      <c r="R306" s="833"/>
      <c r="S306" s="832">
        <v>20</v>
      </c>
      <c r="T306" s="831">
        <f t="shared" si="31"/>
        <v>20</v>
      </c>
      <c r="U306" s="831">
        <v>383.4</v>
      </c>
      <c r="V306" s="789">
        <f t="shared" si="32"/>
        <v>11854.12</v>
      </c>
      <c r="W306" s="831">
        <v>12237.52</v>
      </c>
      <c r="X306" s="790">
        <f t="shared" si="33"/>
        <v>223.61999999999898</v>
      </c>
      <c r="Z306" s="830">
        <f t="shared" si="34"/>
        <v>1</v>
      </c>
    </row>
    <row r="307" spans="2:26" ht="15.75" x14ac:dyDescent="0.25">
      <c r="B307" s="837" t="s">
        <v>313</v>
      </c>
      <c r="C307" s="836" t="s">
        <v>767</v>
      </c>
      <c r="D307" s="835">
        <v>43882</v>
      </c>
      <c r="E307" s="834">
        <v>1314.77</v>
      </c>
      <c r="F307" s="833"/>
      <c r="G307" s="832">
        <v>20</v>
      </c>
      <c r="H307" s="831">
        <f t="shared" si="29"/>
        <v>1</v>
      </c>
      <c r="I307" s="831">
        <v>-64.320000000000007</v>
      </c>
      <c r="J307" s="789">
        <f t="shared" si="30"/>
        <v>145.78</v>
      </c>
      <c r="K307" s="831">
        <v>81.459999999999994</v>
      </c>
      <c r="L307" s="790">
        <f t="shared" si="35"/>
        <v>1233.31</v>
      </c>
      <c r="M307" s="838"/>
      <c r="N307" s="837" t="s">
        <v>313</v>
      </c>
      <c r="O307" s="836" t="s">
        <v>1222</v>
      </c>
      <c r="P307" s="835">
        <v>40816</v>
      </c>
      <c r="Q307" s="834">
        <v>12445.28</v>
      </c>
      <c r="R307" s="833"/>
      <c r="S307" s="832">
        <v>20</v>
      </c>
      <c r="T307" s="831">
        <f t="shared" si="31"/>
        <v>10</v>
      </c>
      <c r="U307" s="831">
        <v>595.79999999999995</v>
      </c>
      <c r="V307" s="789">
        <f t="shared" si="32"/>
        <v>5146.88</v>
      </c>
      <c r="W307" s="831">
        <v>5742.68</v>
      </c>
      <c r="X307" s="790">
        <f t="shared" si="33"/>
        <v>6702.6</v>
      </c>
      <c r="Z307" s="830">
        <f t="shared" si="34"/>
        <v>1</v>
      </c>
    </row>
    <row r="308" spans="2:26" ht="15.75" x14ac:dyDescent="0.25">
      <c r="B308" s="837" t="s">
        <v>307</v>
      </c>
      <c r="C308" s="836" t="s">
        <v>768</v>
      </c>
      <c r="D308" s="835">
        <v>39902</v>
      </c>
      <c r="E308" s="834">
        <v>1342.32</v>
      </c>
      <c r="F308" s="833"/>
      <c r="G308" s="832">
        <v>20</v>
      </c>
      <c r="H308" s="831">
        <f t="shared" si="29"/>
        <v>12</v>
      </c>
      <c r="I308" s="831">
        <v>-64.08</v>
      </c>
      <c r="J308" s="789">
        <f t="shared" si="30"/>
        <v>851.22</v>
      </c>
      <c r="K308" s="831">
        <v>787.14</v>
      </c>
      <c r="L308" s="790">
        <f t="shared" si="35"/>
        <v>555.17999999999995</v>
      </c>
      <c r="M308" s="838"/>
      <c r="N308" s="837" t="s">
        <v>313</v>
      </c>
      <c r="O308" s="836" t="s">
        <v>1655</v>
      </c>
      <c r="P308" s="835">
        <v>41943</v>
      </c>
      <c r="Q308" s="834">
        <v>12427.05</v>
      </c>
      <c r="R308" s="833"/>
      <c r="S308" s="832">
        <v>20</v>
      </c>
      <c r="T308" s="831">
        <f t="shared" si="31"/>
        <v>7</v>
      </c>
      <c r="U308" s="831">
        <v>600.36</v>
      </c>
      <c r="V308" s="789">
        <f t="shared" si="32"/>
        <v>3220.7999999999997</v>
      </c>
      <c r="W308" s="831">
        <v>3821.16</v>
      </c>
      <c r="X308" s="790">
        <f t="shared" si="33"/>
        <v>8605.89</v>
      </c>
      <c r="Z308" s="830">
        <f t="shared" si="34"/>
        <v>1</v>
      </c>
    </row>
    <row r="309" spans="2:26" ht="15.75" x14ac:dyDescent="0.25">
      <c r="B309" s="837" t="s">
        <v>307</v>
      </c>
      <c r="C309" s="836" t="s">
        <v>769</v>
      </c>
      <c r="D309" s="835">
        <v>43096</v>
      </c>
      <c r="E309" s="834">
        <v>1371.94</v>
      </c>
      <c r="F309" s="833"/>
      <c r="G309" s="832">
        <v>20</v>
      </c>
      <c r="H309" s="831">
        <f t="shared" si="29"/>
        <v>4</v>
      </c>
      <c r="I309" s="831">
        <v>-66.960000000000008</v>
      </c>
      <c r="J309" s="789">
        <f t="shared" si="30"/>
        <v>277.65999999999997</v>
      </c>
      <c r="K309" s="831">
        <v>210.7</v>
      </c>
      <c r="L309" s="790">
        <f t="shared" si="35"/>
        <v>1161.24</v>
      </c>
      <c r="M309" s="838"/>
      <c r="N309" s="837" t="s">
        <v>311</v>
      </c>
      <c r="O309" s="836" t="s">
        <v>860</v>
      </c>
      <c r="P309" s="835">
        <v>43784</v>
      </c>
      <c r="Q309" s="834">
        <v>12284</v>
      </c>
      <c r="R309" s="833"/>
      <c r="S309" s="832">
        <v>40</v>
      </c>
      <c r="T309" s="831">
        <f t="shared" si="31"/>
        <v>2</v>
      </c>
      <c r="U309" s="831">
        <v>303.24</v>
      </c>
      <c r="V309" s="789">
        <f t="shared" si="32"/>
        <v>53.110000000000014</v>
      </c>
      <c r="W309" s="831">
        <v>356.35</v>
      </c>
      <c r="X309" s="790">
        <f t="shared" si="33"/>
        <v>11927.65</v>
      </c>
      <c r="Z309" s="830">
        <f t="shared" si="34"/>
        <v>1</v>
      </c>
    </row>
    <row r="310" spans="2:26" ht="15.75" x14ac:dyDescent="0.25">
      <c r="B310" s="837" t="s">
        <v>307</v>
      </c>
      <c r="C310" s="836" t="s">
        <v>770</v>
      </c>
      <c r="D310" s="835">
        <v>41305</v>
      </c>
      <c r="E310" s="834">
        <v>1372.62</v>
      </c>
      <c r="F310" s="833"/>
      <c r="G310" s="832">
        <v>20</v>
      </c>
      <c r="H310" s="831">
        <f t="shared" si="29"/>
        <v>8</v>
      </c>
      <c r="I310" s="831">
        <v>-66</v>
      </c>
      <c r="J310" s="789">
        <f t="shared" si="30"/>
        <v>608</v>
      </c>
      <c r="K310" s="831">
        <v>542</v>
      </c>
      <c r="L310" s="790">
        <f t="shared" si="35"/>
        <v>830.61999999999989</v>
      </c>
      <c r="M310" s="838"/>
      <c r="N310" s="837" t="s">
        <v>321</v>
      </c>
      <c r="O310" s="836" t="s">
        <v>843</v>
      </c>
      <c r="P310" s="835">
        <v>40482</v>
      </c>
      <c r="Q310" s="834">
        <v>11876.78</v>
      </c>
      <c r="R310" s="833"/>
      <c r="S310" s="832">
        <v>44</v>
      </c>
      <c r="T310" s="831">
        <f t="shared" si="31"/>
        <v>11</v>
      </c>
      <c r="U310" s="831">
        <v>266.64</v>
      </c>
      <c r="V310" s="789">
        <f t="shared" si="32"/>
        <v>2476.0100000000002</v>
      </c>
      <c r="W310" s="831">
        <v>2742.65</v>
      </c>
      <c r="X310" s="790">
        <f t="shared" si="33"/>
        <v>9134.130000000001</v>
      </c>
      <c r="Z310" s="830">
        <f t="shared" si="34"/>
        <v>1</v>
      </c>
    </row>
    <row r="311" spans="2:26" ht="15.75" x14ac:dyDescent="0.25">
      <c r="B311" s="837" t="s">
        <v>307</v>
      </c>
      <c r="C311" s="836" t="s">
        <v>771</v>
      </c>
      <c r="D311" s="835">
        <v>36891</v>
      </c>
      <c r="E311" s="834">
        <v>1376.42</v>
      </c>
      <c r="F311" s="833"/>
      <c r="G311" s="832">
        <v>20</v>
      </c>
      <c r="H311" s="831">
        <f t="shared" si="29"/>
        <v>20</v>
      </c>
      <c r="I311" s="831">
        <v>-31.32</v>
      </c>
      <c r="J311" s="789">
        <f t="shared" si="30"/>
        <v>1394.71</v>
      </c>
      <c r="K311" s="831">
        <v>1363.39</v>
      </c>
      <c r="L311" s="790">
        <f t="shared" si="35"/>
        <v>13.029999999999973</v>
      </c>
      <c r="M311" s="838"/>
      <c r="N311" s="837">
        <v>0</v>
      </c>
      <c r="O311" s="836" t="s">
        <v>1656</v>
      </c>
      <c r="P311" s="835">
        <v>33770</v>
      </c>
      <c r="Q311" s="834">
        <v>11856</v>
      </c>
      <c r="R311" s="833"/>
      <c r="S311" s="832">
        <v>30</v>
      </c>
      <c r="T311" s="831">
        <f t="shared" si="31"/>
        <v>29</v>
      </c>
      <c r="U311" s="831">
        <v>231.71999999999997</v>
      </c>
      <c r="V311" s="789">
        <f t="shared" si="32"/>
        <v>11180.27</v>
      </c>
      <c r="W311" s="831">
        <v>11411.99</v>
      </c>
      <c r="X311" s="790">
        <f t="shared" si="33"/>
        <v>444.01000000000022</v>
      </c>
      <c r="Z311" s="830">
        <f t="shared" si="34"/>
        <v>1</v>
      </c>
    </row>
    <row r="312" spans="2:26" ht="15.75" x14ac:dyDescent="0.25">
      <c r="B312" s="837" t="s">
        <v>308</v>
      </c>
      <c r="C312" s="836" t="s">
        <v>772</v>
      </c>
      <c r="D312" s="835">
        <v>37610</v>
      </c>
      <c r="E312" s="834">
        <v>1387.46</v>
      </c>
      <c r="F312" s="833"/>
      <c r="G312" s="832">
        <v>3</v>
      </c>
      <c r="H312" s="831">
        <f t="shared" si="29"/>
        <v>3</v>
      </c>
      <c r="I312" s="831">
        <v>0</v>
      </c>
      <c r="J312" s="789">
        <f t="shared" si="30"/>
        <v>1387.46</v>
      </c>
      <c r="K312" s="831">
        <v>1387.46</v>
      </c>
      <c r="L312" s="790">
        <f t="shared" si="35"/>
        <v>0</v>
      </c>
      <c r="M312" s="838"/>
      <c r="N312" s="837" t="s">
        <v>359</v>
      </c>
      <c r="O312" s="836" t="s">
        <v>1657</v>
      </c>
      <c r="P312" s="835">
        <v>41912</v>
      </c>
      <c r="Q312" s="834">
        <v>11854.63</v>
      </c>
      <c r="R312" s="833"/>
      <c r="S312" s="832">
        <v>40</v>
      </c>
      <c r="T312" s="831">
        <f t="shared" si="31"/>
        <v>7</v>
      </c>
      <c r="U312" s="831">
        <v>292.8</v>
      </c>
      <c r="V312" s="789">
        <f t="shared" si="32"/>
        <v>1557.73</v>
      </c>
      <c r="W312" s="831">
        <v>1850.53</v>
      </c>
      <c r="X312" s="790">
        <f t="shared" si="33"/>
        <v>10004.099999999999</v>
      </c>
      <c r="Z312" s="830">
        <f t="shared" si="34"/>
        <v>1</v>
      </c>
    </row>
    <row r="313" spans="2:26" ht="15.75" x14ac:dyDescent="0.25">
      <c r="B313" s="837" t="s">
        <v>307</v>
      </c>
      <c r="C313" s="836" t="s">
        <v>773</v>
      </c>
      <c r="D313" s="835">
        <v>39263</v>
      </c>
      <c r="E313" s="834">
        <v>1398.52</v>
      </c>
      <c r="F313" s="833"/>
      <c r="G313" s="832">
        <v>10</v>
      </c>
      <c r="H313" s="831">
        <f t="shared" si="29"/>
        <v>10</v>
      </c>
      <c r="I313" s="831">
        <v>0</v>
      </c>
      <c r="J313" s="789">
        <f t="shared" si="30"/>
        <v>1398.52</v>
      </c>
      <c r="K313" s="831">
        <v>1398.52</v>
      </c>
      <c r="L313" s="790">
        <f t="shared" si="35"/>
        <v>0</v>
      </c>
      <c r="M313" s="838"/>
      <c r="N313" s="837" t="s">
        <v>359</v>
      </c>
      <c r="O313" s="836" t="s">
        <v>1658</v>
      </c>
      <c r="P313" s="835">
        <v>41820</v>
      </c>
      <c r="Q313" s="834">
        <v>11788.18</v>
      </c>
      <c r="R313" s="833"/>
      <c r="S313" s="832">
        <v>40</v>
      </c>
      <c r="T313" s="831">
        <f t="shared" si="31"/>
        <v>7</v>
      </c>
      <c r="U313" s="831">
        <v>290.39999999999998</v>
      </c>
      <c r="V313" s="789">
        <f t="shared" si="32"/>
        <v>1623</v>
      </c>
      <c r="W313" s="831">
        <v>1913.4</v>
      </c>
      <c r="X313" s="790">
        <f t="shared" si="33"/>
        <v>9874.7800000000007</v>
      </c>
      <c r="Z313" s="830">
        <f t="shared" si="34"/>
        <v>1</v>
      </c>
    </row>
    <row r="314" spans="2:26" ht="15.75" x14ac:dyDescent="0.25">
      <c r="B314" s="837" t="s">
        <v>313</v>
      </c>
      <c r="C314" s="836" t="s">
        <v>774</v>
      </c>
      <c r="D314" s="835">
        <v>42282</v>
      </c>
      <c r="E314" s="834">
        <v>1405.43</v>
      </c>
      <c r="F314" s="833"/>
      <c r="G314" s="832">
        <v>40</v>
      </c>
      <c r="H314" s="831">
        <f t="shared" si="29"/>
        <v>6</v>
      </c>
      <c r="I314" s="831">
        <v>-34.68</v>
      </c>
      <c r="J314" s="789">
        <f t="shared" si="30"/>
        <v>218.94</v>
      </c>
      <c r="K314" s="831">
        <v>184.26</v>
      </c>
      <c r="L314" s="790">
        <f t="shared" si="35"/>
        <v>1221.17</v>
      </c>
      <c r="M314" s="838"/>
      <c r="N314" s="837" t="s">
        <v>321</v>
      </c>
      <c r="O314" s="836" t="s">
        <v>1659</v>
      </c>
      <c r="P314" s="835">
        <v>33770</v>
      </c>
      <c r="Q314" s="834">
        <v>11658</v>
      </c>
      <c r="R314" s="833"/>
      <c r="S314" s="832">
        <v>44</v>
      </c>
      <c r="T314" s="831">
        <f t="shared" si="31"/>
        <v>29</v>
      </c>
      <c r="U314" s="831">
        <v>256.92</v>
      </c>
      <c r="V314" s="789">
        <f t="shared" si="32"/>
        <v>7312.22</v>
      </c>
      <c r="W314" s="831">
        <v>7569.14</v>
      </c>
      <c r="X314" s="790">
        <f t="shared" si="33"/>
        <v>4088.8599999999997</v>
      </c>
      <c r="Z314" s="830">
        <f t="shared" si="34"/>
        <v>1</v>
      </c>
    </row>
    <row r="315" spans="2:26" ht="15.75" x14ac:dyDescent="0.25">
      <c r="B315" s="837" t="s">
        <v>308</v>
      </c>
      <c r="C315" s="836" t="s">
        <v>775</v>
      </c>
      <c r="D315" s="835">
        <v>42674</v>
      </c>
      <c r="E315" s="834">
        <v>1412.22</v>
      </c>
      <c r="F315" s="833"/>
      <c r="G315" s="832">
        <v>20</v>
      </c>
      <c r="H315" s="831">
        <f t="shared" si="29"/>
        <v>5</v>
      </c>
      <c r="I315" s="831">
        <v>-68.52</v>
      </c>
      <c r="J315" s="789">
        <f t="shared" si="30"/>
        <v>361.68</v>
      </c>
      <c r="K315" s="831">
        <v>293.16000000000003</v>
      </c>
      <c r="L315" s="790">
        <f t="shared" si="35"/>
        <v>1119.06</v>
      </c>
      <c r="M315" s="838"/>
      <c r="N315" s="837">
        <v>0</v>
      </c>
      <c r="O315" s="836" t="s">
        <v>1515</v>
      </c>
      <c r="P315" s="835">
        <v>39538</v>
      </c>
      <c r="Q315" s="834">
        <v>11640.65</v>
      </c>
      <c r="R315" s="833"/>
      <c r="S315" s="832">
        <v>30</v>
      </c>
      <c r="T315" s="831">
        <f t="shared" si="31"/>
        <v>13</v>
      </c>
      <c r="U315" s="831">
        <v>366.72</v>
      </c>
      <c r="V315" s="789">
        <f t="shared" si="32"/>
        <v>4763.8999999999996</v>
      </c>
      <c r="W315" s="831">
        <v>5130.62</v>
      </c>
      <c r="X315" s="790">
        <f t="shared" si="33"/>
        <v>6510.03</v>
      </c>
      <c r="Z315" s="830">
        <f t="shared" si="34"/>
        <v>1</v>
      </c>
    </row>
    <row r="316" spans="2:26" ht="15.75" x14ac:dyDescent="0.25">
      <c r="B316" s="837" t="s">
        <v>308</v>
      </c>
      <c r="C316" s="836" t="s">
        <v>776</v>
      </c>
      <c r="D316" s="835">
        <v>36623</v>
      </c>
      <c r="E316" s="834">
        <v>1417.87</v>
      </c>
      <c r="F316" s="833"/>
      <c r="G316" s="832">
        <v>20</v>
      </c>
      <c r="H316" s="831">
        <f t="shared" si="29"/>
        <v>20</v>
      </c>
      <c r="I316" s="831">
        <v>0</v>
      </c>
      <c r="J316" s="789">
        <f t="shared" si="30"/>
        <v>1417.87</v>
      </c>
      <c r="K316" s="831">
        <v>1417.87</v>
      </c>
      <c r="L316" s="790">
        <f t="shared" si="35"/>
        <v>0</v>
      </c>
      <c r="M316" s="838"/>
      <c r="N316" s="837" t="s">
        <v>313</v>
      </c>
      <c r="O316" s="836" t="s">
        <v>1082</v>
      </c>
      <c r="P316" s="835">
        <v>37481</v>
      </c>
      <c r="Q316" s="834">
        <v>11622.24</v>
      </c>
      <c r="R316" s="833"/>
      <c r="S316" s="832">
        <v>20</v>
      </c>
      <c r="T316" s="831">
        <f t="shared" si="31"/>
        <v>19</v>
      </c>
      <c r="U316" s="831">
        <v>425.28</v>
      </c>
      <c r="V316" s="789">
        <f t="shared" si="32"/>
        <v>10629.929999999998</v>
      </c>
      <c r="W316" s="831">
        <v>11055.21</v>
      </c>
      <c r="X316" s="790">
        <f t="shared" si="33"/>
        <v>567.03000000000065</v>
      </c>
      <c r="Z316" s="830">
        <f t="shared" si="34"/>
        <v>1</v>
      </c>
    </row>
    <row r="317" spans="2:26" ht="15.75" x14ac:dyDescent="0.25">
      <c r="B317" s="837" t="s">
        <v>313</v>
      </c>
      <c r="C317" s="836" t="s">
        <v>777</v>
      </c>
      <c r="D317" s="835">
        <v>41152</v>
      </c>
      <c r="E317" s="834">
        <v>1423.39</v>
      </c>
      <c r="F317" s="833"/>
      <c r="G317" s="832">
        <v>40</v>
      </c>
      <c r="H317" s="831">
        <f t="shared" si="29"/>
        <v>9</v>
      </c>
      <c r="I317" s="831">
        <v>-35.04</v>
      </c>
      <c r="J317" s="789">
        <f t="shared" si="30"/>
        <v>331.27000000000004</v>
      </c>
      <c r="K317" s="831">
        <v>296.23</v>
      </c>
      <c r="L317" s="790">
        <f t="shared" si="35"/>
        <v>1127.1600000000001</v>
      </c>
      <c r="M317" s="838"/>
      <c r="N317" s="837" t="s">
        <v>313</v>
      </c>
      <c r="O317" s="836" t="s">
        <v>572</v>
      </c>
      <c r="P317" s="835">
        <v>38717</v>
      </c>
      <c r="Q317" s="834">
        <v>11613.65</v>
      </c>
      <c r="R317" s="833"/>
      <c r="S317" s="832">
        <v>20</v>
      </c>
      <c r="T317" s="831">
        <f t="shared" si="31"/>
        <v>16</v>
      </c>
      <c r="U317" s="831">
        <v>532.31999999999994</v>
      </c>
      <c r="V317" s="789">
        <f t="shared" si="32"/>
        <v>8153.7000000000007</v>
      </c>
      <c r="W317" s="831">
        <v>8686.02</v>
      </c>
      <c r="X317" s="790">
        <f t="shared" si="33"/>
        <v>2927.6299999999992</v>
      </c>
      <c r="Z317" s="830">
        <f t="shared" si="34"/>
        <v>1</v>
      </c>
    </row>
    <row r="318" spans="2:26" ht="15.75" x14ac:dyDescent="0.25">
      <c r="B318" s="837" t="s">
        <v>313</v>
      </c>
      <c r="C318" s="836" t="s">
        <v>778</v>
      </c>
      <c r="D318" s="835">
        <v>43890</v>
      </c>
      <c r="E318" s="834">
        <v>1424.07</v>
      </c>
      <c r="F318" s="833"/>
      <c r="G318" s="832">
        <v>20</v>
      </c>
      <c r="H318" s="831">
        <f t="shared" si="29"/>
        <v>1</v>
      </c>
      <c r="I318" s="831">
        <v>-69.72</v>
      </c>
      <c r="J318" s="789">
        <f t="shared" si="30"/>
        <v>157.98000000000002</v>
      </c>
      <c r="K318" s="831">
        <v>88.26</v>
      </c>
      <c r="L318" s="790">
        <f t="shared" si="35"/>
        <v>1335.81</v>
      </c>
      <c r="M318" s="838"/>
      <c r="N318" s="837" t="s">
        <v>311</v>
      </c>
      <c r="O318" s="836" t="s">
        <v>995</v>
      </c>
      <c r="P318" s="835">
        <v>39629</v>
      </c>
      <c r="Q318" s="834">
        <v>11000</v>
      </c>
      <c r="R318" s="833"/>
      <c r="S318" s="832">
        <v>40</v>
      </c>
      <c r="T318" s="831">
        <f t="shared" si="31"/>
        <v>13</v>
      </c>
      <c r="U318" s="831">
        <v>270.12</v>
      </c>
      <c r="V318" s="789">
        <f t="shared" si="32"/>
        <v>3164.94</v>
      </c>
      <c r="W318" s="831">
        <v>3435.06</v>
      </c>
      <c r="X318" s="790">
        <f t="shared" si="33"/>
        <v>7564.9400000000005</v>
      </c>
      <c r="Z318" s="830">
        <f t="shared" si="34"/>
        <v>1</v>
      </c>
    </row>
    <row r="319" spans="2:26" ht="15.75" x14ac:dyDescent="0.25">
      <c r="B319" s="837" t="s">
        <v>312</v>
      </c>
      <c r="C319" s="836" t="s">
        <v>779</v>
      </c>
      <c r="D319" s="835">
        <v>41547</v>
      </c>
      <c r="E319" s="834">
        <v>1427.39</v>
      </c>
      <c r="F319" s="833"/>
      <c r="G319" s="832">
        <v>50</v>
      </c>
      <c r="H319" s="831">
        <f t="shared" si="29"/>
        <v>8</v>
      </c>
      <c r="I319" s="831">
        <v>-28.32</v>
      </c>
      <c r="J319" s="789">
        <f t="shared" si="30"/>
        <v>235.2</v>
      </c>
      <c r="K319" s="831">
        <v>206.88</v>
      </c>
      <c r="L319" s="790">
        <f t="shared" si="35"/>
        <v>1220.5100000000002</v>
      </c>
      <c r="M319" s="838"/>
      <c r="N319" s="837" t="s">
        <v>359</v>
      </c>
      <c r="O319" s="836" t="s">
        <v>1644</v>
      </c>
      <c r="P319" s="835">
        <v>43511</v>
      </c>
      <c r="Q319" s="834">
        <v>10932.48</v>
      </c>
      <c r="R319" s="833"/>
      <c r="S319" s="832">
        <v>40</v>
      </c>
      <c r="T319" s="831">
        <f t="shared" si="31"/>
        <v>2</v>
      </c>
      <c r="U319" s="831">
        <v>270.36</v>
      </c>
      <c r="V319" s="789">
        <f t="shared" si="32"/>
        <v>252.01</v>
      </c>
      <c r="W319" s="831">
        <v>522.37</v>
      </c>
      <c r="X319" s="790">
        <f t="shared" si="33"/>
        <v>10410.109999999999</v>
      </c>
      <c r="Z319" s="830">
        <f t="shared" si="34"/>
        <v>1</v>
      </c>
    </row>
    <row r="320" spans="2:26" ht="15.75" x14ac:dyDescent="0.25">
      <c r="B320" s="837" t="s">
        <v>313</v>
      </c>
      <c r="C320" s="836" t="s">
        <v>780</v>
      </c>
      <c r="D320" s="835">
        <v>42551</v>
      </c>
      <c r="E320" s="834">
        <v>1433.42</v>
      </c>
      <c r="F320" s="833"/>
      <c r="G320" s="832">
        <v>40</v>
      </c>
      <c r="H320" s="831">
        <f t="shared" si="29"/>
        <v>5</v>
      </c>
      <c r="I320" s="831">
        <v>-35.400000000000006</v>
      </c>
      <c r="J320" s="789">
        <f t="shared" si="30"/>
        <v>196.46</v>
      </c>
      <c r="K320" s="831">
        <v>161.06</v>
      </c>
      <c r="L320" s="790">
        <f t="shared" si="35"/>
        <v>1272.3600000000001</v>
      </c>
      <c r="M320" s="838"/>
      <c r="N320" s="837" t="s">
        <v>311</v>
      </c>
      <c r="O320" s="836" t="s">
        <v>1660</v>
      </c>
      <c r="P320" s="835">
        <v>42825</v>
      </c>
      <c r="Q320" s="834">
        <v>10914</v>
      </c>
      <c r="R320" s="833"/>
      <c r="S320" s="832">
        <v>40</v>
      </c>
      <c r="T320" s="831">
        <f t="shared" si="31"/>
        <v>4</v>
      </c>
      <c r="U320" s="831">
        <v>269.76</v>
      </c>
      <c r="V320" s="789">
        <f t="shared" si="32"/>
        <v>774.62000000000012</v>
      </c>
      <c r="W320" s="831">
        <v>1044.3800000000001</v>
      </c>
      <c r="X320" s="790">
        <f t="shared" si="33"/>
        <v>9869.619999999999</v>
      </c>
      <c r="Z320" s="830">
        <f t="shared" si="34"/>
        <v>1</v>
      </c>
    </row>
    <row r="321" spans="2:26" ht="15.75" x14ac:dyDescent="0.25">
      <c r="B321" s="837" t="s">
        <v>316</v>
      </c>
      <c r="C321" s="836" t="s">
        <v>781</v>
      </c>
      <c r="D321" s="835">
        <v>39091</v>
      </c>
      <c r="E321" s="834">
        <v>1447.44</v>
      </c>
      <c r="F321" s="833"/>
      <c r="G321" s="832">
        <v>5</v>
      </c>
      <c r="H321" s="831">
        <f t="shared" si="29"/>
        <v>5</v>
      </c>
      <c r="I321" s="831">
        <v>0</v>
      </c>
      <c r="J321" s="789">
        <f t="shared" si="30"/>
        <v>1447.44</v>
      </c>
      <c r="K321" s="831">
        <v>1447.44</v>
      </c>
      <c r="L321" s="790">
        <f t="shared" si="35"/>
        <v>0</v>
      </c>
      <c r="M321" s="838"/>
      <c r="N321" s="837" t="s">
        <v>311</v>
      </c>
      <c r="O321" s="836" t="s">
        <v>995</v>
      </c>
      <c r="P321" s="835">
        <v>43281</v>
      </c>
      <c r="Q321" s="834">
        <v>10914</v>
      </c>
      <c r="R321" s="833"/>
      <c r="S321" s="832">
        <v>40</v>
      </c>
      <c r="T321" s="831">
        <f t="shared" si="31"/>
        <v>3</v>
      </c>
      <c r="U321" s="831">
        <v>269.28000000000003</v>
      </c>
      <c r="V321" s="789">
        <f t="shared" si="32"/>
        <v>433.79</v>
      </c>
      <c r="W321" s="831">
        <v>703.07</v>
      </c>
      <c r="X321" s="790">
        <f t="shared" si="33"/>
        <v>10210.93</v>
      </c>
      <c r="Z321" s="830">
        <f t="shared" si="34"/>
        <v>1</v>
      </c>
    </row>
    <row r="322" spans="2:26" ht="15.75" x14ac:dyDescent="0.25">
      <c r="B322" s="837" t="s">
        <v>359</v>
      </c>
      <c r="C322" s="836" t="s">
        <v>782</v>
      </c>
      <c r="D322" s="835">
        <v>43982</v>
      </c>
      <c r="E322" s="834">
        <v>1457.16</v>
      </c>
      <c r="F322" s="833"/>
      <c r="G322" s="832">
        <v>60</v>
      </c>
      <c r="H322" s="831">
        <f t="shared" si="29"/>
        <v>1</v>
      </c>
      <c r="I322" s="831">
        <v>-24.240000000000002</v>
      </c>
      <c r="J322" s="789">
        <f t="shared" si="30"/>
        <v>42.430000000000007</v>
      </c>
      <c r="K322" s="831">
        <v>18.190000000000001</v>
      </c>
      <c r="L322" s="790">
        <f t="shared" si="35"/>
        <v>1438.97</v>
      </c>
      <c r="M322" s="838"/>
      <c r="N322" s="837" t="s">
        <v>313</v>
      </c>
      <c r="O322" s="836" t="s">
        <v>1661</v>
      </c>
      <c r="P322" s="835">
        <v>36692</v>
      </c>
      <c r="Q322" s="834">
        <v>10906.05</v>
      </c>
      <c r="R322" s="833"/>
      <c r="S322" s="832">
        <v>20</v>
      </c>
      <c r="T322" s="831">
        <f t="shared" si="31"/>
        <v>20</v>
      </c>
      <c r="U322" s="831">
        <v>0</v>
      </c>
      <c r="V322" s="789">
        <f t="shared" si="32"/>
        <v>10906.05</v>
      </c>
      <c r="W322" s="831">
        <v>10906.05</v>
      </c>
      <c r="X322" s="790">
        <f t="shared" si="33"/>
        <v>0</v>
      </c>
      <c r="Z322" s="830">
        <f t="shared" si="34"/>
        <v>1</v>
      </c>
    </row>
    <row r="323" spans="2:26" ht="15.75" x14ac:dyDescent="0.25">
      <c r="B323" s="837" t="s">
        <v>308</v>
      </c>
      <c r="C323" s="836" t="s">
        <v>783</v>
      </c>
      <c r="D323" s="835">
        <v>39752</v>
      </c>
      <c r="E323" s="834">
        <v>1457.94</v>
      </c>
      <c r="F323" s="833"/>
      <c r="G323" s="832">
        <v>20</v>
      </c>
      <c r="H323" s="831">
        <f t="shared" si="29"/>
        <v>13</v>
      </c>
      <c r="I323" s="831">
        <v>-69.48</v>
      </c>
      <c r="J323" s="789">
        <f t="shared" si="30"/>
        <v>954.71</v>
      </c>
      <c r="K323" s="831">
        <v>885.23</v>
      </c>
      <c r="L323" s="790">
        <f t="shared" si="35"/>
        <v>572.71</v>
      </c>
      <c r="M323" s="838"/>
      <c r="N323" s="837" t="s">
        <v>311</v>
      </c>
      <c r="O323" s="836" t="s">
        <v>1236</v>
      </c>
      <c r="P323" s="835">
        <v>40847</v>
      </c>
      <c r="Q323" s="834">
        <v>10866.57</v>
      </c>
      <c r="R323" s="833"/>
      <c r="S323" s="832">
        <v>40</v>
      </c>
      <c r="T323" s="831">
        <f t="shared" si="31"/>
        <v>10</v>
      </c>
      <c r="U323" s="831">
        <v>267.36</v>
      </c>
      <c r="V323" s="789">
        <f t="shared" si="32"/>
        <v>2220.71</v>
      </c>
      <c r="W323" s="831">
        <v>2488.0700000000002</v>
      </c>
      <c r="X323" s="790">
        <f t="shared" si="33"/>
        <v>8378.5</v>
      </c>
      <c r="Z323" s="830">
        <f t="shared" si="34"/>
        <v>1</v>
      </c>
    </row>
    <row r="324" spans="2:26" ht="15.75" x14ac:dyDescent="0.25">
      <c r="B324" s="837" t="s">
        <v>308</v>
      </c>
      <c r="C324" s="836" t="s">
        <v>784</v>
      </c>
      <c r="D324" s="835">
        <v>43332</v>
      </c>
      <c r="E324" s="834">
        <v>1470.09</v>
      </c>
      <c r="F324" s="833"/>
      <c r="G324" s="832">
        <v>40</v>
      </c>
      <c r="H324" s="831">
        <f t="shared" si="29"/>
        <v>3</v>
      </c>
      <c r="I324" s="831">
        <v>-36.24</v>
      </c>
      <c r="J324" s="789">
        <f t="shared" si="30"/>
        <v>124.78999999999999</v>
      </c>
      <c r="K324" s="831">
        <v>88.55</v>
      </c>
      <c r="L324" s="790">
        <f t="shared" si="35"/>
        <v>1381.54</v>
      </c>
      <c r="M324" s="838"/>
      <c r="N324" s="837" t="s">
        <v>313</v>
      </c>
      <c r="O324" s="836" t="s">
        <v>1662</v>
      </c>
      <c r="P324" s="835">
        <v>40633</v>
      </c>
      <c r="Q324" s="834">
        <v>10700.99</v>
      </c>
      <c r="R324" s="833"/>
      <c r="S324" s="832">
        <v>20</v>
      </c>
      <c r="T324" s="831">
        <f t="shared" si="31"/>
        <v>10</v>
      </c>
      <c r="U324" s="831">
        <v>515.04</v>
      </c>
      <c r="V324" s="789">
        <f t="shared" si="32"/>
        <v>4691.7</v>
      </c>
      <c r="W324" s="831">
        <v>5206.74</v>
      </c>
      <c r="X324" s="790">
        <f t="shared" si="33"/>
        <v>5494.25</v>
      </c>
      <c r="Z324" s="830">
        <f t="shared" si="34"/>
        <v>1</v>
      </c>
    </row>
    <row r="325" spans="2:26" ht="15.75" x14ac:dyDescent="0.25">
      <c r="B325" s="837" t="s">
        <v>307</v>
      </c>
      <c r="C325" s="836" t="s">
        <v>785</v>
      </c>
      <c r="D325" s="835">
        <v>42690</v>
      </c>
      <c r="E325" s="834">
        <v>1493.86</v>
      </c>
      <c r="F325" s="833"/>
      <c r="G325" s="832">
        <v>20</v>
      </c>
      <c r="H325" s="831">
        <f t="shared" si="29"/>
        <v>5</v>
      </c>
      <c r="I325" s="831">
        <v>-72.48</v>
      </c>
      <c r="J325" s="789">
        <f t="shared" si="30"/>
        <v>376.35</v>
      </c>
      <c r="K325" s="831">
        <v>303.87</v>
      </c>
      <c r="L325" s="790">
        <f t="shared" si="35"/>
        <v>1189.9899999999998</v>
      </c>
      <c r="M325" s="838"/>
      <c r="N325" s="837" t="s">
        <v>359</v>
      </c>
      <c r="O325" s="836" t="s">
        <v>1663</v>
      </c>
      <c r="P325" s="835">
        <v>43404</v>
      </c>
      <c r="Q325" s="834">
        <v>10664.96</v>
      </c>
      <c r="R325" s="833"/>
      <c r="S325" s="832">
        <v>40</v>
      </c>
      <c r="T325" s="831">
        <f t="shared" si="31"/>
        <v>3</v>
      </c>
      <c r="U325" s="831">
        <v>263.15999999999997</v>
      </c>
      <c r="V325" s="789">
        <f t="shared" si="32"/>
        <v>335.01</v>
      </c>
      <c r="W325" s="831">
        <v>598.16999999999996</v>
      </c>
      <c r="X325" s="790">
        <f t="shared" si="33"/>
        <v>10066.789999999999</v>
      </c>
      <c r="Z325" s="830">
        <f t="shared" si="34"/>
        <v>1</v>
      </c>
    </row>
    <row r="326" spans="2:26" ht="15.75" x14ac:dyDescent="0.25">
      <c r="B326" s="837" t="s">
        <v>308</v>
      </c>
      <c r="C326" s="836" t="s">
        <v>786</v>
      </c>
      <c r="D326" s="835">
        <v>36721</v>
      </c>
      <c r="E326" s="834">
        <v>1500.15</v>
      </c>
      <c r="F326" s="833"/>
      <c r="G326" s="832">
        <v>20</v>
      </c>
      <c r="H326" s="831">
        <f t="shared" si="29"/>
        <v>20</v>
      </c>
      <c r="I326" s="831">
        <v>0</v>
      </c>
      <c r="J326" s="789">
        <f t="shared" si="30"/>
        <v>1500.15</v>
      </c>
      <c r="K326" s="831">
        <v>1500.15</v>
      </c>
      <c r="L326" s="790">
        <f t="shared" si="35"/>
        <v>0</v>
      </c>
      <c r="M326" s="838"/>
      <c r="N326" s="837">
        <v>0</v>
      </c>
      <c r="O326" s="836" t="s">
        <v>1664</v>
      </c>
      <c r="P326" s="835">
        <v>39903</v>
      </c>
      <c r="Q326" s="834">
        <v>10581.95</v>
      </c>
      <c r="R326" s="833"/>
      <c r="S326" s="832">
        <v>30</v>
      </c>
      <c r="T326" s="831">
        <f t="shared" si="31"/>
        <v>12</v>
      </c>
      <c r="U326" s="831">
        <v>334.44</v>
      </c>
      <c r="V326" s="789">
        <f t="shared" si="32"/>
        <v>3977.36</v>
      </c>
      <c r="W326" s="831">
        <v>4311.8</v>
      </c>
      <c r="X326" s="790">
        <f t="shared" si="33"/>
        <v>6270.1500000000005</v>
      </c>
      <c r="Z326" s="830">
        <f t="shared" si="34"/>
        <v>1</v>
      </c>
    </row>
    <row r="327" spans="2:26" ht="15.75" x14ac:dyDescent="0.25">
      <c r="B327" s="837" t="s">
        <v>313</v>
      </c>
      <c r="C327" s="836" t="s">
        <v>571</v>
      </c>
      <c r="D327" s="835">
        <v>36341</v>
      </c>
      <c r="E327" s="834">
        <v>1504.25</v>
      </c>
      <c r="F327" s="833"/>
      <c r="G327" s="832">
        <v>20</v>
      </c>
      <c r="H327" s="831">
        <f t="shared" si="29"/>
        <v>20</v>
      </c>
      <c r="I327" s="831">
        <v>0</v>
      </c>
      <c r="J327" s="789">
        <f t="shared" si="30"/>
        <v>1504.25</v>
      </c>
      <c r="K327" s="831">
        <v>1504.25</v>
      </c>
      <c r="L327" s="790">
        <f t="shared" si="35"/>
        <v>0</v>
      </c>
      <c r="M327" s="838"/>
      <c r="N327" s="837" t="s">
        <v>313</v>
      </c>
      <c r="O327" s="836" t="s">
        <v>1138</v>
      </c>
      <c r="P327" s="835">
        <v>38533</v>
      </c>
      <c r="Q327" s="834">
        <v>10358.66</v>
      </c>
      <c r="R327" s="833"/>
      <c r="S327" s="832">
        <v>20</v>
      </c>
      <c r="T327" s="831">
        <f t="shared" si="31"/>
        <v>16</v>
      </c>
      <c r="U327" s="831">
        <v>470.88</v>
      </c>
      <c r="V327" s="789">
        <f t="shared" si="32"/>
        <v>7533.51</v>
      </c>
      <c r="W327" s="831">
        <v>8004.39</v>
      </c>
      <c r="X327" s="790">
        <f t="shared" si="33"/>
        <v>2354.2699999999995</v>
      </c>
      <c r="Z327" s="830">
        <f t="shared" si="34"/>
        <v>1</v>
      </c>
    </row>
    <row r="328" spans="2:26" ht="15.75" x14ac:dyDescent="0.25">
      <c r="B328" s="837" t="e">
        <v>#N/A</v>
      </c>
      <c r="C328" s="836" t="s">
        <v>787</v>
      </c>
      <c r="D328" s="835">
        <v>42125</v>
      </c>
      <c r="E328" s="834">
        <v>1513</v>
      </c>
      <c r="F328" s="833"/>
      <c r="G328" s="832">
        <v>8</v>
      </c>
      <c r="H328" s="831">
        <f t="shared" ref="H328:H391" si="36">IF(E328&lt;&gt;"",IF((TestEOY-D328)/365&gt;G328,G328,ROUNDUP(((TestEOY-D328)/365),0)),"")</f>
        <v>6</v>
      </c>
      <c r="I328" s="831">
        <v>-173.04</v>
      </c>
      <c r="J328" s="789">
        <f t="shared" ref="J328:J391" si="37">K328-I328</f>
        <v>921.52</v>
      </c>
      <c r="K328" s="831">
        <v>748.48</v>
      </c>
      <c r="L328" s="790">
        <f t="shared" si="35"/>
        <v>764.52</v>
      </c>
      <c r="M328" s="838"/>
      <c r="N328" s="837" t="s">
        <v>313</v>
      </c>
      <c r="O328" s="836" t="s">
        <v>1665</v>
      </c>
      <c r="P328" s="835">
        <v>38138</v>
      </c>
      <c r="Q328" s="834">
        <v>10290.870000000001</v>
      </c>
      <c r="R328" s="833"/>
      <c r="S328" s="832">
        <v>20</v>
      </c>
      <c r="T328" s="831">
        <f t="shared" ref="T328:T391" si="38">IF(Q328&lt;&gt;"",IF((TestEOY-P328)/365&gt;S328,S328,ROUNDUP(((TestEOY-P328)/365),0)),"")</f>
        <v>17</v>
      </c>
      <c r="U328" s="831">
        <v>456.24</v>
      </c>
      <c r="V328" s="789">
        <f t="shared" ref="V328:V391" si="39">W328-U328</f>
        <v>8047.4500000000007</v>
      </c>
      <c r="W328" s="831">
        <v>8503.69</v>
      </c>
      <c r="X328" s="790">
        <f t="shared" ref="X328:X391" si="40">IFERROR(IF(W328&gt;Q328,0,(+Q328-W328))-R328,"")</f>
        <v>1787.1800000000003</v>
      </c>
      <c r="Z328" s="830">
        <f t="shared" ref="Z328:Z391" si="41">IF(W328&gt;Q328,0,1)</f>
        <v>1</v>
      </c>
    </row>
    <row r="329" spans="2:26" ht="15.75" x14ac:dyDescent="0.25">
      <c r="B329" s="837" t="e">
        <v>#N/A</v>
      </c>
      <c r="C329" s="836" t="s">
        <v>788</v>
      </c>
      <c r="D329" s="835">
        <v>42125</v>
      </c>
      <c r="E329" s="834">
        <v>1513</v>
      </c>
      <c r="F329" s="833"/>
      <c r="G329" s="832">
        <v>8</v>
      </c>
      <c r="H329" s="831">
        <f t="shared" si="36"/>
        <v>6</v>
      </c>
      <c r="I329" s="831">
        <v>-164.88</v>
      </c>
      <c r="J329" s="789">
        <f t="shared" si="37"/>
        <v>1224.5</v>
      </c>
      <c r="K329" s="831">
        <v>1059.6199999999999</v>
      </c>
      <c r="L329" s="790">
        <f t="shared" si="35"/>
        <v>453.38000000000011</v>
      </c>
      <c r="M329" s="838"/>
      <c r="N329" s="837" t="s">
        <v>359</v>
      </c>
      <c r="O329" s="836" t="s">
        <v>1666</v>
      </c>
      <c r="P329" s="835">
        <v>34865</v>
      </c>
      <c r="Q329" s="834">
        <v>10110</v>
      </c>
      <c r="R329" s="833"/>
      <c r="S329" s="832">
        <v>40</v>
      </c>
      <c r="T329" s="831">
        <f t="shared" si="38"/>
        <v>26</v>
      </c>
      <c r="U329" s="831">
        <v>245.88000000000002</v>
      </c>
      <c r="V329" s="789">
        <f t="shared" si="39"/>
        <v>6216.87</v>
      </c>
      <c r="W329" s="831">
        <v>6462.75</v>
      </c>
      <c r="X329" s="790">
        <f t="shared" si="40"/>
        <v>3647.25</v>
      </c>
      <c r="Z329" s="830">
        <f t="shared" si="41"/>
        <v>1</v>
      </c>
    </row>
    <row r="330" spans="2:26" ht="15.75" x14ac:dyDescent="0.25">
      <c r="B330" s="837" t="s">
        <v>313</v>
      </c>
      <c r="C330" s="836" t="s">
        <v>571</v>
      </c>
      <c r="D330" s="835">
        <v>37072</v>
      </c>
      <c r="E330" s="834">
        <v>1514.49</v>
      </c>
      <c r="F330" s="833"/>
      <c r="G330" s="832">
        <v>20</v>
      </c>
      <c r="H330" s="831">
        <f t="shared" si="36"/>
        <v>20</v>
      </c>
      <c r="I330" s="831">
        <v>-49.08</v>
      </c>
      <c r="J330" s="789">
        <f t="shared" si="37"/>
        <v>1518.61</v>
      </c>
      <c r="K330" s="831">
        <v>1469.53</v>
      </c>
      <c r="L330" s="790">
        <f t="shared" si="35"/>
        <v>44.960000000000036</v>
      </c>
      <c r="M330" s="838"/>
      <c r="N330" s="837" t="s">
        <v>311</v>
      </c>
      <c r="O330" s="836" t="s">
        <v>1667</v>
      </c>
      <c r="P330" s="835">
        <v>43008</v>
      </c>
      <c r="Q330" s="834">
        <v>10060.799999999999</v>
      </c>
      <c r="R330" s="833"/>
      <c r="S330" s="832">
        <v>40</v>
      </c>
      <c r="T330" s="831">
        <f t="shared" si="38"/>
        <v>4</v>
      </c>
      <c r="U330" s="831">
        <v>248.16</v>
      </c>
      <c r="V330" s="789">
        <f t="shared" si="39"/>
        <v>588.56000000000006</v>
      </c>
      <c r="W330" s="831">
        <v>836.72</v>
      </c>
      <c r="X330" s="790">
        <f t="shared" si="40"/>
        <v>9224.08</v>
      </c>
      <c r="Z330" s="830">
        <f t="shared" si="41"/>
        <v>1</v>
      </c>
    </row>
    <row r="331" spans="2:26" ht="15.75" x14ac:dyDescent="0.25">
      <c r="B331" s="837" t="s">
        <v>311</v>
      </c>
      <c r="C331" s="836" t="s">
        <v>789</v>
      </c>
      <c r="D331" s="835">
        <v>38168</v>
      </c>
      <c r="E331" s="834">
        <v>1514.5</v>
      </c>
      <c r="F331" s="833"/>
      <c r="G331" s="832">
        <v>40</v>
      </c>
      <c r="H331" s="831">
        <f t="shared" si="36"/>
        <v>17</v>
      </c>
      <c r="I331" s="831">
        <v>-37.08</v>
      </c>
      <c r="J331" s="789">
        <f t="shared" si="37"/>
        <v>661.38</v>
      </c>
      <c r="K331" s="831">
        <v>624.29999999999995</v>
      </c>
      <c r="L331" s="790">
        <f t="shared" si="35"/>
        <v>890.2</v>
      </c>
      <c r="M331" s="838"/>
      <c r="N331" s="837" t="s">
        <v>307</v>
      </c>
      <c r="O331" s="836" t="s">
        <v>1668</v>
      </c>
      <c r="P331" s="835">
        <v>35961</v>
      </c>
      <c r="Q331" s="834">
        <v>10000</v>
      </c>
      <c r="R331" s="833"/>
      <c r="S331" s="832">
        <v>10</v>
      </c>
      <c r="T331" s="831">
        <f t="shared" si="38"/>
        <v>10</v>
      </c>
      <c r="U331" s="831">
        <v>0</v>
      </c>
      <c r="V331" s="789">
        <f t="shared" si="39"/>
        <v>10000</v>
      </c>
      <c r="W331" s="831">
        <v>10000</v>
      </c>
      <c r="X331" s="790">
        <f t="shared" si="40"/>
        <v>0</v>
      </c>
      <c r="Z331" s="830">
        <f t="shared" si="41"/>
        <v>1</v>
      </c>
    </row>
    <row r="332" spans="2:26" ht="15.75" x14ac:dyDescent="0.25">
      <c r="B332" s="837" t="s">
        <v>313</v>
      </c>
      <c r="C332" s="836" t="s">
        <v>790</v>
      </c>
      <c r="D332" s="835">
        <v>43942</v>
      </c>
      <c r="E332" s="834">
        <v>1537.85</v>
      </c>
      <c r="F332" s="833"/>
      <c r="G332" s="832">
        <v>20</v>
      </c>
      <c r="H332" s="831">
        <f t="shared" si="36"/>
        <v>1</v>
      </c>
      <c r="I332" s="831">
        <v>-76.2</v>
      </c>
      <c r="J332" s="789">
        <f t="shared" si="37"/>
        <v>146.35000000000002</v>
      </c>
      <c r="K332" s="831">
        <v>70.150000000000006</v>
      </c>
      <c r="L332" s="790">
        <f t="shared" si="35"/>
        <v>1467.6999999999998</v>
      </c>
      <c r="M332" s="838"/>
      <c r="N332" s="837" t="s">
        <v>359</v>
      </c>
      <c r="O332" s="836" t="s">
        <v>1669</v>
      </c>
      <c r="P332" s="835">
        <v>42308</v>
      </c>
      <c r="Q332" s="834">
        <v>9710.93</v>
      </c>
      <c r="R332" s="833"/>
      <c r="S332" s="832">
        <v>40</v>
      </c>
      <c r="T332" s="831">
        <f t="shared" si="38"/>
        <v>6</v>
      </c>
      <c r="U332" s="831">
        <v>239.39999999999998</v>
      </c>
      <c r="V332" s="789">
        <f t="shared" si="39"/>
        <v>1013.2199999999999</v>
      </c>
      <c r="W332" s="831">
        <v>1252.6199999999999</v>
      </c>
      <c r="X332" s="790">
        <f t="shared" si="40"/>
        <v>8458.3100000000013</v>
      </c>
      <c r="Z332" s="830">
        <f t="shared" si="41"/>
        <v>1</v>
      </c>
    </row>
    <row r="333" spans="2:26" ht="15.75" x14ac:dyDescent="0.25">
      <c r="B333" s="837" t="s">
        <v>307</v>
      </c>
      <c r="C333" s="836" t="s">
        <v>791</v>
      </c>
      <c r="D333" s="835">
        <v>43511</v>
      </c>
      <c r="E333" s="834">
        <v>1538.6</v>
      </c>
      <c r="F333" s="833"/>
      <c r="G333" s="832">
        <v>7</v>
      </c>
      <c r="H333" s="831">
        <f t="shared" si="36"/>
        <v>2</v>
      </c>
      <c r="I333" s="831">
        <v>-201.71999999999997</v>
      </c>
      <c r="J333" s="789">
        <f t="shared" si="37"/>
        <v>613.96</v>
      </c>
      <c r="K333" s="831">
        <v>412.24</v>
      </c>
      <c r="L333" s="790">
        <f t="shared" si="35"/>
        <v>1126.3599999999999</v>
      </c>
      <c r="M333" s="838"/>
      <c r="N333" s="837" t="s">
        <v>313</v>
      </c>
      <c r="O333" s="836" t="s">
        <v>1623</v>
      </c>
      <c r="P333" s="835">
        <v>41182</v>
      </c>
      <c r="Q333" s="834">
        <v>9658.58</v>
      </c>
      <c r="R333" s="833"/>
      <c r="S333" s="832">
        <v>20</v>
      </c>
      <c r="T333" s="831">
        <f t="shared" si="38"/>
        <v>9</v>
      </c>
      <c r="U333" s="831">
        <v>467.04</v>
      </c>
      <c r="V333" s="789">
        <f t="shared" si="39"/>
        <v>3509.19</v>
      </c>
      <c r="W333" s="831">
        <v>3976.23</v>
      </c>
      <c r="X333" s="790">
        <f t="shared" si="40"/>
        <v>5682.35</v>
      </c>
      <c r="Z333" s="830">
        <f t="shared" si="41"/>
        <v>1</v>
      </c>
    </row>
    <row r="334" spans="2:26" ht="15.75" x14ac:dyDescent="0.25">
      <c r="B334" s="837" t="s">
        <v>311</v>
      </c>
      <c r="C334" s="836" t="s">
        <v>792</v>
      </c>
      <c r="D334" s="835">
        <v>34000</v>
      </c>
      <c r="E334" s="834">
        <v>1542</v>
      </c>
      <c r="F334" s="833"/>
      <c r="G334" s="832">
        <v>20</v>
      </c>
      <c r="H334" s="831">
        <f t="shared" si="36"/>
        <v>20</v>
      </c>
      <c r="I334" s="831">
        <v>0</v>
      </c>
      <c r="J334" s="789">
        <f t="shared" si="37"/>
        <v>1542</v>
      </c>
      <c r="K334" s="831">
        <v>1542</v>
      </c>
      <c r="L334" s="790">
        <f t="shared" ref="L334:L397" si="42">IFERROR(IF(K334&gt;E334,0,(+E334-K334))-F334,"")</f>
        <v>0</v>
      </c>
      <c r="M334" s="838"/>
      <c r="N334" s="837" t="s">
        <v>359</v>
      </c>
      <c r="O334" s="836" t="s">
        <v>1663</v>
      </c>
      <c r="P334" s="835">
        <v>43784</v>
      </c>
      <c r="Q334" s="834">
        <v>9497.5499999999993</v>
      </c>
      <c r="R334" s="833"/>
      <c r="S334" s="832">
        <v>40</v>
      </c>
      <c r="T334" s="831">
        <f t="shared" si="38"/>
        <v>2</v>
      </c>
      <c r="U334" s="831">
        <v>234.48</v>
      </c>
      <c r="V334" s="789">
        <f t="shared" si="39"/>
        <v>41.049999999999983</v>
      </c>
      <c r="W334" s="831">
        <v>275.52999999999997</v>
      </c>
      <c r="X334" s="790">
        <f t="shared" si="40"/>
        <v>9222.0199999999986</v>
      </c>
      <c r="Z334" s="830">
        <f t="shared" si="41"/>
        <v>1</v>
      </c>
    </row>
    <row r="335" spans="2:26" ht="15.75" x14ac:dyDescent="0.25">
      <c r="B335" s="837" t="s">
        <v>313</v>
      </c>
      <c r="C335" s="836" t="s">
        <v>793</v>
      </c>
      <c r="D335" s="835">
        <v>40999</v>
      </c>
      <c r="E335" s="834">
        <v>1545.26</v>
      </c>
      <c r="F335" s="833"/>
      <c r="G335" s="832">
        <v>40</v>
      </c>
      <c r="H335" s="831">
        <f t="shared" si="36"/>
        <v>9</v>
      </c>
      <c r="I335" s="831">
        <v>-38.04</v>
      </c>
      <c r="J335" s="789">
        <f t="shared" si="37"/>
        <v>375.75</v>
      </c>
      <c r="K335" s="831">
        <v>337.71</v>
      </c>
      <c r="L335" s="790">
        <f t="shared" si="42"/>
        <v>1207.55</v>
      </c>
      <c r="M335" s="838"/>
      <c r="N335" s="837" t="s">
        <v>359</v>
      </c>
      <c r="O335" s="836" t="s">
        <v>572</v>
      </c>
      <c r="P335" s="835">
        <v>38717</v>
      </c>
      <c r="Q335" s="834">
        <v>9318.68</v>
      </c>
      <c r="R335" s="833"/>
      <c r="S335" s="832">
        <v>60</v>
      </c>
      <c r="T335" s="831">
        <f t="shared" si="38"/>
        <v>16</v>
      </c>
      <c r="U335" s="831">
        <v>153.60000000000002</v>
      </c>
      <c r="V335" s="789">
        <f t="shared" si="39"/>
        <v>2175.19</v>
      </c>
      <c r="W335" s="831">
        <v>2328.79</v>
      </c>
      <c r="X335" s="790">
        <f t="shared" si="40"/>
        <v>6989.89</v>
      </c>
      <c r="Z335" s="830">
        <f t="shared" si="41"/>
        <v>1</v>
      </c>
    </row>
    <row r="336" spans="2:26" ht="15.75" x14ac:dyDescent="0.25">
      <c r="B336" s="837" t="s">
        <v>313</v>
      </c>
      <c r="C336" s="836" t="s">
        <v>736</v>
      </c>
      <c r="D336" s="835">
        <v>36250</v>
      </c>
      <c r="E336" s="834">
        <v>1547.12</v>
      </c>
      <c r="F336" s="833"/>
      <c r="G336" s="832">
        <v>40</v>
      </c>
      <c r="H336" s="831">
        <f t="shared" si="36"/>
        <v>22</v>
      </c>
      <c r="I336" s="831">
        <v>-37.799999999999997</v>
      </c>
      <c r="J336" s="789">
        <f t="shared" si="37"/>
        <v>881.87</v>
      </c>
      <c r="K336" s="831">
        <v>844.07</v>
      </c>
      <c r="L336" s="790">
        <f t="shared" si="42"/>
        <v>703.04999999999984</v>
      </c>
      <c r="M336" s="838"/>
      <c r="N336" s="837" t="s">
        <v>313</v>
      </c>
      <c r="O336" s="836" t="s">
        <v>1670</v>
      </c>
      <c r="P336" s="835">
        <v>37256</v>
      </c>
      <c r="Q336" s="834">
        <v>9256.56</v>
      </c>
      <c r="R336" s="833"/>
      <c r="S336" s="832">
        <v>40</v>
      </c>
      <c r="T336" s="831">
        <f t="shared" si="38"/>
        <v>20</v>
      </c>
      <c r="U336" s="831">
        <v>226.07999999999998</v>
      </c>
      <c r="V336" s="789">
        <f t="shared" si="39"/>
        <v>4187.32</v>
      </c>
      <c r="W336" s="831">
        <v>4413.3999999999996</v>
      </c>
      <c r="X336" s="790">
        <f t="shared" si="40"/>
        <v>4843.16</v>
      </c>
      <c r="Z336" s="830">
        <f t="shared" si="41"/>
        <v>1</v>
      </c>
    </row>
    <row r="337" spans="2:26" ht="15.75" x14ac:dyDescent="0.25">
      <c r="B337" s="837" t="s">
        <v>313</v>
      </c>
      <c r="C337" s="836" t="s">
        <v>794</v>
      </c>
      <c r="D337" s="835">
        <v>42227</v>
      </c>
      <c r="E337" s="834">
        <v>1557.15</v>
      </c>
      <c r="F337" s="833"/>
      <c r="G337" s="832">
        <v>40</v>
      </c>
      <c r="H337" s="831">
        <f t="shared" si="36"/>
        <v>6</v>
      </c>
      <c r="I337" s="831">
        <v>-38.519999999999996</v>
      </c>
      <c r="J337" s="789">
        <f t="shared" si="37"/>
        <v>249.19</v>
      </c>
      <c r="K337" s="831">
        <v>210.67</v>
      </c>
      <c r="L337" s="790">
        <f t="shared" si="42"/>
        <v>1346.48</v>
      </c>
      <c r="M337" s="838"/>
      <c r="N337" s="837" t="s">
        <v>312</v>
      </c>
      <c r="O337" s="836" t="s">
        <v>1671</v>
      </c>
      <c r="P337" s="835">
        <v>37582</v>
      </c>
      <c r="Q337" s="834">
        <v>9070.11</v>
      </c>
      <c r="R337" s="833"/>
      <c r="S337" s="832">
        <v>50</v>
      </c>
      <c r="T337" s="831">
        <f t="shared" si="38"/>
        <v>19</v>
      </c>
      <c r="U337" s="831">
        <v>178.68</v>
      </c>
      <c r="V337" s="789">
        <f t="shared" si="39"/>
        <v>3100.28</v>
      </c>
      <c r="W337" s="831">
        <v>3278.96</v>
      </c>
      <c r="X337" s="790">
        <f t="shared" si="40"/>
        <v>5791.1500000000005</v>
      </c>
      <c r="Z337" s="830">
        <f t="shared" si="41"/>
        <v>1</v>
      </c>
    </row>
    <row r="338" spans="2:26" ht="15.75" x14ac:dyDescent="0.25">
      <c r="B338" s="837" t="s">
        <v>308</v>
      </c>
      <c r="C338" s="836" t="s">
        <v>795</v>
      </c>
      <c r="D338" s="835">
        <v>44076</v>
      </c>
      <c r="E338" s="834">
        <v>1557.53</v>
      </c>
      <c r="F338" s="833"/>
      <c r="G338" s="832">
        <v>20</v>
      </c>
      <c r="H338" s="831">
        <f t="shared" si="36"/>
        <v>1</v>
      </c>
      <c r="I338" s="831">
        <v>-77.88</v>
      </c>
      <c r="J338" s="789">
        <f t="shared" si="37"/>
        <v>84.36999999999999</v>
      </c>
      <c r="K338" s="831">
        <v>6.49</v>
      </c>
      <c r="L338" s="790">
        <f t="shared" si="42"/>
        <v>1551.04</v>
      </c>
      <c r="M338" s="838"/>
      <c r="N338" s="837" t="s">
        <v>311</v>
      </c>
      <c r="O338" s="836" t="s">
        <v>595</v>
      </c>
      <c r="P338" s="835">
        <v>44153</v>
      </c>
      <c r="Q338" s="834">
        <v>8989.52</v>
      </c>
      <c r="R338" s="833"/>
      <c r="S338" s="832">
        <v>40</v>
      </c>
      <c r="T338" s="831">
        <f t="shared" si="38"/>
        <v>1</v>
      </c>
      <c r="U338" s="831">
        <v>224.76</v>
      </c>
      <c r="V338" s="789">
        <f t="shared" si="39"/>
        <v>-206.03</v>
      </c>
      <c r="W338" s="831">
        <v>18.73</v>
      </c>
      <c r="X338" s="790">
        <f t="shared" si="40"/>
        <v>8970.7900000000009</v>
      </c>
      <c r="Z338" s="830">
        <f t="shared" si="41"/>
        <v>1</v>
      </c>
    </row>
    <row r="339" spans="2:26" ht="15.75" x14ac:dyDescent="0.25">
      <c r="B339" s="837" t="s">
        <v>311</v>
      </c>
      <c r="C339" s="836" t="s">
        <v>796</v>
      </c>
      <c r="D339" s="835">
        <v>42825</v>
      </c>
      <c r="E339" s="834">
        <v>1573.02</v>
      </c>
      <c r="F339" s="833"/>
      <c r="G339" s="832">
        <v>40</v>
      </c>
      <c r="H339" s="831">
        <f t="shared" si="36"/>
        <v>4</v>
      </c>
      <c r="I339" s="831">
        <v>-38.880000000000003</v>
      </c>
      <c r="J339" s="789">
        <f t="shared" si="37"/>
        <v>189.42</v>
      </c>
      <c r="K339" s="831">
        <v>150.54</v>
      </c>
      <c r="L339" s="790">
        <f t="shared" si="42"/>
        <v>1422.48</v>
      </c>
      <c r="M339" s="838"/>
      <c r="N339" s="837" t="s">
        <v>313</v>
      </c>
      <c r="O339" s="836" t="s">
        <v>1107</v>
      </c>
      <c r="P339" s="835">
        <v>38807</v>
      </c>
      <c r="Q339" s="834">
        <v>8929.4</v>
      </c>
      <c r="R339" s="833"/>
      <c r="S339" s="832">
        <v>20</v>
      </c>
      <c r="T339" s="831">
        <f t="shared" si="38"/>
        <v>15</v>
      </c>
      <c r="U339" s="831">
        <v>410.76000000000005</v>
      </c>
      <c r="V339" s="789">
        <f t="shared" si="39"/>
        <v>6156.8099999999995</v>
      </c>
      <c r="W339" s="831">
        <v>6567.57</v>
      </c>
      <c r="X339" s="790">
        <f t="shared" si="40"/>
        <v>2361.83</v>
      </c>
      <c r="Z339" s="830">
        <f t="shared" si="41"/>
        <v>1</v>
      </c>
    </row>
    <row r="340" spans="2:26" ht="15.75" x14ac:dyDescent="0.25">
      <c r="B340" s="837" t="s">
        <v>321</v>
      </c>
      <c r="C340" s="836" t="s">
        <v>537</v>
      </c>
      <c r="D340" s="835">
        <v>44166</v>
      </c>
      <c r="E340" s="834">
        <v>1580.19</v>
      </c>
      <c r="F340" s="833"/>
      <c r="G340" s="832">
        <v>20</v>
      </c>
      <c r="H340" s="831">
        <f t="shared" si="36"/>
        <v>1</v>
      </c>
      <c r="I340" s="831">
        <v>-98.399999999999991</v>
      </c>
      <c r="J340" s="789">
        <f t="shared" si="37"/>
        <v>106.6</v>
      </c>
      <c r="K340" s="831">
        <v>8.1999999999999993</v>
      </c>
      <c r="L340" s="790">
        <f t="shared" si="42"/>
        <v>1571.99</v>
      </c>
      <c r="M340" s="838"/>
      <c r="N340" s="837" t="s">
        <v>313</v>
      </c>
      <c r="O340" s="836" t="s">
        <v>1549</v>
      </c>
      <c r="P340" s="835">
        <v>43373</v>
      </c>
      <c r="Q340" s="834">
        <v>8751.5</v>
      </c>
      <c r="R340" s="833"/>
      <c r="S340" s="832">
        <v>20</v>
      </c>
      <c r="T340" s="831">
        <f t="shared" si="38"/>
        <v>3</v>
      </c>
      <c r="U340" s="831">
        <v>427.79999999999995</v>
      </c>
      <c r="V340" s="789">
        <f t="shared" si="39"/>
        <v>588.33000000000004</v>
      </c>
      <c r="W340" s="831">
        <v>1016.13</v>
      </c>
      <c r="X340" s="790">
        <f t="shared" si="40"/>
        <v>7735.37</v>
      </c>
      <c r="Z340" s="830">
        <f t="shared" si="41"/>
        <v>1</v>
      </c>
    </row>
    <row r="341" spans="2:26" ht="15.75" x14ac:dyDescent="0.25">
      <c r="B341" s="837" t="s">
        <v>312</v>
      </c>
      <c r="C341" s="836" t="s">
        <v>572</v>
      </c>
      <c r="D341" s="835">
        <v>39082</v>
      </c>
      <c r="E341" s="834">
        <v>1581</v>
      </c>
      <c r="F341" s="833"/>
      <c r="G341" s="832">
        <v>50</v>
      </c>
      <c r="H341" s="831">
        <f t="shared" si="36"/>
        <v>15</v>
      </c>
      <c r="I341" s="831">
        <v>-31.200000000000003</v>
      </c>
      <c r="J341" s="789">
        <f t="shared" si="37"/>
        <v>473.67</v>
      </c>
      <c r="K341" s="831">
        <v>442.47</v>
      </c>
      <c r="L341" s="790">
        <f t="shared" si="42"/>
        <v>1138.53</v>
      </c>
      <c r="M341" s="838"/>
      <c r="N341" s="837" t="s">
        <v>311</v>
      </c>
      <c r="O341" s="836" t="s">
        <v>1620</v>
      </c>
      <c r="P341" s="835">
        <v>38230</v>
      </c>
      <c r="Q341" s="834">
        <v>8750.89</v>
      </c>
      <c r="R341" s="833"/>
      <c r="S341" s="832">
        <v>40</v>
      </c>
      <c r="T341" s="831">
        <f t="shared" si="38"/>
        <v>17</v>
      </c>
      <c r="U341" s="831">
        <v>214.32</v>
      </c>
      <c r="V341" s="789">
        <f t="shared" si="39"/>
        <v>3356.69</v>
      </c>
      <c r="W341" s="831">
        <v>3571.01</v>
      </c>
      <c r="X341" s="790">
        <f t="shared" si="40"/>
        <v>5179.8799999999992</v>
      </c>
      <c r="Z341" s="830">
        <f t="shared" si="41"/>
        <v>1</v>
      </c>
    </row>
    <row r="342" spans="2:26" ht="15.75" x14ac:dyDescent="0.25">
      <c r="B342" s="837" t="s">
        <v>359</v>
      </c>
      <c r="C342" s="836" t="s">
        <v>797</v>
      </c>
      <c r="D342" s="835">
        <v>43938</v>
      </c>
      <c r="E342" s="834">
        <v>1591.53</v>
      </c>
      <c r="F342" s="833"/>
      <c r="G342" s="832">
        <v>60</v>
      </c>
      <c r="H342" s="831">
        <f t="shared" si="36"/>
        <v>1</v>
      </c>
      <c r="I342" s="831">
        <v>-26.400000000000002</v>
      </c>
      <c r="J342" s="789">
        <f t="shared" si="37"/>
        <v>50.650000000000006</v>
      </c>
      <c r="K342" s="831">
        <v>24.25</v>
      </c>
      <c r="L342" s="790">
        <f t="shared" si="42"/>
        <v>1567.28</v>
      </c>
      <c r="M342" s="838"/>
      <c r="N342" s="837" t="s">
        <v>311</v>
      </c>
      <c r="O342" s="836" t="s">
        <v>1672</v>
      </c>
      <c r="P342" s="835">
        <v>34135</v>
      </c>
      <c r="Q342" s="834">
        <v>8453</v>
      </c>
      <c r="R342" s="833"/>
      <c r="S342" s="832">
        <v>40</v>
      </c>
      <c r="T342" s="831">
        <f t="shared" si="38"/>
        <v>28</v>
      </c>
      <c r="U342" s="831">
        <v>204.71999999999997</v>
      </c>
      <c r="V342" s="789">
        <f t="shared" si="39"/>
        <v>5621.16</v>
      </c>
      <c r="W342" s="831">
        <v>5825.88</v>
      </c>
      <c r="X342" s="790">
        <f t="shared" si="40"/>
        <v>2627.12</v>
      </c>
      <c r="Z342" s="830">
        <f t="shared" si="41"/>
        <v>1</v>
      </c>
    </row>
    <row r="343" spans="2:26" ht="15.75" x14ac:dyDescent="0.25">
      <c r="B343" s="837" t="s">
        <v>311</v>
      </c>
      <c r="C343" s="836" t="s">
        <v>789</v>
      </c>
      <c r="D343" s="835">
        <v>38898</v>
      </c>
      <c r="E343" s="834">
        <v>1604.17</v>
      </c>
      <c r="F343" s="833"/>
      <c r="G343" s="832">
        <v>40</v>
      </c>
      <c r="H343" s="831">
        <f t="shared" si="36"/>
        <v>15</v>
      </c>
      <c r="I343" s="831">
        <v>-39.36</v>
      </c>
      <c r="J343" s="789">
        <f t="shared" si="37"/>
        <v>620.44000000000005</v>
      </c>
      <c r="K343" s="831">
        <v>581.08000000000004</v>
      </c>
      <c r="L343" s="790">
        <f t="shared" si="42"/>
        <v>1023.09</v>
      </c>
      <c r="M343" s="838"/>
      <c r="N343" s="837" t="s">
        <v>359</v>
      </c>
      <c r="O343" s="836" t="s">
        <v>1673</v>
      </c>
      <c r="P343" s="835">
        <v>41729</v>
      </c>
      <c r="Q343" s="834">
        <v>8400</v>
      </c>
      <c r="R343" s="833"/>
      <c r="S343" s="832">
        <v>40</v>
      </c>
      <c r="T343" s="831">
        <f t="shared" si="38"/>
        <v>7</v>
      </c>
      <c r="U343" s="831">
        <v>206.88000000000002</v>
      </c>
      <c r="V343" s="789">
        <f t="shared" si="39"/>
        <v>1209.06</v>
      </c>
      <c r="W343" s="831">
        <v>1415.94</v>
      </c>
      <c r="X343" s="790">
        <f t="shared" si="40"/>
        <v>6984.0599999999995</v>
      </c>
      <c r="Z343" s="830">
        <f t="shared" si="41"/>
        <v>1</v>
      </c>
    </row>
    <row r="344" spans="2:26" ht="15.75" x14ac:dyDescent="0.25">
      <c r="B344" s="837" t="s">
        <v>313</v>
      </c>
      <c r="C344" s="836" t="s">
        <v>730</v>
      </c>
      <c r="D344" s="835">
        <v>41059</v>
      </c>
      <c r="E344" s="834">
        <v>1614.74</v>
      </c>
      <c r="F344" s="833"/>
      <c r="G344" s="832">
        <v>40</v>
      </c>
      <c r="H344" s="831">
        <f t="shared" si="36"/>
        <v>9</v>
      </c>
      <c r="I344" s="831">
        <v>-39.840000000000003</v>
      </c>
      <c r="J344" s="789">
        <f t="shared" si="37"/>
        <v>386.09000000000003</v>
      </c>
      <c r="K344" s="831">
        <v>346.25</v>
      </c>
      <c r="L344" s="790">
        <f t="shared" si="42"/>
        <v>1268.49</v>
      </c>
      <c r="M344" s="838"/>
      <c r="N344" s="837" t="s">
        <v>359</v>
      </c>
      <c r="O344" s="836" t="s">
        <v>1138</v>
      </c>
      <c r="P344" s="835">
        <v>38533</v>
      </c>
      <c r="Q344" s="834">
        <v>8311.69</v>
      </c>
      <c r="R344" s="833"/>
      <c r="S344" s="832">
        <v>60</v>
      </c>
      <c r="T344" s="831">
        <f t="shared" si="38"/>
        <v>16</v>
      </c>
      <c r="U344" s="831">
        <v>137.28</v>
      </c>
      <c r="V344" s="789">
        <f t="shared" si="39"/>
        <v>2009.32</v>
      </c>
      <c r="W344" s="831">
        <v>2146.6</v>
      </c>
      <c r="X344" s="790">
        <f t="shared" si="40"/>
        <v>6165.09</v>
      </c>
      <c r="Z344" s="830">
        <f t="shared" si="41"/>
        <v>1</v>
      </c>
    </row>
    <row r="345" spans="2:26" ht="15.75" x14ac:dyDescent="0.25">
      <c r="B345" s="837" t="s">
        <v>308</v>
      </c>
      <c r="C345" s="836" t="s">
        <v>798</v>
      </c>
      <c r="D345" s="835">
        <v>37036</v>
      </c>
      <c r="E345" s="834">
        <v>1630.16</v>
      </c>
      <c r="F345" s="833"/>
      <c r="G345" s="832">
        <v>20</v>
      </c>
      <c r="H345" s="831">
        <f t="shared" si="36"/>
        <v>20</v>
      </c>
      <c r="I345" s="831">
        <v>-54.36</v>
      </c>
      <c r="J345" s="789">
        <f t="shared" si="37"/>
        <v>1643.8</v>
      </c>
      <c r="K345" s="831">
        <v>1589.44</v>
      </c>
      <c r="L345" s="790">
        <f t="shared" si="42"/>
        <v>40.720000000000027</v>
      </c>
      <c r="M345" s="838"/>
      <c r="N345" s="837" t="s">
        <v>359</v>
      </c>
      <c r="O345" s="836" t="s">
        <v>1674</v>
      </c>
      <c r="P345" s="835">
        <v>36326</v>
      </c>
      <c r="Q345" s="834">
        <v>8239</v>
      </c>
      <c r="R345" s="833"/>
      <c r="S345" s="832">
        <v>60</v>
      </c>
      <c r="T345" s="831">
        <f t="shared" si="38"/>
        <v>22</v>
      </c>
      <c r="U345" s="831">
        <v>135.84</v>
      </c>
      <c r="V345" s="789">
        <f t="shared" si="39"/>
        <v>2827.24</v>
      </c>
      <c r="W345" s="831">
        <v>2963.08</v>
      </c>
      <c r="X345" s="790">
        <f t="shared" si="40"/>
        <v>5275.92</v>
      </c>
      <c r="Z345" s="830">
        <f t="shared" si="41"/>
        <v>1</v>
      </c>
    </row>
    <row r="346" spans="2:26" ht="15.75" x14ac:dyDescent="0.25">
      <c r="B346" s="837" t="s">
        <v>311</v>
      </c>
      <c r="C346" s="836" t="s">
        <v>799</v>
      </c>
      <c r="D346" s="835">
        <v>41912</v>
      </c>
      <c r="E346" s="834">
        <v>1632.47</v>
      </c>
      <c r="F346" s="833"/>
      <c r="G346" s="832">
        <v>40</v>
      </c>
      <c r="H346" s="831">
        <f t="shared" si="36"/>
        <v>7</v>
      </c>
      <c r="I346" s="831">
        <v>-40.200000000000003</v>
      </c>
      <c r="J346" s="789">
        <f t="shared" si="37"/>
        <v>294.95</v>
      </c>
      <c r="K346" s="831">
        <v>254.75</v>
      </c>
      <c r="L346" s="790">
        <f t="shared" si="42"/>
        <v>1377.72</v>
      </c>
      <c r="M346" s="838"/>
      <c r="N346" s="837" t="s">
        <v>359</v>
      </c>
      <c r="O346" s="836" t="s">
        <v>1479</v>
      </c>
      <c r="P346" s="835">
        <v>43890</v>
      </c>
      <c r="Q346" s="834">
        <v>8169.32</v>
      </c>
      <c r="R346" s="833"/>
      <c r="S346" s="832">
        <v>60</v>
      </c>
      <c r="T346" s="831">
        <f t="shared" si="38"/>
        <v>1</v>
      </c>
      <c r="U346" s="831">
        <v>135.35999999999999</v>
      </c>
      <c r="V346" s="789">
        <f t="shared" si="39"/>
        <v>34.440000000000026</v>
      </c>
      <c r="W346" s="831">
        <v>169.8</v>
      </c>
      <c r="X346" s="790">
        <f t="shared" si="40"/>
        <v>7999.5199999999995</v>
      </c>
      <c r="Z346" s="830">
        <f t="shared" si="41"/>
        <v>1</v>
      </c>
    </row>
    <row r="347" spans="2:26" ht="15.75" x14ac:dyDescent="0.25">
      <c r="B347" s="837" t="s">
        <v>313</v>
      </c>
      <c r="C347" s="836" t="s">
        <v>800</v>
      </c>
      <c r="D347" s="835">
        <v>41090</v>
      </c>
      <c r="E347" s="834">
        <v>1633.08</v>
      </c>
      <c r="F347" s="833"/>
      <c r="G347" s="832">
        <v>40</v>
      </c>
      <c r="H347" s="831">
        <f t="shared" si="36"/>
        <v>9</v>
      </c>
      <c r="I347" s="831">
        <v>-40.32</v>
      </c>
      <c r="J347" s="789">
        <f t="shared" si="37"/>
        <v>387.13</v>
      </c>
      <c r="K347" s="831">
        <v>346.81</v>
      </c>
      <c r="L347" s="790">
        <f t="shared" si="42"/>
        <v>1286.27</v>
      </c>
      <c r="M347" s="838"/>
      <c r="N347" s="837" t="s">
        <v>359</v>
      </c>
      <c r="O347" s="836" t="s">
        <v>1644</v>
      </c>
      <c r="P347" s="835">
        <v>43190</v>
      </c>
      <c r="Q347" s="834">
        <v>8050</v>
      </c>
      <c r="R347" s="833"/>
      <c r="S347" s="832">
        <v>40</v>
      </c>
      <c r="T347" s="831">
        <f t="shared" si="38"/>
        <v>3</v>
      </c>
      <c r="U347" s="831">
        <v>199.07999999999998</v>
      </c>
      <c r="V347" s="789">
        <f t="shared" si="39"/>
        <v>370.04</v>
      </c>
      <c r="W347" s="831">
        <v>569.12</v>
      </c>
      <c r="X347" s="790">
        <f t="shared" si="40"/>
        <v>7480.88</v>
      </c>
      <c r="Z347" s="830">
        <f t="shared" si="41"/>
        <v>1</v>
      </c>
    </row>
    <row r="348" spans="2:26" ht="15.75" x14ac:dyDescent="0.25">
      <c r="B348" s="837" t="s">
        <v>307</v>
      </c>
      <c r="C348" s="836" t="s">
        <v>801</v>
      </c>
      <c r="D348" s="835">
        <v>41670</v>
      </c>
      <c r="E348" s="834">
        <v>1651.99</v>
      </c>
      <c r="F348" s="833"/>
      <c r="G348" s="832">
        <v>20</v>
      </c>
      <c r="H348" s="831">
        <f t="shared" si="36"/>
        <v>7</v>
      </c>
      <c r="I348" s="831">
        <v>-80.16</v>
      </c>
      <c r="J348" s="789">
        <f t="shared" si="37"/>
        <v>650.26</v>
      </c>
      <c r="K348" s="831">
        <v>570.1</v>
      </c>
      <c r="L348" s="790">
        <f t="shared" si="42"/>
        <v>1081.8899999999999</v>
      </c>
      <c r="M348" s="838"/>
      <c r="N348" s="837" t="s">
        <v>359</v>
      </c>
      <c r="O348" s="836" t="s">
        <v>1479</v>
      </c>
      <c r="P348" s="835">
        <v>43921</v>
      </c>
      <c r="Q348" s="834">
        <v>8050</v>
      </c>
      <c r="R348" s="833"/>
      <c r="S348" s="832">
        <v>40</v>
      </c>
      <c r="T348" s="831">
        <f t="shared" si="38"/>
        <v>1</v>
      </c>
      <c r="U348" s="831">
        <v>199.56</v>
      </c>
      <c r="V348" s="789">
        <f t="shared" si="39"/>
        <v>17.620000000000005</v>
      </c>
      <c r="W348" s="831">
        <v>217.18</v>
      </c>
      <c r="X348" s="790">
        <f t="shared" si="40"/>
        <v>7832.82</v>
      </c>
      <c r="Z348" s="830">
        <f t="shared" si="41"/>
        <v>1</v>
      </c>
    </row>
    <row r="349" spans="2:26" ht="15.75" x14ac:dyDescent="0.25">
      <c r="B349" s="837" t="s">
        <v>313</v>
      </c>
      <c r="C349" s="836" t="s">
        <v>802</v>
      </c>
      <c r="D349" s="835">
        <v>43861</v>
      </c>
      <c r="E349" s="834">
        <v>1654.04</v>
      </c>
      <c r="F349" s="833"/>
      <c r="G349" s="832">
        <v>20</v>
      </c>
      <c r="H349" s="831">
        <f t="shared" si="36"/>
        <v>1</v>
      </c>
      <c r="I349" s="831">
        <v>-80.88</v>
      </c>
      <c r="J349" s="789">
        <f t="shared" si="37"/>
        <v>197.13</v>
      </c>
      <c r="K349" s="831">
        <v>116.25</v>
      </c>
      <c r="L349" s="790">
        <f t="shared" si="42"/>
        <v>1537.79</v>
      </c>
      <c r="M349" s="838"/>
      <c r="N349" s="837" t="s">
        <v>359</v>
      </c>
      <c r="O349" s="836" t="s">
        <v>1647</v>
      </c>
      <c r="P349" s="835">
        <v>37909</v>
      </c>
      <c r="Q349" s="834">
        <v>7920</v>
      </c>
      <c r="R349" s="833"/>
      <c r="S349" s="832">
        <v>40</v>
      </c>
      <c r="T349" s="831">
        <f t="shared" si="38"/>
        <v>18</v>
      </c>
      <c r="U349" s="831">
        <v>193.79999999999998</v>
      </c>
      <c r="V349" s="789">
        <f t="shared" si="39"/>
        <v>3219.6</v>
      </c>
      <c r="W349" s="831">
        <v>3413.4</v>
      </c>
      <c r="X349" s="790">
        <f t="shared" si="40"/>
        <v>4506.6000000000004</v>
      </c>
      <c r="Z349" s="830">
        <f t="shared" si="41"/>
        <v>1</v>
      </c>
    </row>
    <row r="350" spans="2:26" ht="15.75" x14ac:dyDescent="0.25">
      <c r="B350" s="837" t="s">
        <v>313</v>
      </c>
      <c r="C350" s="836" t="s">
        <v>803</v>
      </c>
      <c r="D350" s="835">
        <v>43890</v>
      </c>
      <c r="E350" s="834">
        <v>1660</v>
      </c>
      <c r="F350" s="833"/>
      <c r="G350" s="832">
        <v>20</v>
      </c>
      <c r="H350" s="831">
        <f t="shared" si="36"/>
        <v>1</v>
      </c>
      <c r="I350" s="831">
        <v>-81.599999999999994</v>
      </c>
      <c r="J350" s="789">
        <f t="shared" si="37"/>
        <v>184.66</v>
      </c>
      <c r="K350" s="831">
        <v>103.06</v>
      </c>
      <c r="L350" s="790">
        <f t="shared" si="42"/>
        <v>1556.94</v>
      </c>
      <c r="M350" s="838"/>
      <c r="N350" s="837" t="s">
        <v>311</v>
      </c>
      <c r="O350" s="836" t="s">
        <v>995</v>
      </c>
      <c r="P350" s="835">
        <v>41820</v>
      </c>
      <c r="Q350" s="834">
        <v>7851.2</v>
      </c>
      <c r="R350" s="833"/>
      <c r="S350" s="832">
        <v>40</v>
      </c>
      <c r="T350" s="831">
        <f t="shared" si="38"/>
        <v>7</v>
      </c>
      <c r="U350" s="831">
        <v>193.44</v>
      </c>
      <c r="V350" s="789">
        <f t="shared" si="39"/>
        <v>1080.96</v>
      </c>
      <c r="W350" s="831">
        <v>1274.4000000000001</v>
      </c>
      <c r="X350" s="790">
        <f t="shared" si="40"/>
        <v>6576.7999999999993</v>
      </c>
      <c r="Z350" s="830">
        <f t="shared" si="41"/>
        <v>1</v>
      </c>
    </row>
    <row r="351" spans="2:26" ht="15.75" x14ac:dyDescent="0.25">
      <c r="B351" s="837">
        <v>0</v>
      </c>
      <c r="C351" s="836" t="s">
        <v>804</v>
      </c>
      <c r="D351" s="835">
        <v>37287</v>
      </c>
      <c r="E351" s="834">
        <v>1664.5</v>
      </c>
      <c r="F351" s="833"/>
      <c r="G351" s="832">
        <v>30</v>
      </c>
      <c r="H351" s="831">
        <f t="shared" si="36"/>
        <v>19</v>
      </c>
      <c r="I351" s="831">
        <v>-53.16</v>
      </c>
      <c r="J351" s="789">
        <f t="shared" si="37"/>
        <v>1101.5</v>
      </c>
      <c r="K351" s="831">
        <v>1048.3399999999999</v>
      </c>
      <c r="L351" s="790">
        <f t="shared" si="42"/>
        <v>616.16000000000008</v>
      </c>
      <c r="M351" s="838"/>
      <c r="N351" s="837" t="s">
        <v>311</v>
      </c>
      <c r="O351" s="836" t="s">
        <v>1675</v>
      </c>
      <c r="P351" s="835">
        <v>35596</v>
      </c>
      <c r="Q351" s="834">
        <v>7711</v>
      </c>
      <c r="R351" s="833"/>
      <c r="S351" s="832">
        <v>40</v>
      </c>
      <c r="T351" s="831">
        <f t="shared" si="38"/>
        <v>24</v>
      </c>
      <c r="U351" s="831">
        <v>188.16</v>
      </c>
      <c r="V351" s="789">
        <f t="shared" si="39"/>
        <v>4355.92</v>
      </c>
      <c r="W351" s="831">
        <v>4544.08</v>
      </c>
      <c r="X351" s="790">
        <f t="shared" si="40"/>
        <v>3166.92</v>
      </c>
      <c r="Z351" s="830">
        <f t="shared" si="41"/>
        <v>1</v>
      </c>
    </row>
    <row r="352" spans="2:26" ht="15.75" x14ac:dyDescent="0.25">
      <c r="B352" s="837" t="s">
        <v>313</v>
      </c>
      <c r="C352" s="836" t="s">
        <v>805</v>
      </c>
      <c r="D352" s="835">
        <v>43144</v>
      </c>
      <c r="E352" s="834">
        <v>1665.48</v>
      </c>
      <c r="F352" s="833"/>
      <c r="G352" s="832">
        <v>40</v>
      </c>
      <c r="H352" s="831">
        <f t="shared" si="36"/>
        <v>3</v>
      </c>
      <c r="I352" s="831">
        <v>-41.160000000000004</v>
      </c>
      <c r="J352" s="789">
        <f t="shared" si="37"/>
        <v>162.37</v>
      </c>
      <c r="K352" s="831">
        <v>121.21</v>
      </c>
      <c r="L352" s="790">
        <f t="shared" si="42"/>
        <v>1544.27</v>
      </c>
      <c r="M352" s="838"/>
      <c r="N352" s="837" t="s">
        <v>359</v>
      </c>
      <c r="O352" s="836" t="s">
        <v>1479</v>
      </c>
      <c r="P352" s="835">
        <v>43982</v>
      </c>
      <c r="Q352" s="834">
        <v>7700</v>
      </c>
      <c r="R352" s="833"/>
      <c r="S352" s="832">
        <v>40</v>
      </c>
      <c r="T352" s="831">
        <f t="shared" si="38"/>
        <v>1</v>
      </c>
      <c r="U352" s="831">
        <v>191.64000000000001</v>
      </c>
      <c r="V352" s="789">
        <f t="shared" si="39"/>
        <v>-47.690000000000026</v>
      </c>
      <c r="W352" s="831">
        <v>143.94999999999999</v>
      </c>
      <c r="X352" s="790">
        <f t="shared" si="40"/>
        <v>7556.05</v>
      </c>
      <c r="Z352" s="830">
        <f t="shared" si="41"/>
        <v>1</v>
      </c>
    </row>
    <row r="353" spans="2:26" ht="15.75" x14ac:dyDescent="0.25">
      <c r="B353" s="837" t="s">
        <v>308</v>
      </c>
      <c r="C353" s="836" t="s">
        <v>744</v>
      </c>
      <c r="D353" s="835">
        <v>41969</v>
      </c>
      <c r="E353" s="834">
        <v>1678.2</v>
      </c>
      <c r="F353" s="833"/>
      <c r="G353" s="832">
        <v>20</v>
      </c>
      <c r="H353" s="831">
        <f t="shared" si="36"/>
        <v>7</v>
      </c>
      <c r="I353" s="831">
        <v>-81.12</v>
      </c>
      <c r="J353" s="789">
        <f t="shared" si="37"/>
        <v>590.17000000000007</v>
      </c>
      <c r="K353" s="831">
        <v>509.05</v>
      </c>
      <c r="L353" s="790">
        <f t="shared" si="42"/>
        <v>1169.1500000000001</v>
      </c>
      <c r="M353" s="838"/>
      <c r="N353" s="837" t="s">
        <v>359</v>
      </c>
      <c r="O353" s="836" t="s">
        <v>1636</v>
      </c>
      <c r="P353" s="835">
        <v>43281</v>
      </c>
      <c r="Q353" s="834">
        <v>7635</v>
      </c>
      <c r="R353" s="833"/>
      <c r="S353" s="832">
        <v>40</v>
      </c>
      <c r="T353" s="831">
        <f t="shared" si="38"/>
        <v>3</v>
      </c>
      <c r="U353" s="831">
        <v>188.76</v>
      </c>
      <c r="V353" s="789">
        <f t="shared" si="39"/>
        <v>303.28000000000003</v>
      </c>
      <c r="W353" s="831">
        <v>492.04</v>
      </c>
      <c r="X353" s="790">
        <f t="shared" si="40"/>
        <v>7142.96</v>
      </c>
      <c r="Z353" s="830">
        <f t="shared" si="41"/>
        <v>1</v>
      </c>
    </row>
    <row r="354" spans="2:26" ht="15.75" x14ac:dyDescent="0.25">
      <c r="B354" s="837" t="s">
        <v>313</v>
      </c>
      <c r="C354" s="836" t="s">
        <v>571</v>
      </c>
      <c r="D354" s="835">
        <v>36891</v>
      </c>
      <c r="E354" s="834">
        <v>1694.16</v>
      </c>
      <c r="F354" s="833"/>
      <c r="G354" s="832">
        <v>20</v>
      </c>
      <c r="H354" s="831">
        <f t="shared" si="36"/>
        <v>20</v>
      </c>
      <c r="I354" s="831">
        <v>-42.24</v>
      </c>
      <c r="J354" s="789">
        <f t="shared" si="37"/>
        <v>1722.3</v>
      </c>
      <c r="K354" s="831">
        <v>1680.06</v>
      </c>
      <c r="L354" s="790">
        <f t="shared" si="42"/>
        <v>14.100000000000136</v>
      </c>
      <c r="M354" s="838"/>
      <c r="N354" s="837" t="s">
        <v>312</v>
      </c>
      <c r="O354" s="836" t="s">
        <v>1676</v>
      </c>
      <c r="P354" s="835">
        <v>37600</v>
      </c>
      <c r="Q354" s="834">
        <v>7581.73</v>
      </c>
      <c r="R354" s="833"/>
      <c r="S354" s="832">
        <v>50</v>
      </c>
      <c r="T354" s="831">
        <f t="shared" si="38"/>
        <v>19</v>
      </c>
      <c r="U354" s="831">
        <v>149.28</v>
      </c>
      <c r="V354" s="789">
        <f t="shared" si="39"/>
        <v>2591.52</v>
      </c>
      <c r="W354" s="831">
        <v>2740.8</v>
      </c>
      <c r="X354" s="790">
        <f t="shared" si="40"/>
        <v>4840.9299999999994</v>
      </c>
      <c r="Z354" s="830">
        <f t="shared" si="41"/>
        <v>1</v>
      </c>
    </row>
    <row r="355" spans="2:26" ht="15.75" x14ac:dyDescent="0.25">
      <c r="B355" s="837" t="s">
        <v>321</v>
      </c>
      <c r="C355" s="836" t="s">
        <v>579</v>
      </c>
      <c r="D355" s="835">
        <v>43951</v>
      </c>
      <c r="E355" s="834">
        <v>1705.46</v>
      </c>
      <c r="F355" s="833"/>
      <c r="G355" s="832">
        <v>44</v>
      </c>
      <c r="H355" s="831">
        <f t="shared" si="36"/>
        <v>1</v>
      </c>
      <c r="I355" s="831">
        <v>-38.519999999999996</v>
      </c>
      <c r="J355" s="789">
        <f t="shared" si="37"/>
        <v>73.929999999999993</v>
      </c>
      <c r="K355" s="831">
        <v>35.409999999999997</v>
      </c>
      <c r="L355" s="790">
        <f t="shared" si="42"/>
        <v>1670.05</v>
      </c>
      <c r="M355" s="838"/>
      <c r="N355" s="837" t="s">
        <v>359</v>
      </c>
      <c r="O355" s="836" t="s">
        <v>1642</v>
      </c>
      <c r="P355" s="835">
        <v>42185</v>
      </c>
      <c r="Q355" s="834">
        <v>7350</v>
      </c>
      <c r="R355" s="833"/>
      <c r="S355" s="832">
        <v>40</v>
      </c>
      <c r="T355" s="831">
        <f t="shared" si="38"/>
        <v>6</v>
      </c>
      <c r="U355" s="831">
        <v>181.56</v>
      </c>
      <c r="V355" s="789">
        <f t="shared" si="39"/>
        <v>827.97</v>
      </c>
      <c r="W355" s="831">
        <v>1009.53</v>
      </c>
      <c r="X355" s="790">
        <f t="shared" si="40"/>
        <v>6340.47</v>
      </c>
      <c r="Z355" s="830">
        <f t="shared" si="41"/>
        <v>1</v>
      </c>
    </row>
    <row r="356" spans="2:26" ht="15.75" x14ac:dyDescent="0.25">
      <c r="B356" s="837" t="s">
        <v>316</v>
      </c>
      <c r="C356" s="836" t="s">
        <v>806</v>
      </c>
      <c r="D356" s="835">
        <v>43600</v>
      </c>
      <c r="E356" s="834">
        <v>1717.76</v>
      </c>
      <c r="F356" s="833"/>
      <c r="G356" s="832">
        <v>5</v>
      </c>
      <c r="H356" s="831">
        <f t="shared" si="36"/>
        <v>2</v>
      </c>
      <c r="I356" s="831">
        <v>-303.96000000000004</v>
      </c>
      <c r="J356" s="789">
        <f t="shared" si="37"/>
        <v>856.74</v>
      </c>
      <c r="K356" s="831">
        <v>552.78</v>
      </c>
      <c r="L356" s="790">
        <f t="shared" si="42"/>
        <v>1164.98</v>
      </c>
      <c r="M356" s="838"/>
      <c r="N356" s="837" t="s">
        <v>311</v>
      </c>
      <c r="O356" s="836" t="s">
        <v>572</v>
      </c>
      <c r="P356" s="835">
        <v>39021</v>
      </c>
      <c r="Q356" s="834">
        <v>7249.12</v>
      </c>
      <c r="R356" s="833"/>
      <c r="S356" s="832">
        <v>40</v>
      </c>
      <c r="T356" s="831">
        <f t="shared" si="38"/>
        <v>15</v>
      </c>
      <c r="U356" s="831">
        <v>178.44</v>
      </c>
      <c r="V356" s="789">
        <f t="shared" si="39"/>
        <v>2387.6</v>
      </c>
      <c r="W356" s="831">
        <v>2566.04</v>
      </c>
      <c r="X356" s="790">
        <f t="shared" si="40"/>
        <v>4683.08</v>
      </c>
      <c r="Z356" s="830">
        <f t="shared" si="41"/>
        <v>1</v>
      </c>
    </row>
    <row r="357" spans="2:26" ht="15.75" x14ac:dyDescent="0.25">
      <c r="B357" s="837" t="s">
        <v>308</v>
      </c>
      <c r="C357" s="836" t="s">
        <v>807</v>
      </c>
      <c r="D357" s="835">
        <v>40560</v>
      </c>
      <c r="E357" s="834">
        <v>1718.99</v>
      </c>
      <c r="F357" s="833"/>
      <c r="G357" s="832">
        <v>20</v>
      </c>
      <c r="H357" s="831">
        <f t="shared" si="36"/>
        <v>10</v>
      </c>
      <c r="I357" s="831">
        <v>-82.68</v>
      </c>
      <c r="J357" s="789">
        <f t="shared" si="37"/>
        <v>933.3900000000001</v>
      </c>
      <c r="K357" s="831">
        <v>850.71</v>
      </c>
      <c r="L357" s="790">
        <f t="shared" si="42"/>
        <v>868.28</v>
      </c>
      <c r="M357" s="838"/>
      <c r="N357" s="837" t="s">
        <v>359</v>
      </c>
      <c r="O357" s="836" t="s">
        <v>1107</v>
      </c>
      <c r="P357" s="835">
        <v>38807</v>
      </c>
      <c r="Q357" s="834">
        <v>7164.87</v>
      </c>
      <c r="R357" s="833"/>
      <c r="S357" s="832">
        <v>60</v>
      </c>
      <c r="T357" s="831">
        <f t="shared" si="38"/>
        <v>15</v>
      </c>
      <c r="U357" s="831">
        <v>118.08</v>
      </c>
      <c r="V357" s="789">
        <f t="shared" si="39"/>
        <v>1642.5500000000002</v>
      </c>
      <c r="W357" s="831">
        <v>1760.63</v>
      </c>
      <c r="X357" s="790">
        <f t="shared" si="40"/>
        <v>5404.24</v>
      </c>
      <c r="Z357" s="830">
        <f t="shared" si="41"/>
        <v>1</v>
      </c>
    </row>
    <row r="358" spans="2:26" ht="15.75" x14ac:dyDescent="0.25">
      <c r="B358" s="837" t="s">
        <v>308</v>
      </c>
      <c r="C358" s="836" t="s">
        <v>808</v>
      </c>
      <c r="D358" s="835">
        <v>39507</v>
      </c>
      <c r="E358" s="834">
        <v>1723.9</v>
      </c>
      <c r="F358" s="833"/>
      <c r="G358" s="832">
        <v>20</v>
      </c>
      <c r="H358" s="831">
        <f t="shared" si="36"/>
        <v>13</v>
      </c>
      <c r="I358" s="831">
        <v>-81.72</v>
      </c>
      <c r="J358" s="789">
        <f t="shared" si="37"/>
        <v>1185.71</v>
      </c>
      <c r="K358" s="831">
        <v>1103.99</v>
      </c>
      <c r="L358" s="790">
        <f t="shared" si="42"/>
        <v>619.91000000000008</v>
      </c>
      <c r="M358" s="838"/>
      <c r="N358" s="837">
        <v>0</v>
      </c>
      <c r="O358" s="836" t="s">
        <v>1677</v>
      </c>
      <c r="P358" s="835">
        <v>39172</v>
      </c>
      <c r="Q358" s="834">
        <v>6926.39</v>
      </c>
      <c r="R358" s="833"/>
      <c r="S358" s="832">
        <v>30</v>
      </c>
      <c r="T358" s="831">
        <f t="shared" si="38"/>
        <v>14</v>
      </c>
      <c r="U358" s="831">
        <v>218.52</v>
      </c>
      <c r="V358" s="789">
        <f t="shared" si="39"/>
        <v>3065.34</v>
      </c>
      <c r="W358" s="831">
        <v>3283.86</v>
      </c>
      <c r="X358" s="790">
        <f t="shared" si="40"/>
        <v>3642.53</v>
      </c>
      <c r="Z358" s="830">
        <f t="shared" si="41"/>
        <v>1</v>
      </c>
    </row>
    <row r="359" spans="2:26" ht="15.75" x14ac:dyDescent="0.25">
      <c r="B359" s="837" t="s">
        <v>313</v>
      </c>
      <c r="C359" s="836" t="s">
        <v>809</v>
      </c>
      <c r="D359" s="835">
        <v>43873</v>
      </c>
      <c r="E359" s="834">
        <v>1732.37</v>
      </c>
      <c r="F359" s="833"/>
      <c r="G359" s="832">
        <v>20</v>
      </c>
      <c r="H359" s="831">
        <f t="shared" si="36"/>
        <v>1</v>
      </c>
      <c r="I359" s="831">
        <v>-84.84</v>
      </c>
      <c r="J359" s="789">
        <f t="shared" si="37"/>
        <v>192.22</v>
      </c>
      <c r="K359" s="831">
        <v>107.38</v>
      </c>
      <c r="L359" s="790">
        <f t="shared" si="42"/>
        <v>1624.9899999999998</v>
      </c>
      <c r="M359" s="838"/>
      <c r="N359" s="837">
        <v>0</v>
      </c>
      <c r="O359" s="836" t="s">
        <v>1678</v>
      </c>
      <c r="P359" s="835">
        <v>37125</v>
      </c>
      <c r="Q359" s="834">
        <v>6891</v>
      </c>
      <c r="R359" s="833"/>
      <c r="S359" s="832">
        <v>30</v>
      </c>
      <c r="T359" s="831">
        <f t="shared" si="38"/>
        <v>20</v>
      </c>
      <c r="U359" s="831">
        <v>211.44</v>
      </c>
      <c r="V359" s="789">
        <f t="shared" si="39"/>
        <v>4354.29</v>
      </c>
      <c r="W359" s="831">
        <v>4565.7299999999996</v>
      </c>
      <c r="X359" s="790">
        <f t="shared" si="40"/>
        <v>2325.2700000000004</v>
      </c>
      <c r="Z359" s="830">
        <f t="shared" si="41"/>
        <v>1</v>
      </c>
    </row>
    <row r="360" spans="2:26" ht="15.75" x14ac:dyDescent="0.25">
      <c r="B360" s="837" t="s">
        <v>316</v>
      </c>
      <c r="C360" s="836" t="s">
        <v>810</v>
      </c>
      <c r="D360" s="835">
        <v>39233</v>
      </c>
      <c r="E360" s="834">
        <v>1733.52</v>
      </c>
      <c r="F360" s="833"/>
      <c r="G360" s="832">
        <v>5</v>
      </c>
      <c r="H360" s="831">
        <f t="shared" si="36"/>
        <v>5</v>
      </c>
      <c r="I360" s="831">
        <v>0</v>
      </c>
      <c r="J360" s="789">
        <f t="shared" si="37"/>
        <v>1733.52</v>
      </c>
      <c r="K360" s="831">
        <v>1733.52</v>
      </c>
      <c r="L360" s="790">
        <f t="shared" si="42"/>
        <v>0</v>
      </c>
      <c r="M360" s="838"/>
      <c r="N360" s="837" t="s">
        <v>311</v>
      </c>
      <c r="O360" s="836" t="s">
        <v>902</v>
      </c>
      <c r="P360" s="835">
        <v>43190</v>
      </c>
      <c r="Q360" s="834">
        <v>6442</v>
      </c>
      <c r="R360" s="833"/>
      <c r="S360" s="832">
        <v>40</v>
      </c>
      <c r="T360" s="831">
        <f t="shared" si="38"/>
        <v>3</v>
      </c>
      <c r="U360" s="831">
        <v>159.24</v>
      </c>
      <c r="V360" s="789">
        <f t="shared" si="39"/>
        <v>296.15999999999997</v>
      </c>
      <c r="W360" s="831">
        <v>455.4</v>
      </c>
      <c r="X360" s="790">
        <f t="shared" si="40"/>
        <v>5986.6</v>
      </c>
      <c r="Z360" s="830">
        <f t="shared" si="41"/>
        <v>1</v>
      </c>
    </row>
    <row r="361" spans="2:26" ht="15.75" x14ac:dyDescent="0.25">
      <c r="B361" s="837" t="s">
        <v>307</v>
      </c>
      <c r="C361" s="836" t="s">
        <v>811</v>
      </c>
      <c r="D361" s="835">
        <v>43084</v>
      </c>
      <c r="E361" s="834">
        <v>1737.54</v>
      </c>
      <c r="F361" s="833"/>
      <c r="G361" s="832">
        <v>20</v>
      </c>
      <c r="H361" s="831">
        <f t="shared" si="36"/>
        <v>4</v>
      </c>
      <c r="I361" s="831">
        <v>-84.84</v>
      </c>
      <c r="J361" s="789">
        <f t="shared" si="37"/>
        <v>351.70000000000005</v>
      </c>
      <c r="K361" s="831">
        <v>266.86</v>
      </c>
      <c r="L361" s="790">
        <f t="shared" si="42"/>
        <v>1470.6799999999998</v>
      </c>
      <c r="M361" s="838"/>
      <c r="N361" s="837" t="s">
        <v>313</v>
      </c>
      <c r="O361" s="836" t="s">
        <v>1100</v>
      </c>
      <c r="P361" s="835">
        <v>40724</v>
      </c>
      <c r="Q361" s="834">
        <v>6333.28</v>
      </c>
      <c r="R361" s="833"/>
      <c r="S361" s="832">
        <v>20</v>
      </c>
      <c r="T361" s="831">
        <f t="shared" si="38"/>
        <v>10</v>
      </c>
      <c r="U361" s="831">
        <v>302.88</v>
      </c>
      <c r="V361" s="789">
        <f t="shared" si="39"/>
        <v>2698.5</v>
      </c>
      <c r="W361" s="831">
        <v>3001.38</v>
      </c>
      <c r="X361" s="790">
        <f t="shared" si="40"/>
        <v>3331.8999999999996</v>
      </c>
      <c r="Z361" s="830">
        <f t="shared" si="41"/>
        <v>1</v>
      </c>
    </row>
    <row r="362" spans="2:26" ht="15.75" x14ac:dyDescent="0.25">
      <c r="B362" s="837" t="s">
        <v>307</v>
      </c>
      <c r="C362" s="836" t="s">
        <v>812</v>
      </c>
      <c r="D362" s="835">
        <v>38275</v>
      </c>
      <c r="E362" s="834">
        <v>1750</v>
      </c>
      <c r="F362" s="833"/>
      <c r="G362" s="832">
        <v>20</v>
      </c>
      <c r="H362" s="831">
        <f t="shared" si="36"/>
        <v>17</v>
      </c>
      <c r="I362" s="831">
        <v>-79.680000000000007</v>
      </c>
      <c r="J362" s="789">
        <f t="shared" si="37"/>
        <v>1497.65</v>
      </c>
      <c r="K362" s="831">
        <v>1417.97</v>
      </c>
      <c r="L362" s="790">
        <f t="shared" si="42"/>
        <v>332.03</v>
      </c>
      <c r="M362" s="838"/>
      <c r="N362" s="837" t="s">
        <v>359</v>
      </c>
      <c r="O362" s="836" t="s">
        <v>1669</v>
      </c>
      <c r="P362" s="835">
        <v>42674</v>
      </c>
      <c r="Q362" s="834">
        <v>6300</v>
      </c>
      <c r="R362" s="833"/>
      <c r="S362" s="832">
        <v>40</v>
      </c>
      <c r="T362" s="831">
        <f t="shared" si="38"/>
        <v>5</v>
      </c>
      <c r="U362" s="831">
        <v>155.4</v>
      </c>
      <c r="V362" s="789">
        <f t="shared" si="39"/>
        <v>499.80000000000007</v>
      </c>
      <c r="W362" s="831">
        <v>655.20000000000005</v>
      </c>
      <c r="X362" s="790">
        <f t="shared" si="40"/>
        <v>5644.8</v>
      </c>
      <c r="Z362" s="830">
        <f t="shared" si="41"/>
        <v>1</v>
      </c>
    </row>
    <row r="363" spans="2:26" ht="15.75" x14ac:dyDescent="0.25">
      <c r="B363" s="837" t="s">
        <v>359</v>
      </c>
      <c r="C363" s="836" t="s">
        <v>813</v>
      </c>
      <c r="D363" s="835">
        <v>43878</v>
      </c>
      <c r="E363" s="834">
        <v>1770.66</v>
      </c>
      <c r="F363" s="833"/>
      <c r="G363" s="832">
        <v>60</v>
      </c>
      <c r="H363" s="831">
        <f t="shared" si="36"/>
        <v>1</v>
      </c>
      <c r="I363" s="831">
        <v>-29.400000000000002</v>
      </c>
      <c r="J363" s="789">
        <f t="shared" si="37"/>
        <v>66.23</v>
      </c>
      <c r="K363" s="831">
        <v>36.83</v>
      </c>
      <c r="L363" s="790">
        <f t="shared" si="42"/>
        <v>1733.8300000000002</v>
      </c>
      <c r="M363" s="838"/>
      <c r="N363" s="837" t="s">
        <v>311</v>
      </c>
      <c r="O363" s="836" t="s">
        <v>1155</v>
      </c>
      <c r="P363" s="835">
        <v>40816</v>
      </c>
      <c r="Q363" s="834">
        <v>6209.23</v>
      </c>
      <c r="R363" s="833"/>
      <c r="S363" s="832">
        <v>40</v>
      </c>
      <c r="T363" s="831">
        <f t="shared" si="38"/>
        <v>10</v>
      </c>
      <c r="U363" s="831">
        <v>152.76</v>
      </c>
      <c r="V363" s="789">
        <f t="shared" si="39"/>
        <v>1281.8800000000001</v>
      </c>
      <c r="W363" s="831">
        <v>1434.64</v>
      </c>
      <c r="X363" s="790">
        <f t="shared" si="40"/>
        <v>4774.5899999999992</v>
      </c>
      <c r="Z363" s="830">
        <f t="shared" si="41"/>
        <v>1</v>
      </c>
    </row>
    <row r="364" spans="2:26" ht="15.75" x14ac:dyDescent="0.25">
      <c r="B364" s="837" t="s">
        <v>307</v>
      </c>
      <c r="C364" s="836" t="s">
        <v>814</v>
      </c>
      <c r="D364" s="835">
        <v>39813</v>
      </c>
      <c r="E364" s="834">
        <v>1778.89</v>
      </c>
      <c r="F364" s="833"/>
      <c r="G364" s="832">
        <v>20</v>
      </c>
      <c r="H364" s="831">
        <f t="shared" si="36"/>
        <v>13</v>
      </c>
      <c r="I364" s="831">
        <v>-84</v>
      </c>
      <c r="J364" s="789">
        <f t="shared" si="37"/>
        <v>1148.81</v>
      </c>
      <c r="K364" s="831">
        <v>1064.81</v>
      </c>
      <c r="L364" s="790">
        <f t="shared" si="42"/>
        <v>714.08000000000015</v>
      </c>
      <c r="M364" s="838"/>
      <c r="N364" s="837" t="s">
        <v>312</v>
      </c>
      <c r="O364" s="836" t="s">
        <v>1679</v>
      </c>
      <c r="P364" s="835">
        <v>37433</v>
      </c>
      <c r="Q364" s="834">
        <v>6115.74</v>
      </c>
      <c r="R364" s="833"/>
      <c r="S364" s="832">
        <v>50</v>
      </c>
      <c r="T364" s="831">
        <f t="shared" si="38"/>
        <v>19</v>
      </c>
      <c r="U364" s="831">
        <v>120.48000000000002</v>
      </c>
      <c r="V364" s="789">
        <f t="shared" si="39"/>
        <v>2141.34</v>
      </c>
      <c r="W364" s="831">
        <v>2261.8200000000002</v>
      </c>
      <c r="X364" s="790">
        <f t="shared" si="40"/>
        <v>3853.9199999999996</v>
      </c>
      <c r="Z364" s="830">
        <f t="shared" si="41"/>
        <v>1</v>
      </c>
    </row>
    <row r="365" spans="2:26" ht="15.75" x14ac:dyDescent="0.25">
      <c r="B365" s="837" t="s">
        <v>313</v>
      </c>
      <c r="C365" s="836" t="s">
        <v>736</v>
      </c>
      <c r="D365" s="835">
        <v>36341</v>
      </c>
      <c r="E365" s="834">
        <v>1799</v>
      </c>
      <c r="F365" s="833"/>
      <c r="G365" s="832">
        <v>40</v>
      </c>
      <c r="H365" s="831">
        <f t="shared" si="36"/>
        <v>22</v>
      </c>
      <c r="I365" s="831">
        <v>-44.04</v>
      </c>
      <c r="J365" s="789">
        <f t="shared" si="37"/>
        <v>1014.39</v>
      </c>
      <c r="K365" s="831">
        <v>970.35</v>
      </c>
      <c r="L365" s="790">
        <f t="shared" si="42"/>
        <v>828.65</v>
      </c>
      <c r="M365" s="838"/>
      <c r="N365" s="837" t="s">
        <v>308</v>
      </c>
      <c r="O365" s="836" t="s">
        <v>1680</v>
      </c>
      <c r="P365" s="835">
        <v>41099</v>
      </c>
      <c r="Q365" s="834">
        <v>6000</v>
      </c>
      <c r="R365" s="833"/>
      <c r="S365" s="832">
        <v>10</v>
      </c>
      <c r="T365" s="831">
        <f t="shared" si="38"/>
        <v>9</v>
      </c>
      <c r="U365" s="831">
        <v>480</v>
      </c>
      <c r="V365" s="789">
        <f t="shared" si="39"/>
        <v>4560</v>
      </c>
      <c r="W365" s="831">
        <v>5040</v>
      </c>
      <c r="X365" s="790">
        <f t="shared" si="40"/>
        <v>960</v>
      </c>
      <c r="Z365" s="830">
        <f t="shared" si="41"/>
        <v>1</v>
      </c>
    </row>
    <row r="366" spans="2:26" ht="15.75" x14ac:dyDescent="0.25">
      <c r="B366" s="837" t="s">
        <v>308</v>
      </c>
      <c r="C366" s="836" t="s">
        <v>554</v>
      </c>
      <c r="D366" s="835">
        <v>43125</v>
      </c>
      <c r="E366" s="834">
        <v>1807.56</v>
      </c>
      <c r="F366" s="833"/>
      <c r="G366" s="832">
        <v>20</v>
      </c>
      <c r="H366" s="831">
        <f t="shared" si="36"/>
        <v>3</v>
      </c>
      <c r="I366" s="831">
        <v>-88.320000000000007</v>
      </c>
      <c r="J366" s="789">
        <f t="shared" si="37"/>
        <v>358.43</v>
      </c>
      <c r="K366" s="831">
        <v>270.11</v>
      </c>
      <c r="L366" s="790">
        <f t="shared" si="42"/>
        <v>1537.4499999999998</v>
      </c>
      <c r="M366" s="838"/>
      <c r="N366" s="837" t="s">
        <v>311</v>
      </c>
      <c r="O366" s="836" t="s">
        <v>860</v>
      </c>
      <c r="P366" s="835">
        <v>43404</v>
      </c>
      <c r="Q366" s="834">
        <v>5892.59</v>
      </c>
      <c r="R366" s="833"/>
      <c r="S366" s="832">
        <v>40</v>
      </c>
      <c r="T366" s="831">
        <f t="shared" si="38"/>
        <v>3</v>
      </c>
      <c r="U366" s="831">
        <v>145.44</v>
      </c>
      <c r="V366" s="789">
        <f t="shared" si="39"/>
        <v>185.07</v>
      </c>
      <c r="W366" s="831">
        <v>330.51</v>
      </c>
      <c r="X366" s="790">
        <f t="shared" si="40"/>
        <v>5562.08</v>
      </c>
      <c r="Z366" s="830">
        <f t="shared" si="41"/>
        <v>1</v>
      </c>
    </row>
    <row r="367" spans="2:26" ht="15.75" x14ac:dyDescent="0.25">
      <c r="B367" s="837" t="s">
        <v>312</v>
      </c>
      <c r="C367" s="836" t="s">
        <v>815</v>
      </c>
      <c r="D367" s="835">
        <v>37680</v>
      </c>
      <c r="E367" s="834">
        <v>1821.32</v>
      </c>
      <c r="F367" s="833"/>
      <c r="G367" s="832">
        <v>50</v>
      </c>
      <c r="H367" s="831">
        <f t="shared" si="36"/>
        <v>18</v>
      </c>
      <c r="I367" s="831">
        <v>-36</v>
      </c>
      <c r="J367" s="789">
        <f t="shared" si="37"/>
        <v>685.46</v>
      </c>
      <c r="K367" s="831">
        <v>649.46</v>
      </c>
      <c r="L367" s="790">
        <f t="shared" si="42"/>
        <v>1171.8599999999999</v>
      </c>
      <c r="M367" s="838"/>
      <c r="N367" s="837" t="s">
        <v>311</v>
      </c>
      <c r="O367" s="836" t="s">
        <v>995</v>
      </c>
      <c r="P367" s="835">
        <v>42551</v>
      </c>
      <c r="Q367" s="834">
        <v>5743.39</v>
      </c>
      <c r="R367" s="833"/>
      <c r="S367" s="832">
        <v>40</v>
      </c>
      <c r="T367" s="831">
        <f t="shared" si="38"/>
        <v>5</v>
      </c>
      <c r="U367" s="831">
        <v>141.60000000000002</v>
      </c>
      <c r="V367" s="789">
        <f t="shared" si="39"/>
        <v>503.52</v>
      </c>
      <c r="W367" s="831">
        <v>645.12</v>
      </c>
      <c r="X367" s="790">
        <f t="shared" si="40"/>
        <v>5098.2700000000004</v>
      </c>
      <c r="Z367" s="830">
        <f t="shared" si="41"/>
        <v>1</v>
      </c>
    </row>
    <row r="368" spans="2:26" ht="15.75" x14ac:dyDescent="0.25">
      <c r="B368" s="837" t="s">
        <v>311</v>
      </c>
      <c r="C368" s="836" t="s">
        <v>590</v>
      </c>
      <c r="D368" s="835">
        <v>41513</v>
      </c>
      <c r="E368" s="834">
        <v>1825</v>
      </c>
      <c r="F368" s="833"/>
      <c r="G368" s="832">
        <v>6</v>
      </c>
      <c r="H368" s="831">
        <f t="shared" si="36"/>
        <v>6</v>
      </c>
      <c r="I368" s="831">
        <v>0</v>
      </c>
      <c r="J368" s="789">
        <f t="shared" si="37"/>
        <v>1825</v>
      </c>
      <c r="K368" s="831">
        <v>1825</v>
      </c>
      <c r="L368" s="790">
        <f t="shared" si="42"/>
        <v>0</v>
      </c>
      <c r="M368" s="838"/>
      <c r="N368" s="837" t="s">
        <v>311</v>
      </c>
      <c r="O368" s="836" t="s">
        <v>902</v>
      </c>
      <c r="P368" s="835">
        <v>43511</v>
      </c>
      <c r="Q368" s="834">
        <v>5657</v>
      </c>
      <c r="R368" s="833"/>
      <c r="S368" s="832">
        <v>40</v>
      </c>
      <c r="T368" s="831">
        <f t="shared" si="38"/>
        <v>2</v>
      </c>
      <c r="U368" s="831">
        <v>139.92000000000002</v>
      </c>
      <c r="V368" s="789">
        <f t="shared" si="39"/>
        <v>130.39999999999998</v>
      </c>
      <c r="W368" s="831">
        <v>270.32</v>
      </c>
      <c r="X368" s="790">
        <f t="shared" si="40"/>
        <v>5386.68</v>
      </c>
      <c r="Z368" s="830">
        <f t="shared" si="41"/>
        <v>1</v>
      </c>
    </row>
    <row r="369" spans="2:26" ht="15.75" x14ac:dyDescent="0.25">
      <c r="B369" s="837" t="s">
        <v>308</v>
      </c>
      <c r="C369" s="836" t="s">
        <v>816</v>
      </c>
      <c r="D369" s="835">
        <v>39447</v>
      </c>
      <c r="E369" s="834">
        <v>1869.18</v>
      </c>
      <c r="F369" s="833"/>
      <c r="G369" s="832">
        <v>20</v>
      </c>
      <c r="H369" s="831">
        <f t="shared" si="36"/>
        <v>14</v>
      </c>
      <c r="I369" s="831">
        <v>-88.56</v>
      </c>
      <c r="J369" s="789">
        <f t="shared" si="37"/>
        <v>1301.0899999999999</v>
      </c>
      <c r="K369" s="831">
        <v>1212.53</v>
      </c>
      <c r="L369" s="790">
        <f t="shared" si="42"/>
        <v>656.65000000000009</v>
      </c>
      <c r="M369" s="838"/>
      <c r="N369" s="837" t="s">
        <v>321</v>
      </c>
      <c r="O369" s="836" t="s">
        <v>1380</v>
      </c>
      <c r="P369" s="835">
        <v>40999</v>
      </c>
      <c r="Q369" s="834">
        <v>5593.82</v>
      </c>
      <c r="R369" s="833"/>
      <c r="S369" s="832">
        <v>44</v>
      </c>
      <c r="T369" s="831">
        <f t="shared" si="38"/>
        <v>9</v>
      </c>
      <c r="U369" s="831">
        <v>125.4</v>
      </c>
      <c r="V369" s="789">
        <f t="shared" si="39"/>
        <v>986.12</v>
      </c>
      <c r="W369" s="831">
        <v>1111.52</v>
      </c>
      <c r="X369" s="790">
        <f t="shared" si="40"/>
        <v>4482.2999999999993</v>
      </c>
      <c r="Z369" s="830">
        <f t="shared" si="41"/>
        <v>1</v>
      </c>
    </row>
    <row r="370" spans="2:26" ht="15.75" x14ac:dyDescent="0.25">
      <c r="B370" s="837" t="s">
        <v>311</v>
      </c>
      <c r="C370" s="836" t="s">
        <v>799</v>
      </c>
      <c r="D370" s="835">
        <v>42643</v>
      </c>
      <c r="E370" s="834">
        <v>1892.19</v>
      </c>
      <c r="F370" s="833"/>
      <c r="G370" s="832">
        <v>40</v>
      </c>
      <c r="H370" s="831">
        <f t="shared" si="36"/>
        <v>5</v>
      </c>
      <c r="I370" s="831">
        <v>-46.68</v>
      </c>
      <c r="J370" s="789">
        <f t="shared" si="37"/>
        <v>247.4</v>
      </c>
      <c r="K370" s="831">
        <v>200.72</v>
      </c>
      <c r="L370" s="790">
        <f t="shared" si="42"/>
        <v>1691.47</v>
      </c>
      <c r="M370" s="838"/>
      <c r="N370" s="837" t="s">
        <v>311</v>
      </c>
      <c r="O370" s="836" t="s">
        <v>902</v>
      </c>
      <c r="P370" s="835">
        <v>39538</v>
      </c>
      <c r="Q370" s="834">
        <v>5500</v>
      </c>
      <c r="R370" s="833"/>
      <c r="S370" s="832">
        <v>40</v>
      </c>
      <c r="T370" s="831">
        <f t="shared" si="38"/>
        <v>13</v>
      </c>
      <c r="U370" s="831">
        <v>135.48000000000002</v>
      </c>
      <c r="V370" s="789">
        <f t="shared" si="39"/>
        <v>1616.6399999999999</v>
      </c>
      <c r="W370" s="831">
        <v>1752.12</v>
      </c>
      <c r="X370" s="790">
        <f t="shared" si="40"/>
        <v>3747.88</v>
      </c>
      <c r="Z370" s="830">
        <f t="shared" si="41"/>
        <v>1</v>
      </c>
    </row>
    <row r="371" spans="2:26" ht="15.75" x14ac:dyDescent="0.25">
      <c r="B371" s="837" t="s">
        <v>308</v>
      </c>
      <c r="C371" s="836" t="s">
        <v>817</v>
      </c>
      <c r="D371" s="835">
        <v>43434</v>
      </c>
      <c r="E371" s="834">
        <v>1897.03</v>
      </c>
      <c r="F371" s="833"/>
      <c r="G371" s="832">
        <v>20</v>
      </c>
      <c r="H371" s="831">
        <f t="shared" si="36"/>
        <v>3</v>
      </c>
      <c r="I371" s="831">
        <v>-92.28</v>
      </c>
      <c r="J371" s="789">
        <f t="shared" si="37"/>
        <v>296.5</v>
      </c>
      <c r="K371" s="831">
        <v>204.22</v>
      </c>
      <c r="L371" s="790">
        <f t="shared" si="42"/>
        <v>1692.81</v>
      </c>
      <c r="M371" s="838"/>
      <c r="N371" s="837" t="s">
        <v>311</v>
      </c>
      <c r="O371" s="836" t="s">
        <v>1681</v>
      </c>
      <c r="P371" s="835">
        <v>41780</v>
      </c>
      <c r="Q371" s="834">
        <v>5457</v>
      </c>
      <c r="R371" s="833"/>
      <c r="S371" s="832">
        <v>40</v>
      </c>
      <c r="T371" s="831">
        <f t="shared" si="38"/>
        <v>7</v>
      </c>
      <c r="U371" s="831">
        <v>134.76</v>
      </c>
      <c r="V371" s="789">
        <f t="shared" si="39"/>
        <v>762.57</v>
      </c>
      <c r="W371" s="831">
        <v>897.33</v>
      </c>
      <c r="X371" s="790">
        <f t="shared" si="40"/>
        <v>4559.67</v>
      </c>
      <c r="Z371" s="830">
        <f t="shared" si="41"/>
        <v>1</v>
      </c>
    </row>
    <row r="372" spans="2:26" ht="15.75" x14ac:dyDescent="0.25">
      <c r="B372" s="837" t="s">
        <v>313</v>
      </c>
      <c r="C372" s="836" t="s">
        <v>818</v>
      </c>
      <c r="D372" s="835">
        <v>42100</v>
      </c>
      <c r="E372" s="834">
        <v>1928.72</v>
      </c>
      <c r="F372" s="833"/>
      <c r="G372" s="832">
        <v>40</v>
      </c>
      <c r="H372" s="831">
        <f t="shared" si="36"/>
        <v>6</v>
      </c>
      <c r="I372" s="831">
        <v>-47.64</v>
      </c>
      <c r="J372" s="789">
        <f t="shared" si="37"/>
        <v>324.62</v>
      </c>
      <c r="K372" s="831">
        <v>276.98</v>
      </c>
      <c r="L372" s="790">
        <f t="shared" si="42"/>
        <v>1651.74</v>
      </c>
      <c r="M372" s="838"/>
      <c r="N372" s="837" t="s">
        <v>311</v>
      </c>
      <c r="O372" s="836" t="s">
        <v>1682</v>
      </c>
      <c r="P372" s="835">
        <v>41920</v>
      </c>
      <c r="Q372" s="834">
        <v>5457</v>
      </c>
      <c r="R372" s="833"/>
      <c r="S372" s="832">
        <v>40</v>
      </c>
      <c r="T372" s="831">
        <f t="shared" si="38"/>
        <v>7</v>
      </c>
      <c r="U372" s="831">
        <v>134.76</v>
      </c>
      <c r="V372" s="789">
        <f t="shared" si="39"/>
        <v>717.1</v>
      </c>
      <c r="W372" s="831">
        <v>851.86</v>
      </c>
      <c r="X372" s="790">
        <f t="shared" si="40"/>
        <v>4605.1400000000003</v>
      </c>
      <c r="Z372" s="830">
        <f t="shared" si="41"/>
        <v>1</v>
      </c>
    </row>
    <row r="373" spans="2:26" ht="15.75" x14ac:dyDescent="0.25">
      <c r="B373" s="837" t="s">
        <v>313</v>
      </c>
      <c r="C373" s="836" t="s">
        <v>819</v>
      </c>
      <c r="D373" s="835">
        <v>43921</v>
      </c>
      <c r="E373" s="834">
        <v>1949</v>
      </c>
      <c r="F373" s="833"/>
      <c r="G373" s="832">
        <v>20</v>
      </c>
      <c r="H373" s="831">
        <f t="shared" si="36"/>
        <v>1</v>
      </c>
      <c r="I373" s="831">
        <v>-95.76</v>
      </c>
      <c r="J373" s="789">
        <f t="shared" si="37"/>
        <v>200.49</v>
      </c>
      <c r="K373" s="831">
        <v>104.73</v>
      </c>
      <c r="L373" s="790">
        <f t="shared" si="42"/>
        <v>1844.27</v>
      </c>
      <c r="M373" s="838"/>
      <c r="N373" s="837" t="s">
        <v>311</v>
      </c>
      <c r="O373" s="836" t="s">
        <v>1683</v>
      </c>
      <c r="P373" s="835">
        <v>42345</v>
      </c>
      <c r="Q373" s="834">
        <v>5457</v>
      </c>
      <c r="R373" s="833"/>
      <c r="S373" s="832">
        <v>40</v>
      </c>
      <c r="T373" s="831">
        <f t="shared" si="38"/>
        <v>6</v>
      </c>
      <c r="U373" s="831">
        <v>134.88</v>
      </c>
      <c r="V373" s="789">
        <f t="shared" si="39"/>
        <v>557.87</v>
      </c>
      <c r="W373" s="831">
        <v>692.75</v>
      </c>
      <c r="X373" s="790">
        <f t="shared" si="40"/>
        <v>4764.25</v>
      </c>
      <c r="Z373" s="830">
        <f t="shared" si="41"/>
        <v>1</v>
      </c>
    </row>
    <row r="374" spans="2:26" ht="15.75" x14ac:dyDescent="0.25">
      <c r="B374" s="837" t="s">
        <v>307</v>
      </c>
      <c r="C374" s="836" t="s">
        <v>820</v>
      </c>
      <c r="D374" s="835">
        <v>41355</v>
      </c>
      <c r="E374" s="834">
        <v>1954.58</v>
      </c>
      <c r="F374" s="833"/>
      <c r="G374" s="832">
        <v>20</v>
      </c>
      <c r="H374" s="831">
        <f t="shared" si="36"/>
        <v>8</v>
      </c>
      <c r="I374" s="831">
        <v>-94.68</v>
      </c>
      <c r="J374" s="789">
        <f t="shared" si="37"/>
        <v>850.56999999999994</v>
      </c>
      <c r="K374" s="831">
        <v>755.89</v>
      </c>
      <c r="L374" s="790">
        <f t="shared" si="42"/>
        <v>1198.69</v>
      </c>
      <c r="M374" s="838"/>
      <c r="N374" s="837" t="s">
        <v>311</v>
      </c>
      <c r="O374" s="836" t="s">
        <v>1684</v>
      </c>
      <c r="P374" s="835">
        <v>35231</v>
      </c>
      <c r="Q374" s="834">
        <v>5441</v>
      </c>
      <c r="R374" s="833"/>
      <c r="S374" s="832">
        <v>40</v>
      </c>
      <c r="T374" s="831">
        <f t="shared" si="38"/>
        <v>25</v>
      </c>
      <c r="U374" s="831">
        <v>132.60000000000002</v>
      </c>
      <c r="V374" s="789">
        <f t="shared" si="39"/>
        <v>3209.76</v>
      </c>
      <c r="W374" s="831">
        <v>3342.36</v>
      </c>
      <c r="X374" s="790">
        <f t="shared" si="40"/>
        <v>2098.64</v>
      </c>
      <c r="Z374" s="830">
        <f t="shared" si="41"/>
        <v>1</v>
      </c>
    </row>
    <row r="375" spans="2:26" ht="15.75" x14ac:dyDescent="0.25">
      <c r="B375" s="837" t="s">
        <v>311</v>
      </c>
      <c r="C375" s="836" t="s">
        <v>821</v>
      </c>
      <c r="D375" s="835">
        <v>42185</v>
      </c>
      <c r="E375" s="834">
        <v>1955.79</v>
      </c>
      <c r="F375" s="833"/>
      <c r="G375" s="832">
        <v>6</v>
      </c>
      <c r="H375" s="831">
        <f t="shared" si="36"/>
        <v>6</v>
      </c>
      <c r="I375" s="831">
        <v>-217.32</v>
      </c>
      <c r="J375" s="789">
        <f t="shared" si="37"/>
        <v>1955.81</v>
      </c>
      <c r="K375" s="831">
        <v>1738.49</v>
      </c>
      <c r="L375" s="790">
        <f t="shared" si="42"/>
        <v>217.29999999999995</v>
      </c>
      <c r="M375" s="838"/>
      <c r="N375" s="837" t="s">
        <v>311</v>
      </c>
      <c r="O375" s="836" t="s">
        <v>1038</v>
      </c>
      <c r="P375" s="835">
        <v>40633</v>
      </c>
      <c r="Q375" s="834">
        <v>5338.96</v>
      </c>
      <c r="R375" s="833"/>
      <c r="S375" s="832">
        <v>40</v>
      </c>
      <c r="T375" s="831">
        <f t="shared" si="38"/>
        <v>10</v>
      </c>
      <c r="U375" s="831">
        <v>131.28</v>
      </c>
      <c r="V375" s="789">
        <f t="shared" si="39"/>
        <v>1168.97</v>
      </c>
      <c r="W375" s="831">
        <v>1300.25</v>
      </c>
      <c r="X375" s="790">
        <f t="shared" si="40"/>
        <v>4038.71</v>
      </c>
      <c r="Z375" s="830">
        <f t="shared" si="41"/>
        <v>1</v>
      </c>
    </row>
    <row r="376" spans="2:26" ht="15.75" x14ac:dyDescent="0.25">
      <c r="B376" s="837" t="s">
        <v>316</v>
      </c>
      <c r="C376" s="836" t="s">
        <v>822</v>
      </c>
      <c r="D376" s="835">
        <v>40968</v>
      </c>
      <c r="E376" s="834">
        <v>1961.94</v>
      </c>
      <c r="F376" s="833"/>
      <c r="G376" s="832">
        <v>5</v>
      </c>
      <c r="H376" s="831">
        <f t="shared" si="36"/>
        <v>5</v>
      </c>
      <c r="I376" s="831">
        <v>0</v>
      </c>
      <c r="J376" s="789">
        <f t="shared" si="37"/>
        <v>1961.94</v>
      </c>
      <c r="K376" s="831">
        <v>1961.94</v>
      </c>
      <c r="L376" s="790">
        <f t="shared" si="42"/>
        <v>0</v>
      </c>
      <c r="M376" s="838"/>
      <c r="N376" s="837" t="s">
        <v>311</v>
      </c>
      <c r="O376" s="836" t="s">
        <v>1685</v>
      </c>
      <c r="P376" s="835">
        <v>41183</v>
      </c>
      <c r="Q376" s="834">
        <v>5288.68</v>
      </c>
      <c r="R376" s="833"/>
      <c r="S376" s="832">
        <v>40</v>
      </c>
      <c r="T376" s="831">
        <f t="shared" si="38"/>
        <v>9</v>
      </c>
      <c r="U376" s="831">
        <v>130.56</v>
      </c>
      <c r="V376" s="789">
        <f t="shared" si="39"/>
        <v>959.43000000000006</v>
      </c>
      <c r="W376" s="831">
        <v>1089.99</v>
      </c>
      <c r="X376" s="790">
        <f t="shared" si="40"/>
        <v>4198.6900000000005</v>
      </c>
      <c r="Z376" s="830">
        <f t="shared" si="41"/>
        <v>1</v>
      </c>
    </row>
    <row r="377" spans="2:26" ht="15.75" x14ac:dyDescent="0.25">
      <c r="B377" s="837" t="s">
        <v>312</v>
      </c>
      <c r="C377" s="836" t="s">
        <v>823</v>
      </c>
      <c r="D377" s="835">
        <v>43190</v>
      </c>
      <c r="E377" s="834">
        <v>1990.96</v>
      </c>
      <c r="F377" s="833"/>
      <c r="G377" s="832">
        <v>50</v>
      </c>
      <c r="H377" s="831">
        <f t="shared" si="36"/>
        <v>3</v>
      </c>
      <c r="I377" s="831">
        <v>-39.36</v>
      </c>
      <c r="J377" s="789">
        <f t="shared" si="37"/>
        <v>151.94999999999999</v>
      </c>
      <c r="K377" s="831">
        <v>112.59</v>
      </c>
      <c r="L377" s="790">
        <f t="shared" si="42"/>
        <v>1878.3700000000001</v>
      </c>
      <c r="M377" s="838"/>
      <c r="N377" s="837" t="s">
        <v>313</v>
      </c>
      <c r="O377" s="836" t="s">
        <v>1686</v>
      </c>
      <c r="P377" s="835">
        <v>43511</v>
      </c>
      <c r="Q377" s="834">
        <v>5259.95</v>
      </c>
      <c r="R377" s="833"/>
      <c r="S377" s="832">
        <v>20</v>
      </c>
      <c r="T377" s="831">
        <f t="shared" si="38"/>
        <v>2</v>
      </c>
      <c r="U377" s="831">
        <v>256.08</v>
      </c>
      <c r="V377" s="789">
        <f t="shared" si="39"/>
        <v>244.54000000000002</v>
      </c>
      <c r="W377" s="831">
        <v>500.62</v>
      </c>
      <c r="X377" s="790">
        <f t="shared" si="40"/>
        <v>4759.33</v>
      </c>
      <c r="Z377" s="830">
        <f t="shared" si="41"/>
        <v>1</v>
      </c>
    </row>
    <row r="378" spans="2:26" ht="15.75" x14ac:dyDescent="0.25">
      <c r="B378" s="837" t="s">
        <v>316</v>
      </c>
      <c r="C378" s="836" t="s">
        <v>824</v>
      </c>
      <c r="D378" s="835">
        <v>42930</v>
      </c>
      <c r="E378" s="834">
        <v>2003.59</v>
      </c>
      <c r="F378" s="833"/>
      <c r="G378" s="832">
        <v>5</v>
      </c>
      <c r="H378" s="831">
        <f t="shared" si="36"/>
        <v>4</v>
      </c>
      <c r="I378" s="831">
        <v>-331.68</v>
      </c>
      <c r="J378" s="789">
        <f t="shared" si="37"/>
        <v>1699.67</v>
      </c>
      <c r="K378" s="831">
        <v>1367.99</v>
      </c>
      <c r="L378" s="790">
        <f t="shared" si="42"/>
        <v>635.59999999999991</v>
      </c>
      <c r="M378" s="838"/>
      <c r="N378" s="837" t="s">
        <v>311</v>
      </c>
      <c r="O378" s="836" t="s">
        <v>799</v>
      </c>
      <c r="P378" s="835">
        <v>42277</v>
      </c>
      <c r="Q378" s="834">
        <v>5034.1499999999996</v>
      </c>
      <c r="R378" s="833"/>
      <c r="S378" s="832">
        <v>40</v>
      </c>
      <c r="T378" s="831">
        <f t="shared" si="38"/>
        <v>6</v>
      </c>
      <c r="U378" s="831">
        <v>124.08</v>
      </c>
      <c r="V378" s="789">
        <f t="shared" si="39"/>
        <v>535.74</v>
      </c>
      <c r="W378" s="831">
        <v>659.82</v>
      </c>
      <c r="X378" s="790">
        <f t="shared" si="40"/>
        <v>4374.33</v>
      </c>
      <c r="Z378" s="830">
        <f t="shared" si="41"/>
        <v>1</v>
      </c>
    </row>
    <row r="379" spans="2:26" ht="15.75" x14ac:dyDescent="0.25">
      <c r="B379" s="837">
        <v>0</v>
      </c>
      <c r="C379" s="836" t="s">
        <v>825</v>
      </c>
      <c r="D379" s="835">
        <v>43882</v>
      </c>
      <c r="E379" s="834">
        <v>2005.66</v>
      </c>
      <c r="F379" s="833"/>
      <c r="G379" s="832">
        <v>30</v>
      </c>
      <c r="H379" s="831">
        <f t="shared" si="36"/>
        <v>1</v>
      </c>
      <c r="I379" s="831">
        <v>-66.12</v>
      </c>
      <c r="J379" s="789">
        <f t="shared" si="37"/>
        <v>149.32</v>
      </c>
      <c r="K379" s="831">
        <v>83.2</v>
      </c>
      <c r="L379" s="790">
        <f t="shared" si="42"/>
        <v>1922.46</v>
      </c>
      <c r="M379" s="838"/>
      <c r="N379" s="837" t="s">
        <v>313</v>
      </c>
      <c r="O379" s="836" t="s">
        <v>1687</v>
      </c>
      <c r="P379" s="835">
        <v>33770</v>
      </c>
      <c r="Q379" s="834">
        <v>5029</v>
      </c>
      <c r="R379" s="833"/>
      <c r="S379" s="832">
        <v>40</v>
      </c>
      <c r="T379" s="831">
        <f t="shared" si="38"/>
        <v>29</v>
      </c>
      <c r="U379" s="831">
        <v>121.44000000000001</v>
      </c>
      <c r="V379" s="789">
        <f t="shared" si="39"/>
        <v>3470.2</v>
      </c>
      <c r="W379" s="831">
        <v>3591.64</v>
      </c>
      <c r="X379" s="790">
        <f t="shared" si="40"/>
        <v>1437.3600000000001</v>
      </c>
      <c r="Z379" s="830">
        <f t="shared" si="41"/>
        <v>1</v>
      </c>
    </row>
    <row r="380" spans="2:26" ht="15.75" x14ac:dyDescent="0.25">
      <c r="B380" s="837" t="s">
        <v>308</v>
      </c>
      <c r="C380" s="836" t="s">
        <v>826</v>
      </c>
      <c r="D380" s="835">
        <v>39113</v>
      </c>
      <c r="E380" s="834">
        <v>2043.27</v>
      </c>
      <c r="F380" s="833"/>
      <c r="G380" s="832">
        <v>20</v>
      </c>
      <c r="H380" s="831">
        <f t="shared" si="36"/>
        <v>14</v>
      </c>
      <c r="I380" s="831">
        <v>-94.92</v>
      </c>
      <c r="J380" s="789">
        <f t="shared" si="37"/>
        <v>1513.03</v>
      </c>
      <c r="K380" s="831">
        <v>1418.11</v>
      </c>
      <c r="L380" s="790">
        <f t="shared" si="42"/>
        <v>625.16000000000008</v>
      </c>
      <c r="M380" s="838"/>
      <c r="N380" s="837" t="s">
        <v>359</v>
      </c>
      <c r="O380" s="836" t="s">
        <v>1688</v>
      </c>
      <c r="P380" s="835">
        <v>42441</v>
      </c>
      <c r="Q380" s="834">
        <v>5000</v>
      </c>
      <c r="R380" s="833"/>
      <c r="S380" s="832">
        <v>60</v>
      </c>
      <c r="T380" s="831">
        <f t="shared" si="38"/>
        <v>5</v>
      </c>
      <c r="U380" s="831">
        <v>82.56</v>
      </c>
      <c r="V380" s="789">
        <f t="shared" si="39"/>
        <v>319.81</v>
      </c>
      <c r="W380" s="831">
        <v>402.37</v>
      </c>
      <c r="X380" s="790">
        <f t="shared" si="40"/>
        <v>4597.63</v>
      </c>
      <c r="Z380" s="830">
        <f t="shared" si="41"/>
        <v>1</v>
      </c>
    </row>
    <row r="381" spans="2:26" ht="15.75" x14ac:dyDescent="0.25">
      <c r="B381" s="837" t="s">
        <v>313</v>
      </c>
      <c r="C381" s="836" t="s">
        <v>827</v>
      </c>
      <c r="D381" s="835">
        <v>42521</v>
      </c>
      <c r="E381" s="834">
        <v>2051.25</v>
      </c>
      <c r="F381" s="833"/>
      <c r="G381" s="832">
        <v>40</v>
      </c>
      <c r="H381" s="831">
        <f t="shared" si="36"/>
        <v>5</v>
      </c>
      <c r="I381" s="831">
        <v>-50.519999999999996</v>
      </c>
      <c r="J381" s="789">
        <f t="shared" si="37"/>
        <v>285.17</v>
      </c>
      <c r="K381" s="831">
        <v>234.65</v>
      </c>
      <c r="L381" s="790">
        <f t="shared" si="42"/>
        <v>1816.6</v>
      </c>
      <c r="M381" s="838"/>
      <c r="N381" s="837" t="s">
        <v>311</v>
      </c>
      <c r="O381" s="836" t="s">
        <v>1689</v>
      </c>
      <c r="P381" s="835">
        <v>41562</v>
      </c>
      <c r="Q381" s="834">
        <v>5000</v>
      </c>
      <c r="R381" s="833"/>
      <c r="S381" s="832">
        <v>40</v>
      </c>
      <c r="T381" s="831">
        <f t="shared" si="38"/>
        <v>8</v>
      </c>
      <c r="U381" s="831">
        <v>123.12</v>
      </c>
      <c r="V381" s="789">
        <f t="shared" si="39"/>
        <v>782.18999999999994</v>
      </c>
      <c r="W381" s="831">
        <v>905.31</v>
      </c>
      <c r="X381" s="790">
        <f t="shared" si="40"/>
        <v>4094.69</v>
      </c>
      <c r="Z381" s="830">
        <f t="shared" si="41"/>
        <v>1</v>
      </c>
    </row>
    <row r="382" spans="2:26" ht="15.75" x14ac:dyDescent="0.25">
      <c r="B382" s="837" t="s">
        <v>311</v>
      </c>
      <c r="C382" s="836" t="s">
        <v>828</v>
      </c>
      <c r="D382" s="835">
        <v>38717</v>
      </c>
      <c r="E382" s="834">
        <v>2057.5</v>
      </c>
      <c r="F382" s="833"/>
      <c r="G382" s="832">
        <v>40</v>
      </c>
      <c r="H382" s="831">
        <f t="shared" si="36"/>
        <v>16</v>
      </c>
      <c r="I382" s="831">
        <v>-50.64</v>
      </c>
      <c r="J382" s="789">
        <f t="shared" si="37"/>
        <v>821.84</v>
      </c>
      <c r="K382" s="831">
        <v>771.2</v>
      </c>
      <c r="L382" s="790">
        <f t="shared" si="42"/>
        <v>1286.3</v>
      </c>
      <c r="M382" s="838"/>
      <c r="N382" s="837" t="s">
        <v>359</v>
      </c>
      <c r="O382" s="836" t="s">
        <v>1625</v>
      </c>
      <c r="P382" s="835">
        <v>41578</v>
      </c>
      <c r="Q382" s="834">
        <v>4900</v>
      </c>
      <c r="R382" s="833"/>
      <c r="S382" s="832">
        <v>40</v>
      </c>
      <c r="T382" s="831">
        <f t="shared" si="38"/>
        <v>8</v>
      </c>
      <c r="U382" s="831">
        <v>120.96000000000001</v>
      </c>
      <c r="V382" s="789">
        <f t="shared" si="39"/>
        <v>756.18999999999994</v>
      </c>
      <c r="W382" s="831">
        <v>877.15</v>
      </c>
      <c r="X382" s="790">
        <f t="shared" si="40"/>
        <v>4022.85</v>
      </c>
      <c r="Z382" s="830">
        <f t="shared" si="41"/>
        <v>1</v>
      </c>
    </row>
    <row r="383" spans="2:26" ht="15.75" x14ac:dyDescent="0.25">
      <c r="B383" s="837" t="s">
        <v>311</v>
      </c>
      <c r="C383" s="836" t="s">
        <v>829</v>
      </c>
      <c r="D383" s="835">
        <v>40482</v>
      </c>
      <c r="E383" s="834">
        <v>2074</v>
      </c>
      <c r="F383" s="833"/>
      <c r="G383" s="832">
        <v>40</v>
      </c>
      <c r="H383" s="831">
        <f t="shared" si="36"/>
        <v>11</v>
      </c>
      <c r="I383" s="831">
        <v>-51</v>
      </c>
      <c r="J383" s="789">
        <f t="shared" si="37"/>
        <v>577.71</v>
      </c>
      <c r="K383" s="831">
        <v>526.71</v>
      </c>
      <c r="L383" s="790">
        <f t="shared" si="42"/>
        <v>1547.29</v>
      </c>
      <c r="M383" s="838"/>
      <c r="N383" s="837" t="s">
        <v>359</v>
      </c>
      <c r="O383" s="836" t="s">
        <v>1636</v>
      </c>
      <c r="P383" s="835">
        <v>42916</v>
      </c>
      <c r="Q383" s="834">
        <v>4900</v>
      </c>
      <c r="R383" s="833"/>
      <c r="S383" s="832">
        <v>40</v>
      </c>
      <c r="T383" s="831">
        <f t="shared" si="38"/>
        <v>4</v>
      </c>
      <c r="U383" s="831">
        <v>121.08</v>
      </c>
      <c r="V383" s="789">
        <f t="shared" si="39"/>
        <v>317.17</v>
      </c>
      <c r="W383" s="831">
        <v>438.25</v>
      </c>
      <c r="X383" s="790">
        <f t="shared" si="40"/>
        <v>4461.75</v>
      </c>
      <c r="Z383" s="830">
        <f t="shared" si="41"/>
        <v>1</v>
      </c>
    </row>
    <row r="384" spans="2:26" ht="15.75" x14ac:dyDescent="0.25">
      <c r="B384" s="837" t="s">
        <v>316</v>
      </c>
      <c r="C384" s="836" t="s">
        <v>830</v>
      </c>
      <c r="D384" s="835">
        <v>36483</v>
      </c>
      <c r="E384" s="834">
        <v>2091.9499999999998</v>
      </c>
      <c r="F384" s="833"/>
      <c r="G384" s="832">
        <v>7</v>
      </c>
      <c r="H384" s="831">
        <f t="shared" si="36"/>
        <v>7</v>
      </c>
      <c r="I384" s="831">
        <v>0</v>
      </c>
      <c r="J384" s="789">
        <f t="shared" si="37"/>
        <v>2091.9499999999998</v>
      </c>
      <c r="K384" s="831">
        <v>2091.9499999999998</v>
      </c>
      <c r="L384" s="790">
        <f t="shared" si="42"/>
        <v>0</v>
      </c>
      <c r="M384" s="838"/>
      <c r="N384" s="837" t="s">
        <v>359</v>
      </c>
      <c r="O384" s="836" t="s">
        <v>1690</v>
      </c>
      <c r="P384" s="835">
        <v>41943</v>
      </c>
      <c r="Q384" s="834">
        <v>4852.7</v>
      </c>
      <c r="R384" s="833"/>
      <c r="S384" s="832">
        <v>40</v>
      </c>
      <c r="T384" s="831">
        <f t="shared" si="38"/>
        <v>7</v>
      </c>
      <c r="U384" s="831">
        <v>119.88</v>
      </c>
      <c r="V384" s="789">
        <f t="shared" si="39"/>
        <v>627.54</v>
      </c>
      <c r="W384" s="831">
        <v>747.42</v>
      </c>
      <c r="X384" s="790">
        <f t="shared" si="40"/>
        <v>4105.28</v>
      </c>
      <c r="Z384" s="830">
        <f t="shared" si="41"/>
        <v>1</v>
      </c>
    </row>
    <row r="385" spans="2:26" ht="15.75" x14ac:dyDescent="0.25">
      <c r="B385" s="837" t="s">
        <v>313</v>
      </c>
      <c r="C385" s="836" t="s">
        <v>831</v>
      </c>
      <c r="D385" s="835">
        <v>42125</v>
      </c>
      <c r="E385" s="834">
        <v>2092</v>
      </c>
      <c r="F385" s="833"/>
      <c r="G385" s="832">
        <v>8</v>
      </c>
      <c r="H385" s="831">
        <f t="shared" si="36"/>
        <v>6</v>
      </c>
      <c r="I385" s="831">
        <v>-222.24</v>
      </c>
      <c r="J385" s="789">
        <f t="shared" si="37"/>
        <v>1684.44</v>
      </c>
      <c r="K385" s="831">
        <v>1462.2</v>
      </c>
      <c r="L385" s="790">
        <f t="shared" si="42"/>
        <v>629.79999999999995</v>
      </c>
      <c r="M385" s="838"/>
      <c r="N385" s="837" t="s">
        <v>312</v>
      </c>
      <c r="O385" s="836" t="s">
        <v>1691</v>
      </c>
      <c r="P385" s="835">
        <v>37308</v>
      </c>
      <c r="Q385" s="834">
        <v>4672.01</v>
      </c>
      <c r="R385" s="833"/>
      <c r="S385" s="832">
        <v>50</v>
      </c>
      <c r="T385" s="831">
        <f t="shared" si="38"/>
        <v>19</v>
      </c>
      <c r="U385" s="831">
        <v>92.039999999999992</v>
      </c>
      <c r="V385" s="789">
        <f t="shared" si="39"/>
        <v>1667.05</v>
      </c>
      <c r="W385" s="831">
        <v>1759.09</v>
      </c>
      <c r="X385" s="790">
        <f t="shared" si="40"/>
        <v>2912.92</v>
      </c>
      <c r="Z385" s="830">
        <f t="shared" si="41"/>
        <v>1</v>
      </c>
    </row>
    <row r="386" spans="2:26" ht="15.75" x14ac:dyDescent="0.25">
      <c r="B386" s="837" t="s">
        <v>321</v>
      </c>
      <c r="C386" s="836" t="s">
        <v>107</v>
      </c>
      <c r="D386" s="835">
        <v>35884</v>
      </c>
      <c r="E386" s="834">
        <v>2094</v>
      </c>
      <c r="F386" s="833"/>
      <c r="G386" s="832">
        <v>44</v>
      </c>
      <c r="H386" s="831">
        <f t="shared" si="36"/>
        <v>23</v>
      </c>
      <c r="I386" s="831">
        <v>-46.56</v>
      </c>
      <c r="J386" s="789">
        <f t="shared" si="37"/>
        <v>1132.6799999999998</v>
      </c>
      <c r="K386" s="831">
        <v>1086.1199999999999</v>
      </c>
      <c r="L386" s="790">
        <f t="shared" si="42"/>
        <v>1007.8800000000001</v>
      </c>
      <c r="M386" s="838"/>
      <c r="N386" s="837" t="s">
        <v>311</v>
      </c>
      <c r="O386" s="836" t="s">
        <v>1692</v>
      </c>
      <c r="P386" s="835">
        <v>36692</v>
      </c>
      <c r="Q386" s="834">
        <v>4612.3</v>
      </c>
      <c r="R386" s="833"/>
      <c r="S386" s="832">
        <v>40</v>
      </c>
      <c r="T386" s="831">
        <f t="shared" si="38"/>
        <v>21</v>
      </c>
      <c r="U386" s="831">
        <v>112.92</v>
      </c>
      <c r="V386" s="789">
        <f t="shared" si="39"/>
        <v>2259.35</v>
      </c>
      <c r="W386" s="831">
        <v>2372.27</v>
      </c>
      <c r="X386" s="790">
        <f t="shared" si="40"/>
        <v>2240.0300000000002</v>
      </c>
      <c r="Z386" s="830">
        <f t="shared" si="41"/>
        <v>1</v>
      </c>
    </row>
    <row r="387" spans="2:26" ht="15.75" x14ac:dyDescent="0.25">
      <c r="B387" s="837" t="s">
        <v>311</v>
      </c>
      <c r="C387" s="836" t="s">
        <v>832</v>
      </c>
      <c r="D387" s="835">
        <v>37456</v>
      </c>
      <c r="E387" s="834">
        <v>2100</v>
      </c>
      <c r="F387" s="833"/>
      <c r="G387" s="832">
        <v>40</v>
      </c>
      <c r="H387" s="831">
        <f t="shared" si="36"/>
        <v>19</v>
      </c>
      <c r="I387" s="831">
        <v>-51.480000000000004</v>
      </c>
      <c r="J387" s="789">
        <f t="shared" si="37"/>
        <v>1017.85</v>
      </c>
      <c r="K387" s="831">
        <v>966.37</v>
      </c>
      <c r="L387" s="790">
        <f t="shared" si="42"/>
        <v>1133.6300000000001</v>
      </c>
      <c r="M387" s="838"/>
      <c r="N387" s="837" t="s">
        <v>313</v>
      </c>
      <c r="O387" s="836" t="s">
        <v>1693</v>
      </c>
      <c r="P387" s="835">
        <v>37257</v>
      </c>
      <c r="Q387" s="834">
        <v>4567.8500000000004</v>
      </c>
      <c r="R387" s="833"/>
      <c r="S387" s="832">
        <v>20</v>
      </c>
      <c r="T387" s="831">
        <f t="shared" si="38"/>
        <v>20</v>
      </c>
      <c r="U387" s="831">
        <v>171.36</v>
      </c>
      <c r="V387" s="789">
        <f t="shared" si="39"/>
        <v>4139.5300000000007</v>
      </c>
      <c r="W387" s="831">
        <v>4310.8900000000003</v>
      </c>
      <c r="X387" s="790">
        <f t="shared" si="40"/>
        <v>256.96000000000004</v>
      </c>
      <c r="Z387" s="830">
        <f t="shared" si="41"/>
        <v>1</v>
      </c>
    </row>
    <row r="388" spans="2:26" ht="15.75" x14ac:dyDescent="0.25">
      <c r="B388" s="837" t="s">
        <v>308</v>
      </c>
      <c r="C388" s="836" t="s">
        <v>833</v>
      </c>
      <c r="D388" s="835">
        <v>38472</v>
      </c>
      <c r="E388" s="834">
        <v>2105.29</v>
      </c>
      <c r="F388" s="833"/>
      <c r="G388" s="832">
        <v>20</v>
      </c>
      <c r="H388" s="831">
        <f t="shared" si="36"/>
        <v>16</v>
      </c>
      <c r="I388" s="831">
        <v>-95.4</v>
      </c>
      <c r="J388" s="789">
        <f t="shared" si="37"/>
        <v>1739.5400000000002</v>
      </c>
      <c r="K388" s="831">
        <v>1644.14</v>
      </c>
      <c r="L388" s="790">
        <f t="shared" si="42"/>
        <v>461.14999999999986</v>
      </c>
      <c r="M388" s="838"/>
      <c r="N388" s="837" t="s">
        <v>359</v>
      </c>
      <c r="O388" s="836" t="s">
        <v>1653</v>
      </c>
      <c r="P388" s="835">
        <v>42277</v>
      </c>
      <c r="Q388" s="834">
        <v>4550</v>
      </c>
      <c r="R388" s="833"/>
      <c r="S388" s="832">
        <v>40</v>
      </c>
      <c r="T388" s="831">
        <f t="shared" si="38"/>
        <v>6</v>
      </c>
      <c r="U388" s="831">
        <v>112.44000000000001</v>
      </c>
      <c r="V388" s="789">
        <f t="shared" si="39"/>
        <v>484.09</v>
      </c>
      <c r="W388" s="831">
        <v>596.53</v>
      </c>
      <c r="X388" s="790">
        <f t="shared" si="40"/>
        <v>3953.4700000000003</v>
      </c>
      <c r="Z388" s="830">
        <f t="shared" si="41"/>
        <v>1</v>
      </c>
    </row>
    <row r="389" spans="2:26" ht="15.75" x14ac:dyDescent="0.25">
      <c r="B389" s="837" t="s">
        <v>316</v>
      </c>
      <c r="C389" s="836" t="s">
        <v>834</v>
      </c>
      <c r="D389" s="835">
        <v>43069</v>
      </c>
      <c r="E389" s="834">
        <v>2117.37</v>
      </c>
      <c r="F389" s="833"/>
      <c r="G389" s="832">
        <v>5</v>
      </c>
      <c r="H389" s="831">
        <f t="shared" si="36"/>
        <v>4</v>
      </c>
      <c r="I389" s="831">
        <v>-348.72</v>
      </c>
      <c r="J389" s="789">
        <f t="shared" si="37"/>
        <v>1652.33</v>
      </c>
      <c r="K389" s="831">
        <v>1303.6099999999999</v>
      </c>
      <c r="L389" s="790">
        <f t="shared" si="42"/>
        <v>813.76</v>
      </c>
      <c r="M389" s="838"/>
      <c r="N389" s="837" t="s">
        <v>359</v>
      </c>
      <c r="O389" s="836" t="s">
        <v>956</v>
      </c>
      <c r="P389" s="835">
        <v>41780</v>
      </c>
      <c r="Q389" s="834">
        <v>4543</v>
      </c>
      <c r="R389" s="833"/>
      <c r="S389" s="832">
        <v>60</v>
      </c>
      <c r="T389" s="831">
        <f t="shared" si="38"/>
        <v>7</v>
      </c>
      <c r="U389" s="831">
        <v>75.12</v>
      </c>
      <c r="V389" s="789">
        <f t="shared" si="39"/>
        <v>423.07</v>
      </c>
      <c r="W389" s="831">
        <v>498.19</v>
      </c>
      <c r="X389" s="790">
        <f t="shared" si="40"/>
        <v>4044.81</v>
      </c>
      <c r="Z389" s="830">
        <f t="shared" si="41"/>
        <v>1</v>
      </c>
    </row>
    <row r="390" spans="2:26" ht="15.75" x14ac:dyDescent="0.25">
      <c r="B390" s="837" t="s">
        <v>313</v>
      </c>
      <c r="C390" s="836" t="s">
        <v>835</v>
      </c>
      <c r="D390" s="835">
        <v>43966</v>
      </c>
      <c r="E390" s="834">
        <v>2136.41</v>
      </c>
      <c r="F390" s="833"/>
      <c r="G390" s="832">
        <v>20</v>
      </c>
      <c r="H390" s="831">
        <f t="shared" si="36"/>
        <v>1</v>
      </c>
      <c r="I390" s="831">
        <v>-105.96000000000001</v>
      </c>
      <c r="J390" s="789">
        <f t="shared" si="37"/>
        <v>185.65</v>
      </c>
      <c r="K390" s="831">
        <v>79.69</v>
      </c>
      <c r="L390" s="790">
        <f t="shared" si="42"/>
        <v>2056.7199999999998</v>
      </c>
      <c r="M390" s="838"/>
      <c r="N390" s="837" t="s">
        <v>311</v>
      </c>
      <c r="O390" s="836" t="s">
        <v>1236</v>
      </c>
      <c r="P390" s="835">
        <v>41578</v>
      </c>
      <c r="Q390" s="834">
        <v>4492.3</v>
      </c>
      <c r="R390" s="833"/>
      <c r="S390" s="832">
        <v>40</v>
      </c>
      <c r="T390" s="831">
        <f t="shared" si="38"/>
        <v>8</v>
      </c>
      <c r="U390" s="831">
        <v>110.88</v>
      </c>
      <c r="V390" s="789">
        <f t="shared" si="39"/>
        <v>693.3</v>
      </c>
      <c r="W390" s="831">
        <v>804.18</v>
      </c>
      <c r="X390" s="790">
        <f t="shared" si="40"/>
        <v>3688.1200000000003</v>
      </c>
      <c r="Z390" s="830">
        <f t="shared" si="41"/>
        <v>1</v>
      </c>
    </row>
    <row r="391" spans="2:26" ht="15.75" x14ac:dyDescent="0.25">
      <c r="B391" s="837" t="s">
        <v>313</v>
      </c>
      <c r="C391" s="836" t="s">
        <v>836</v>
      </c>
      <c r="D391" s="835">
        <v>37346</v>
      </c>
      <c r="E391" s="834">
        <v>2136.94</v>
      </c>
      <c r="F391" s="833"/>
      <c r="G391" s="832">
        <v>20</v>
      </c>
      <c r="H391" s="831">
        <f t="shared" si="36"/>
        <v>19</v>
      </c>
      <c r="I391" s="831">
        <v>-86.28</v>
      </c>
      <c r="J391" s="789">
        <f t="shared" si="37"/>
        <v>2079.44</v>
      </c>
      <c r="K391" s="831">
        <v>1993.16</v>
      </c>
      <c r="L391" s="790">
        <f t="shared" si="42"/>
        <v>143.77999999999997</v>
      </c>
      <c r="M391" s="838"/>
      <c r="N391" s="837">
        <v>0</v>
      </c>
      <c r="O391" s="836" t="s">
        <v>1515</v>
      </c>
      <c r="P391" s="835">
        <v>43511</v>
      </c>
      <c r="Q391" s="834">
        <v>4464.1099999999997</v>
      </c>
      <c r="R391" s="833"/>
      <c r="S391" s="832">
        <v>30</v>
      </c>
      <c r="T391" s="831">
        <f t="shared" si="38"/>
        <v>2</v>
      </c>
      <c r="U391" s="831">
        <v>143.64000000000001</v>
      </c>
      <c r="V391" s="789">
        <f t="shared" si="39"/>
        <v>213.37999999999997</v>
      </c>
      <c r="W391" s="831">
        <v>357.02</v>
      </c>
      <c r="X391" s="790">
        <f t="shared" si="40"/>
        <v>4107.09</v>
      </c>
      <c r="Z391" s="830">
        <f t="shared" si="41"/>
        <v>1</v>
      </c>
    </row>
    <row r="392" spans="2:26" ht="15.75" x14ac:dyDescent="0.25">
      <c r="B392" s="837" t="s">
        <v>307</v>
      </c>
      <c r="C392" s="836" t="s">
        <v>837</v>
      </c>
      <c r="D392" s="835">
        <v>40025</v>
      </c>
      <c r="E392" s="834">
        <v>2174.4699999999998</v>
      </c>
      <c r="F392" s="833"/>
      <c r="G392" s="832">
        <v>20</v>
      </c>
      <c r="H392" s="831">
        <f t="shared" ref="H392:H455" si="43">IF(E392&lt;&gt;"",IF((TestEOY-D392)/365&gt;G392,G392,ROUNDUP(((TestEOY-D392)/365),0)),"")</f>
        <v>12</v>
      </c>
      <c r="I392" s="831">
        <v>-103.08</v>
      </c>
      <c r="J392" s="789">
        <f t="shared" ref="J392:J455" si="44">K392-I392</f>
        <v>1341.48</v>
      </c>
      <c r="K392" s="831">
        <v>1238.4000000000001</v>
      </c>
      <c r="L392" s="790">
        <f t="shared" si="42"/>
        <v>936.06999999999971</v>
      </c>
      <c r="M392" s="838"/>
      <c r="N392" s="837" t="s">
        <v>313</v>
      </c>
      <c r="O392" s="836" t="s">
        <v>1694</v>
      </c>
      <c r="P392" s="835">
        <v>37077</v>
      </c>
      <c r="Q392" s="834">
        <v>4461.6899999999996</v>
      </c>
      <c r="R392" s="833"/>
      <c r="S392" s="832">
        <v>20</v>
      </c>
      <c r="T392" s="831">
        <f t="shared" ref="T392:T455" si="45">IF(Q392&lt;&gt;"",IF((TestEOY-P392)/365&gt;S392,S392,ROUNDUP(((TestEOY-P392)/365),0)),"")</f>
        <v>20</v>
      </c>
      <c r="U392" s="831">
        <v>148.80000000000001</v>
      </c>
      <c r="V392" s="789">
        <f t="shared" ref="V392:V455" si="46">W392-U392</f>
        <v>4164.12</v>
      </c>
      <c r="W392" s="831">
        <v>4312.92</v>
      </c>
      <c r="X392" s="790">
        <f t="shared" ref="X392:X455" si="47">IFERROR(IF(W392&gt;Q392,0,(+Q392-W392))-R392,"")</f>
        <v>148.76999999999953</v>
      </c>
      <c r="Z392" s="830">
        <f t="shared" ref="Z392:Z455" si="48">IF(W392&gt;Q392,0,1)</f>
        <v>1</v>
      </c>
    </row>
    <row r="393" spans="2:26" ht="15.75" x14ac:dyDescent="0.25">
      <c r="B393" s="837" t="s">
        <v>312</v>
      </c>
      <c r="C393" s="836" t="s">
        <v>838</v>
      </c>
      <c r="D393" s="835">
        <v>37164</v>
      </c>
      <c r="E393" s="834">
        <v>2181.44</v>
      </c>
      <c r="F393" s="833"/>
      <c r="G393" s="832">
        <v>50</v>
      </c>
      <c r="H393" s="831">
        <f t="shared" si="43"/>
        <v>20</v>
      </c>
      <c r="I393" s="831">
        <v>-43.08</v>
      </c>
      <c r="J393" s="789">
        <f t="shared" si="44"/>
        <v>886.32</v>
      </c>
      <c r="K393" s="831">
        <v>843.24</v>
      </c>
      <c r="L393" s="790">
        <f t="shared" si="42"/>
        <v>1338.2</v>
      </c>
      <c r="M393" s="838"/>
      <c r="N393" s="837" t="s">
        <v>311</v>
      </c>
      <c r="O393" s="836" t="s">
        <v>1620</v>
      </c>
      <c r="P393" s="835">
        <v>37956</v>
      </c>
      <c r="Q393" s="834">
        <v>4360.5600000000004</v>
      </c>
      <c r="R393" s="833"/>
      <c r="S393" s="832">
        <v>40</v>
      </c>
      <c r="T393" s="831">
        <f t="shared" si="45"/>
        <v>18</v>
      </c>
      <c r="U393" s="831">
        <v>106.68</v>
      </c>
      <c r="V393" s="789">
        <f t="shared" si="46"/>
        <v>1754.3999999999999</v>
      </c>
      <c r="W393" s="831">
        <v>1861.08</v>
      </c>
      <c r="X393" s="790">
        <f t="shared" si="47"/>
        <v>2499.4800000000005</v>
      </c>
      <c r="Z393" s="830">
        <f t="shared" si="48"/>
        <v>1</v>
      </c>
    </row>
    <row r="394" spans="2:26" ht="15.75" x14ac:dyDescent="0.25">
      <c r="B394" s="837" t="s">
        <v>308</v>
      </c>
      <c r="C394" s="836" t="s">
        <v>839</v>
      </c>
      <c r="D394" s="835">
        <v>40329</v>
      </c>
      <c r="E394" s="834">
        <v>2200.46</v>
      </c>
      <c r="F394" s="833"/>
      <c r="G394" s="832">
        <v>20</v>
      </c>
      <c r="H394" s="831">
        <f t="shared" si="43"/>
        <v>11</v>
      </c>
      <c r="I394" s="831">
        <v>-104.76</v>
      </c>
      <c r="J394" s="789">
        <f t="shared" si="44"/>
        <v>1266.51</v>
      </c>
      <c r="K394" s="831">
        <v>1161.75</v>
      </c>
      <c r="L394" s="790">
        <f t="shared" si="42"/>
        <v>1038.71</v>
      </c>
      <c r="M394" s="838"/>
      <c r="N394" s="837" t="s">
        <v>307</v>
      </c>
      <c r="O394" s="836" t="s">
        <v>1695</v>
      </c>
      <c r="P394" s="835">
        <v>43373</v>
      </c>
      <c r="Q394" s="834">
        <v>4259.74</v>
      </c>
      <c r="R394" s="833"/>
      <c r="S394" s="832">
        <v>20</v>
      </c>
      <c r="T394" s="831">
        <f t="shared" si="45"/>
        <v>3</v>
      </c>
      <c r="U394" s="831">
        <v>208.20000000000002</v>
      </c>
      <c r="V394" s="789">
        <f t="shared" si="46"/>
        <v>286.39</v>
      </c>
      <c r="W394" s="831">
        <v>494.59</v>
      </c>
      <c r="X394" s="790">
        <f t="shared" si="47"/>
        <v>3765.1499999999996</v>
      </c>
      <c r="Z394" s="830">
        <f t="shared" si="48"/>
        <v>1</v>
      </c>
    </row>
    <row r="395" spans="2:26" ht="15.75" x14ac:dyDescent="0.25">
      <c r="B395" s="837" t="s">
        <v>313</v>
      </c>
      <c r="C395" s="836" t="s">
        <v>840</v>
      </c>
      <c r="D395" s="835">
        <v>43920</v>
      </c>
      <c r="E395" s="834">
        <v>2201.96</v>
      </c>
      <c r="F395" s="833"/>
      <c r="G395" s="832">
        <v>40</v>
      </c>
      <c r="H395" s="831">
        <f t="shared" si="43"/>
        <v>1</v>
      </c>
      <c r="I395" s="831">
        <v>-54.599999999999994</v>
      </c>
      <c r="J395" s="789">
        <f t="shared" si="44"/>
        <v>114.00999999999999</v>
      </c>
      <c r="K395" s="831">
        <v>59.41</v>
      </c>
      <c r="L395" s="790">
        <f t="shared" si="42"/>
        <v>2142.5500000000002</v>
      </c>
      <c r="M395" s="838"/>
      <c r="N395" s="837" t="s">
        <v>311</v>
      </c>
      <c r="O395" s="836" t="s">
        <v>1696</v>
      </c>
      <c r="P395" s="835">
        <v>37104</v>
      </c>
      <c r="Q395" s="834">
        <v>4200</v>
      </c>
      <c r="R395" s="833"/>
      <c r="S395" s="832">
        <v>40</v>
      </c>
      <c r="T395" s="831">
        <f t="shared" si="45"/>
        <v>20</v>
      </c>
      <c r="U395" s="831">
        <v>102.60000000000001</v>
      </c>
      <c r="V395" s="789">
        <f t="shared" si="46"/>
        <v>1934.95</v>
      </c>
      <c r="W395" s="831">
        <v>2037.55</v>
      </c>
      <c r="X395" s="790">
        <f t="shared" si="47"/>
        <v>2162.4499999999998</v>
      </c>
      <c r="Z395" s="830">
        <f t="shared" si="48"/>
        <v>1</v>
      </c>
    </row>
    <row r="396" spans="2:26" ht="15.75" x14ac:dyDescent="0.25">
      <c r="B396" s="837" t="s">
        <v>312</v>
      </c>
      <c r="C396" s="836" t="s">
        <v>841</v>
      </c>
      <c r="D396" s="835">
        <v>37045</v>
      </c>
      <c r="E396" s="834">
        <v>2209.46</v>
      </c>
      <c r="F396" s="833"/>
      <c r="G396" s="832">
        <v>50</v>
      </c>
      <c r="H396" s="831">
        <f t="shared" si="43"/>
        <v>20</v>
      </c>
      <c r="I396" s="831">
        <v>-43.56</v>
      </c>
      <c r="J396" s="789">
        <f t="shared" si="44"/>
        <v>908.6400000000001</v>
      </c>
      <c r="K396" s="831">
        <v>865.08</v>
      </c>
      <c r="L396" s="790">
        <f t="shared" si="42"/>
        <v>1344.38</v>
      </c>
      <c r="M396" s="838"/>
      <c r="N396" s="837" t="s">
        <v>311</v>
      </c>
      <c r="O396" s="836" t="s">
        <v>1620</v>
      </c>
      <c r="P396" s="835">
        <v>37726</v>
      </c>
      <c r="Q396" s="834">
        <v>4200</v>
      </c>
      <c r="R396" s="833"/>
      <c r="S396" s="832">
        <v>40</v>
      </c>
      <c r="T396" s="831">
        <f t="shared" si="45"/>
        <v>18</v>
      </c>
      <c r="U396" s="831">
        <v>102.72</v>
      </c>
      <c r="V396" s="789">
        <f t="shared" si="46"/>
        <v>1759.8899999999999</v>
      </c>
      <c r="W396" s="831">
        <v>1862.61</v>
      </c>
      <c r="X396" s="790">
        <f t="shared" si="47"/>
        <v>2337.3900000000003</v>
      </c>
      <c r="Z396" s="830">
        <f t="shared" si="48"/>
        <v>1</v>
      </c>
    </row>
    <row r="397" spans="2:26" ht="15.75" x14ac:dyDescent="0.25">
      <c r="B397" s="837" t="s">
        <v>313</v>
      </c>
      <c r="C397" s="836" t="s">
        <v>842</v>
      </c>
      <c r="D397" s="835">
        <v>37711</v>
      </c>
      <c r="E397" s="834">
        <v>2214.17</v>
      </c>
      <c r="F397" s="833"/>
      <c r="G397" s="832">
        <v>20</v>
      </c>
      <c r="H397" s="831">
        <f t="shared" si="43"/>
        <v>18</v>
      </c>
      <c r="I397" s="831">
        <v>-96.12</v>
      </c>
      <c r="J397" s="789">
        <f t="shared" si="44"/>
        <v>2053.9299999999998</v>
      </c>
      <c r="K397" s="831">
        <v>1957.81</v>
      </c>
      <c r="L397" s="790">
        <f t="shared" si="42"/>
        <v>256.36000000000013</v>
      </c>
      <c r="M397" s="838"/>
      <c r="N397" s="837" t="s">
        <v>359</v>
      </c>
      <c r="O397" s="836" t="s">
        <v>1479</v>
      </c>
      <c r="P397" s="835">
        <v>43951</v>
      </c>
      <c r="Q397" s="834">
        <v>4097.49</v>
      </c>
      <c r="R397" s="833"/>
      <c r="S397" s="832">
        <v>40</v>
      </c>
      <c r="T397" s="831">
        <f t="shared" si="45"/>
        <v>1</v>
      </c>
      <c r="U397" s="831">
        <v>101.76</v>
      </c>
      <c r="V397" s="789">
        <f t="shared" si="46"/>
        <v>-8.2000000000000028</v>
      </c>
      <c r="W397" s="831">
        <v>93.56</v>
      </c>
      <c r="X397" s="790">
        <f t="shared" si="47"/>
        <v>4003.93</v>
      </c>
      <c r="Z397" s="830">
        <f t="shared" si="48"/>
        <v>1</v>
      </c>
    </row>
    <row r="398" spans="2:26" ht="15.75" x14ac:dyDescent="0.25">
      <c r="B398" s="837" t="s">
        <v>359</v>
      </c>
      <c r="C398" s="836" t="s">
        <v>559</v>
      </c>
      <c r="D398" s="835">
        <v>44060</v>
      </c>
      <c r="E398" s="834">
        <v>2231.62</v>
      </c>
      <c r="F398" s="833"/>
      <c r="G398" s="832">
        <v>30</v>
      </c>
      <c r="H398" s="831">
        <f t="shared" si="43"/>
        <v>1</v>
      </c>
      <c r="I398" s="831">
        <v>-74.400000000000006</v>
      </c>
      <c r="J398" s="789">
        <f t="shared" si="44"/>
        <v>86.800000000000011</v>
      </c>
      <c r="K398" s="831">
        <v>12.4</v>
      </c>
      <c r="L398" s="790">
        <f t="shared" ref="L398:L461" si="49">IFERROR(IF(K398&gt;E398,0,(+E398-K398))-F398,"")</f>
        <v>2219.2199999999998</v>
      </c>
      <c r="M398" s="838"/>
      <c r="N398" s="837" t="s">
        <v>359</v>
      </c>
      <c r="O398" s="836" t="s">
        <v>559</v>
      </c>
      <c r="P398" s="835">
        <v>44060</v>
      </c>
      <c r="Q398" s="834">
        <v>3897.95</v>
      </c>
      <c r="R398" s="833"/>
      <c r="S398" s="832">
        <v>30</v>
      </c>
      <c r="T398" s="831">
        <f t="shared" si="45"/>
        <v>1</v>
      </c>
      <c r="U398" s="831">
        <v>129.96</v>
      </c>
      <c r="V398" s="789">
        <f t="shared" si="46"/>
        <v>-108.30000000000001</v>
      </c>
      <c r="W398" s="831">
        <v>21.66</v>
      </c>
      <c r="X398" s="790">
        <f t="shared" si="47"/>
        <v>3876.29</v>
      </c>
      <c r="Z398" s="830">
        <f t="shared" si="48"/>
        <v>1</v>
      </c>
    </row>
    <row r="399" spans="2:26" ht="15.75" x14ac:dyDescent="0.25">
      <c r="B399" s="837">
        <v>0</v>
      </c>
      <c r="C399" s="836" t="s">
        <v>843</v>
      </c>
      <c r="D399" s="835">
        <v>43100</v>
      </c>
      <c r="E399" s="834">
        <v>2253.38</v>
      </c>
      <c r="F399" s="833"/>
      <c r="G399" s="832">
        <v>30</v>
      </c>
      <c r="H399" s="831">
        <f t="shared" si="43"/>
        <v>4</v>
      </c>
      <c r="I399" s="831">
        <v>-73.800000000000011</v>
      </c>
      <c r="J399" s="789">
        <f t="shared" si="44"/>
        <v>304.73</v>
      </c>
      <c r="K399" s="831">
        <v>230.93</v>
      </c>
      <c r="L399" s="790">
        <f t="shared" si="49"/>
        <v>2022.45</v>
      </c>
      <c r="M399" s="838"/>
      <c r="N399" s="837" t="s">
        <v>359</v>
      </c>
      <c r="O399" s="836" t="s">
        <v>560</v>
      </c>
      <c r="P399" s="835">
        <v>44061</v>
      </c>
      <c r="Q399" s="834">
        <v>3890.45</v>
      </c>
      <c r="R399" s="833"/>
      <c r="S399" s="832">
        <v>30</v>
      </c>
      <c r="T399" s="831">
        <f t="shared" si="45"/>
        <v>1</v>
      </c>
      <c r="U399" s="831">
        <v>129.72</v>
      </c>
      <c r="V399" s="789">
        <f t="shared" si="46"/>
        <v>-118.91</v>
      </c>
      <c r="W399" s="831">
        <v>10.81</v>
      </c>
      <c r="X399" s="790">
        <f t="shared" si="47"/>
        <v>3879.64</v>
      </c>
      <c r="Z399" s="830">
        <f t="shared" si="48"/>
        <v>1</v>
      </c>
    </row>
    <row r="400" spans="2:26" ht="15.75" x14ac:dyDescent="0.25">
      <c r="B400" s="837" t="s">
        <v>307</v>
      </c>
      <c r="C400" s="836" t="s">
        <v>844</v>
      </c>
      <c r="D400" s="835">
        <v>38625</v>
      </c>
      <c r="E400" s="834">
        <v>2262.27</v>
      </c>
      <c r="F400" s="833"/>
      <c r="G400" s="832">
        <v>20</v>
      </c>
      <c r="H400" s="831">
        <f t="shared" si="43"/>
        <v>16</v>
      </c>
      <c r="I400" s="831">
        <v>-103.32</v>
      </c>
      <c r="J400" s="789">
        <f t="shared" si="44"/>
        <v>1823.35</v>
      </c>
      <c r="K400" s="831">
        <v>1720.03</v>
      </c>
      <c r="L400" s="790">
        <f t="shared" si="49"/>
        <v>542.24</v>
      </c>
      <c r="M400" s="838"/>
      <c r="N400" s="837" t="s">
        <v>311</v>
      </c>
      <c r="O400" s="836" t="s">
        <v>829</v>
      </c>
      <c r="P400" s="835">
        <v>40482</v>
      </c>
      <c r="Q400" s="834">
        <v>3879.55</v>
      </c>
      <c r="R400" s="833"/>
      <c r="S400" s="832">
        <v>40</v>
      </c>
      <c r="T400" s="831">
        <f t="shared" si="45"/>
        <v>11</v>
      </c>
      <c r="U400" s="831">
        <v>95.64</v>
      </c>
      <c r="V400" s="789">
        <f t="shared" si="46"/>
        <v>889.76</v>
      </c>
      <c r="W400" s="831">
        <v>985.4</v>
      </c>
      <c r="X400" s="790">
        <f t="shared" si="47"/>
        <v>2894.15</v>
      </c>
      <c r="Z400" s="830">
        <f t="shared" si="48"/>
        <v>1</v>
      </c>
    </row>
    <row r="401" spans="2:26" ht="15.75" x14ac:dyDescent="0.25">
      <c r="B401" s="837" t="s">
        <v>308</v>
      </c>
      <c r="C401" s="836" t="s">
        <v>772</v>
      </c>
      <c r="D401" s="835">
        <v>41800</v>
      </c>
      <c r="E401" s="834">
        <v>2263.04</v>
      </c>
      <c r="F401" s="833"/>
      <c r="G401" s="832">
        <v>3</v>
      </c>
      <c r="H401" s="831">
        <f t="shared" si="43"/>
        <v>3</v>
      </c>
      <c r="I401" s="831">
        <v>0</v>
      </c>
      <c r="J401" s="789">
        <f t="shared" si="44"/>
        <v>2263.04</v>
      </c>
      <c r="K401" s="831">
        <v>2263.04</v>
      </c>
      <c r="L401" s="790">
        <f t="shared" si="49"/>
        <v>0</v>
      </c>
      <c r="M401" s="838"/>
      <c r="N401" s="837" t="s">
        <v>359</v>
      </c>
      <c r="O401" s="836" t="s">
        <v>1697</v>
      </c>
      <c r="P401" s="835">
        <v>42460</v>
      </c>
      <c r="Q401" s="834">
        <v>3850</v>
      </c>
      <c r="R401" s="833"/>
      <c r="S401" s="832">
        <v>40</v>
      </c>
      <c r="T401" s="831">
        <f t="shared" si="45"/>
        <v>5</v>
      </c>
      <c r="U401" s="831">
        <v>95.160000000000011</v>
      </c>
      <c r="V401" s="789">
        <f t="shared" si="46"/>
        <v>361.47999999999996</v>
      </c>
      <c r="W401" s="831">
        <v>456.64</v>
      </c>
      <c r="X401" s="790">
        <f t="shared" si="47"/>
        <v>3393.36</v>
      </c>
      <c r="Z401" s="830">
        <f t="shared" si="48"/>
        <v>1</v>
      </c>
    </row>
    <row r="402" spans="2:26" ht="15.75" x14ac:dyDescent="0.25">
      <c r="B402" s="837" t="s">
        <v>316</v>
      </c>
      <c r="C402" s="836" t="s">
        <v>845</v>
      </c>
      <c r="D402" s="835">
        <v>35520</v>
      </c>
      <c r="E402" s="834">
        <v>2277</v>
      </c>
      <c r="F402" s="833"/>
      <c r="G402" s="832">
        <v>7</v>
      </c>
      <c r="H402" s="831">
        <f t="shared" si="43"/>
        <v>7</v>
      </c>
      <c r="I402" s="831">
        <v>0</v>
      </c>
      <c r="J402" s="789">
        <f t="shared" si="44"/>
        <v>2277</v>
      </c>
      <c r="K402" s="831">
        <v>2277</v>
      </c>
      <c r="L402" s="790">
        <f t="shared" si="49"/>
        <v>0</v>
      </c>
      <c r="M402" s="838"/>
      <c r="N402" s="837" t="s">
        <v>311</v>
      </c>
      <c r="O402" s="836" t="s">
        <v>572</v>
      </c>
      <c r="P402" s="835">
        <v>38717</v>
      </c>
      <c r="Q402" s="834">
        <v>3557.41</v>
      </c>
      <c r="R402" s="833"/>
      <c r="S402" s="832">
        <v>40</v>
      </c>
      <c r="T402" s="831">
        <f t="shared" si="45"/>
        <v>16</v>
      </c>
      <c r="U402" s="831">
        <v>87.48</v>
      </c>
      <c r="V402" s="789">
        <f t="shared" si="46"/>
        <v>1245.8899999999999</v>
      </c>
      <c r="W402" s="831">
        <v>1333.37</v>
      </c>
      <c r="X402" s="790">
        <f t="shared" si="47"/>
        <v>2224.04</v>
      </c>
      <c r="Z402" s="830">
        <f t="shared" si="48"/>
        <v>1</v>
      </c>
    </row>
    <row r="403" spans="2:26" ht="15.75" x14ac:dyDescent="0.25">
      <c r="B403" s="837" t="s">
        <v>307</v>
      </c>
      <c r="C403" s="836" t="s">
        <v>846</v>
      </c>
      <c r="D403" s="835">
        <v>41047</v>
      </c>
      <c r="E403" s="834">
        <v>2291.27</v>
      </c>
      <c r="F403" s="833"/>
      <c r="G403" s="832">
        <v>7</v>
      </c>
      <c r="H403" s="831">
        <f t="shared" si="43"/>
        <v>7</v>
      </c>
      <c r="I403" s="831">
        <v>0</v>
      </c>
      <c r="J403" s="789">
        <f t="shared" si="44"/>
        <v>2291.27</v>
      </c>
      <c r="K403" s="831">
        <v>2291.27</v>
      </c>
      <c r="L403" s="790">
        <f t="shared" si="49"/>
        <v>0</v>
      </c>
      <c r="M403" s="838"/>
      <c r="N403" s="837" t="s">
        <v>311</v>
      </c>
      <c r="O403" s="836" t="s">
        <v>1620</v>
      </c>
      <c r="P403" s="835">
        <v>38321</v>
      </c>
      <c r="Q403" s="834">
        <v>3535</v>
      </c>
      <c r="R403" s="833"/>
      <c r="S403" s="832">
        <v>40</v>
      </c>
      <c r="T403" s="831">
        <f t="shared" si="45"/>
        <v>17</v>
      </c>
      <c r="U403" s="831">
        <v>86.88</v>
      </c>
      <c r="V403" s="789">
        <f t="shared" si="46"/>
        <v>1333.81</v>
      </c>
      <c r="W403" s="831">
        <v>1420.69</v>
      </c>
      <c r="X403" s="790">
        <f t="shared" si="47"/>
        <v>2114.31</v>
      </c>
      <c r="Z403" s="830">
        <f t="shared" si="48"/>
        <v>1</v>
      </c>
    </row>
    <row r="404" spans="2:26" ht="15.75" x14ac:dyDescent="0.25">
      <c r="B404" s="837" t="s">
        <v>307</v>
      </c>
      <c r="C404" s="836" t="s">
        <v>847</v>
      </c>
      <c r="D404" s="835">
        <v>41394</v>
      </c>
      <c r="E404" s="834">
        <v>2296.42</v>
      </c>
      <c r="F404" s="833"/>
      <c r="G404" s="832">
        <v>10</v>
      </c>
      <c r="H404" s="831">
        <f t="shared" si="43"/>
        <v>8</v>
      </c>
      <c r="I404" s="831">
        <v>-195.24</v>
      </c>
      <c r="J404" s="789">
        <f t="shared" si="44"/>
        <v>1938.61</v>
      </c>
      <c r="K404" s="831">
        <v>1743.37</v>
      </c>
      <c r="L404" s="790">
        <f t="shared" si="49"/>
        <v>553.05000000000018</v>
      </c>
      <c r="M404" s="838"/>
      <c r="N404" s="837" t="s">
        <v>311</v>
      </c>
      <c r="O404" s="836" t="s">
        <v>1698</v>
      </c>
      <c r="P404" s="835">
        <v>41547</v>
      </c>
      <c r="Q404" s="834">
        <v>3532.84</v>
      </c>
      <c r="R404" s="833"/>
      <c r="S404" s="832">
        <v>40</v>
      </c>
      <c r="T404" s="831">
        <f t="shared" si="45"/>
        <v>8</v>
      </c>
      <c r="U404" s="831">
        <v>87</v>
      </c>
      <c r="V404" s="789">
        <f t="shared" si="46"/>
        <v>552.66</v>
      </c>
      <c r="W404" s="831">
        <v>639.66</v>
      </c>
      <c r="X404" s="790">
        <f t="shared" si="47"/>
        <v>2893.1800000000003</v>
      </c>
      <c r="Z404" s="830">
        <f t="shared" si="48"/>
        <v>1</v>
      </c>
    </row>
    <row r="405" spans="2:26" ht="15.75" x14ac:dyDescent="0.25">
      <c r="B405" s="837" t="s">
        <v>313</v>
      </c>
      <c r="C405" s="836" t="s">
        <v>848</v>
      </c>
      <c r="D405" s="835">
        <v>42521</v>
      </c>
      <c r="E405" s="834">
        <v>2300.84</v>
      </c>
      <c r="F405" s="833"/>
      <c r="G405" s="832">
        <v>40</v>
      </c>
      <c r="H405" s="831">
        <f t="shared" si="43"/>
        <v>5</v>
      </c>
      <c r="I405" s="831">
        <v>-56.760000000000005</v>
      </c>
      <c r="J405" s="789">
        <f t="shared" si="44"/>
        <v>320.01</v>
      </c>
      <c r="K405" s="831">
        <v>263.25</v>
      </c>
      <c r="L405" s="790">
        <f t="shared" si="49"/>
        <v>2037.5900000000001</v>
      </c>
      <c r="M405" s="838"/>
      <c r="N405" s="837" t="s">
        <v>359</v>
      </c>
      <c r="O405" s="836" t="s">
        <v>1699</v>
      </c>
      <c r="P405" s="835">
        <v>43039</v>
      </c>
      <c r="Q405" s="834">
        <v>3500</v>
      </c>
      <c r="R405" s="833"/>
      <c r="S405" s="832">
        <v>40</v>
      </c>
      <c r="T405" s="831">
        <f t="shared" si="45"/>
        <v>4</v>
      </c>
      <c r="U405" s="831">
        <v>86.52</v>
      </c>
      <c r="V405" s="789">
        <f t="shared" si="46"/>
        <v>197.37</v>
      </c>
      <c r="W405" s="831">
        <v>283.89</v>
      </c>
      <c r="X405" s="790">
        <f t="shared" si="47"/>
        <v>3216.11</v>
      </c>
      <c r="Z405" s="830">
        <f t="shared" si="48"/>
        <v>1</v>
      </c>
    </row>
    <row r="406" spans="2:26" ht="15.75" x14ac:dyDescent="0.25">
      <c r="B406" s="837" t="s">
        <v>308</v>
      </c>
      <c r="C406" s="836" t="s">
        <v>849</v>
      </c>
      <c r="D406" s="835">
        <v>41841</v>
      </c>
      <c r="E406" s="834">
        <v>2306.35</v>
      </c>
      <c r="F406" s="833"/>
      <c r="G406" s="832">
        <v>20</v>
      </c>
      <c r="H406" s="831">
        <f t="shared" si="43"/>
        <v>7</v>
      </c>
      <c r="I406" s="831">
        <v>-111.96000000000001</v>
      </c>
      <c r="J406" s="789">
        <f t="shared" si="44"/>
        <v>850.25</v>
      </c>
      <c r="K406" s="831">
        <v>738.29</v>
      </c>
      <c r="L406" s="790">
        <f t="shared" si="49"/>
        <v>1568.06</v>
      </c>
      <c r="M406" s="838"/>
      <c r="N406" s="837" t="s">
        <v>313</v>
      </c>
      <c r="O406" s="836" t="s">
        <v>1700</v>
      </c>
      <c r="P406" s="835">
        <v>43404</v>
      </c>
      <c r="Q406" s="834">
        <v>3389.8</v>
      </c>
      <c r="R406" s="833"/>
      <c r="S406" s="832">
        <v>20</v>
      </c>
      <c r="T406" s="831">
        <f t="shared" si="45"/>
        <v>3</v>
      </c>
      <c r="U406" s="831">
        <v>165</v>
      </c>
      <c r="V406" s="789">
        <f t="shared" si="46"/>
        <v>214.10000000000002</v>
      </c>
      <c r="W406" s="831">
        <v>379.1</v>
      </c>
      <c r="X406" s="790">
        <f t="shared" si="47"/>
        <v>3010.7000000000003</v>
      </c>
      <c r="Z406" s="830">
        <f t="shared" si="48"/>
        <v>1</v>
      </c>
    </row>
    <row r="407" spans="2:26" ht="15.75" x14ac:dyDescent="0.25">
      <c r="B407" s="837" t="s">
        <v>308</v>
      </c>
      <c r="C407" s="836" t="s">
        <v>850</v>
      </c>
      <c r="D407" s="835">
        <v>43410</v>
      </c>
      <c r="E407" s="834">
        <v>2310</v>
      </c>
      <c r="F407" s="833"/>
      <c r="G407" s="832">
        <v>20</v>
      </c>
      <c r="H407" s="831">
        <f t="shared" si="43"/>
        <v>3</v>
      </c>
      <c r="I407" s="831">
        <v>-112.44000000000001</v>
      </c>
      <c r="J407" s="789">
        <f t="shared" si="44"/>
        <v>361.16</v>
      </c>
      <c r="K407" s="831">
        <v>248.72</v>
      </c>
      <c r="L407" s="790">
        <f t="shared" si="49"/>
        <v>2061.2800000000002</v>
      </c>
      <c r="M407" s="838"/>
      <c r="N407" s="837" t="s">
        <v>313</v>
      </c>
      <c r="O407" s="836" t="s">
        <v>691</v>
      </c>
      <c r="P407" s="835">
        <v>41578</v>
      </c>
      <c r="Q407" s="834">
        <v>3320.32</v>
      </c>
      <c r="R407" s="833"/>
      <c r="S407" s="832">
        <v>20</v>
      </c>
      <c r="T407" s="831">
        <f t="shared" si="45"/>
        <v>8</v>
      </c>
      <c r="U407" s="831">
        <v>161.04</v>
      </c>
      <c r="V407" s="789">
        <f t="shared" si="46"/>
        <v>1026.28</v>
      </c>
      <c r="W407" s="831">
        <v>1187.32</v>
      </c>
      <c r="X407" s="790">
        <f t="shared" si="47"/>
        <v>2133</v>
      </c>
      <c r="Z407" s="830">
        <f t="shared" si="48"/>
        <v>1</v>
      </c>
    </row>
    <row r="408" spans="2:26" ht="15.75" x14ac:dyDescent="0.25">
      <c r="B408" s="837" t="s">
        <v>307</v>
      </c>
      <c r="C408" s="836" t="s">
        <v>851</v>
      </c>
      <c r="D408" s="835">
        <v>35976</v>
      </c>
      <c r="E408" s="834">
        <v>2329</v>
      </c>
      <c r="F408" s="833"/>
      <c r="G408" s="832">
        <v>7</v>
      </c>
      <c r="H408" s="831">
        <f t="shared" si="43"/>
        <v>7</v>
      </c>
      <c r="I408" s="831">
        <v>0</v>
      </c>
      <c r="J408" s="789">
        <f t="shared" si="44"/>
        <v>2329</v>
      </c>
      <c r="K408" s="831">
        <v>2329</v>
      </c>
      <c r="L408" s="790">
        <f t="shared" si="49"/>
        <v>0</v>
      </c>
      <c r="M408" s="838"/>
      <c r="N408" s="837" t="s">
        <v>311</v>
      </c>
      <c r="O408" s="836" t="s">
        <v>1620</v>
      </c>
      <c r="P408" s="835">
        <v>38017</v>
      </c>
      <c r="Q408" s="834">
        <v>3270</v>
      </c>
      <c r="R408" s="833"/>
      <c r="S408" s="832">
        <v>40</v>
      </c>
      <c r="T408" s="831">
        <f t="shared" si="45"/>
        <v>17</v>
      </c>
      <c r="U408" s="831">
        <v>80.28</v>
      </c>
      <c r="V408" s="789">
        <f t="shared" si="46"/>
        <v>1301.92</v>
      </c>
      <c r="W408" s="831">
        <v>1382.2</v>
      </c>
      <c r="X408" s="790">
        <f t="shared" si="47"/>
        <v>1887.8</v>
      </c>
      <c r="Z408" s="830">
        <f t="shared" si="48"/>
        <v>1</v>
      </c>
    </row>
    <row r="409" spans="2:26" ht="15.75" x14ac:dyDescent="0.25">
      <c r="B409" s="837" t="s">
        <v>311</v>
      </c>
      <c r="C409" s="836" t="s">
        <v>105</v>
      </c>
      <c r="D409" s="835">
        <v>36068</v>
      </c>
      <c r="E409" s="834">
        <v>2348</v>
      </c>
      <c r="F409" s="833"/>
      <c r="G409" s="832">
        <v>40</v>
      </c>
      <c r="H409" s="831">
        <f t="shared" si="43"/>
        <v>23</v>
      </c>
      <c r="I409" s="831">
        <v>-57.36</v>
      </c>
      <c r="J409" s="789">
        <f t="shared" si="44"/>
        <v>1367.6599999999999</v>
      </c>
      <c r="K409" s="831">
        <v>1310.3</v>
      </c>
      <c r="L409" s="790">
        <f t="shared" si="49"/>
        <v>1037.7</v>
      </c>
      <c r="M409" s="838"/>
      <c r="N409" s="837" t="s">
        <v>359</v>
      </c>
      <c r="O409" s="836" t="s">
        <v>1701</v>
      </c>
      <c r="P409" s="835">
        <v>37582</v>
      </c>
      <c r="Q409" s="834">
        <v>3209.62</v>
      </c>
      <c r="R409" s="833"/>
      <c r="S409" s="832">
        <v>60</v>
      </c>
      <c r="T409" s="831">
        <f t="shared" si="45"/>
        <v>19</v>
      </c>
      <c r="U409" s="831">
        <v>0</v>
      </c>
      <c r="V409" s="789">
        <f t="shared" si="46"/>
        <v>3209.62</v>
      </c>
      <c r="W409" s="831">
        <v>3209.62</v>
      </c>
      <c r="X409" s="790">
        <f t="shared" si="47"/>
        <v>0</v>
      </c>
      <c r="Z409" s="830">
        <f t="shared" si="48"/>
        <v>1</v>
      </c>
    </row>
    <row r="410" spans="2:26" ht="15.75" x14ac:dyDescent="0.25">
      <c r="B410" s="837" t="s">
        <v>308</v>
      </c>
      <c r="C410" s="836" t="s">
        <v>852</v>
      </c>
      <c r="D410" s="835">
        <v>38383</v>
      </c>
      <c r="E410" s="834">
        <v>2371.84</v>
      </c>
      <c r="F410" s="833"/>
      <c r="G410" s="832">
        <v>20</v>
      </c>
      <c r="H410" s="831">
        <f t="shared" si="43"/>
        <v>16</v>
      </c>
      <c r="I410" s="831">
        <v>-106.92</v>
      </c>
      <c r="J410" s="789">
        <f t="shared" si="44"/>
        <v>1988.64</v>
      </c>
      <c r="K410" s="831">
        <v>1881.72</v>
      </c>
      <c r="L410" s="790">
        <f t="shared" si="49"/>
        <v>490.12000000000012</v>
      </c>
      <c r="M410" s="838"/>
      <c r="N410" s="837" t="s">
        <v>311</v>
      </c>
      <c r="O410" s="836" t="s">
        <v>1138</v>
      </c>
      <c r="P410" s="835">
        <v>38533</v>
      </c>
      <c r="Q410" s="834">
        <v>3172.99</v>
      </c>
      <c r="R410" s="833"/>
      <c r="S410" s="832">
        <v>40</v>
      </c>
      <c r="T410" s="831">
        <f t="shared" si="45"/>
        <v>16</v>
      </c>
      <c r="U410" s="831">
        <v>77.760000000000005</v>
      </c>
      <c r="V410" s="789">
        <f t="shared" si="46"/>
        <v>1150.92</v>
      </c>
      <c r="W410" s="831">
        <v>1228.68</v>
      </c>
      <c r="X410" s="790">
        <f t="shared" si="47"/>
        <v>1944.3099999999997</v>
      </c>
      <c r="Z410" s="830">
        <f t="shared" si="48"/>
        <v>1</v>
      </c>
    </row>
    <row r="411" spans="2:26" ht="15.75" x14ac:dyDescent="0.25">
      <c r="B411" s="837" t="s">
        <v>316</v>
      </c>
      <c r="C411" s="836" t="s">
        <v>853</v>
      </c>
      <c r="D411" s="835">
        <v>39822</v>
      </c>
      <c r="E411" s="834">
        <v>2374</v>
      </c>
      <c r="F411" s="833"/>
      <c r="G411" s="832">
        <v>5</v>
      </c>
      <c r="H411" s="831">
        <f t="shared" si="43"/>
        <v>5</v>
      </c>
      <c r="I411" s="831">
        <v>0</v>
      </c>
      <c r="J411" s="789">
        <f t="shared" si="44"/>
        <v>2374</v>
      </c>
      <c r="K411" s="831">
        <v>2374</v>
      </c>
      <c r="L411" s="790">
        <f t="shared" si="49"/>
        <v>0</v>
      </c>
      <c r="M411" s="838"/>
      <c r="N411" s="837" t="s">
        <v>311</v>
      </c>
      <c r="O411" s="836" t="s">
        <v>1014</v>
      </c>
      <c r="P411" s="835">
        <v>40724</v>
      </c>
      <c r="Q411" s="834">
        <v>3159.82</v>
      </c>
      <c r="R411" s="833"/>
      <c r="S411" s="832">
        <v>40</v>
      </c>
      <c r="T411" s="831">
        <f t="shared" si="45"/>
        <v>10</v>
      </c>
      <c r="U411" s="831">
        <v>78</v>
      </c>
      <c r="V411" s="789">
        <f t="shared" si="46"/>
        <v>672</v>
      </c>
      <c r="W411" s="831">
        <v>750</v>
      </c>
      <c r="X411" s="790">
        <f t="shared" si="47"/>
        <v>2409.8200000000002</v>
      </c>
      <c r="Z411" s="830">
        <f t="shared" si="48"/>
        <v>1</v>
      </c>
    </row>
    <row r="412" spans="2:26" ht="15.75" x14ac:dyDescent="0.25">
      <c r="B412" s="837" t="s">
        <v>359</v>
      </c>
      <c r="C412" s="836" t="s">
        <v>624</v>
      </c>
      <c r="D412" s="835">
        <v>43857</v>
      </c>
      <c r="E412" s="834">
        <v>2381.75</v>
      </c>
      <c r="F412" s="833"/>
      <c r="G412" s="832">
        <v>60</v>
      </c>
      <c r="H412" s="831">
        <f t="shared" si="43"/>
        <v>1</v>
      </c>
      <c r="I412" s="831">
        <v>-39.36</v>
      </c>
      <c r="J412" s="789">
        <f t="shared" si="44"/>
        <v>95.43</v>
      </c>
      <c r="K412" s="831">
        <v>56.07</v>
      </c>
      <c r="L412" s="790">
        <f t="shared" si="49"/>
        <v>2325.6799999999998</v>
      </c>
      <c r="M412" s="838"/>
      <c r="N412" s="837" t="s">
        <v>311</v>
      </c>
      <c r="O412" s="836" t="s">
        <v>902</v>
      </c>
      <c r="P412" s="835">
        <v>41729</v>
      </c>
      <c r="Q412" s="834">
        <v>3062.8</v>
      </c>
      <c r="R412" s="833"/>
      <c r="S412" s="832">
        <v>40</v>
      </c>
      <c r="T412" s="831">
        <f t="shared" si="45"/>
        <v>7</v>
      </c>
      <c r="U412" s="831">
        <v>75.599999999999994</v>
      </c>
      <c r="V412" s="789">
        <f t="shared" si="46"/>
        <v>440.76</v>
      </c>
      <c r="W412" s="831">
        <v>516.36</v>
      </c>
      <c r="X412" s="790">
        <f t="shared" si="47"/>
        <v>2546.44</v>
      </c>
      <c r="Z412" s="830">
        <f t="shared" si="48"/>
        <v>1</v>
      </c>
    </row>
    <row r="413" spans="2:26" ht="15.75" x14ac:dyDescent="0.25">
      <c r="B413" s="837" t="s">
        <v>321</v>
      </c>
      <c r="C413" s="836" t="s">
        <v>579</v>
      </c>
      <c r="D413" s="835">
        <v>43951</v>
      </c>
      <c r="E413" s="834">
        <v>2390.16</v>
      </c>
      <c r="F413" s="833"/>
      <c r="G413" s="832">
        <v>44</v>
      </c>
      <c r="H413" s="831">
        <f t="shared" si="43"/>
        <v>1</v>
      </c>
      <c r="I413" s="831">
        <v>-54</v>
      </c>
      <c r="J413" s="789">
        <f t="shared" si="44"/>
        <v>103.63</v>
      </c>
      <c r="K413" s="831">
        <v>49.63</v>
      </c>
      <c r="L413" s="790">
        <f t="shared" si="49"/>
        <v>2340.5299999999997</v>
      </c>
      <c r="M413" s="838"/>
      <c r="N413" s="837" t="s">
        <v>359</v>
      </c>
      <c r="O413" s="836" t="s">
        <v>1702</v>
      </c>
      <c r="P413" s="835">
        <v>40999</v>
      </c>
      <c r="Q413" s="834">
        <v>2993.13</v>
      </c>
      <c r="R413" s="833"/>
      <c r="S413" s="832">
        <v>60</v>
      </c>
      <c r="T413" s="831">
        <f t="shared" si="45"/>
        <v>9</v>
      </c>
      <c r="U413" s="831">
        <v>49.44</v>
      </c>
      <c r="V413" s="789">
        <f t="shared" si="46"/>
        <v>386.88</v>
      </c>
      <c r="W413" s="831">
        <v>436.32</v>
      </c>
      <c r="X413" s="790">
        <f t="shared" si="47"/>
        <v>2556.81</v>
      </c>
      <c r="Z413" s="830">
        <f t="shared" si="48"/>
        <v>1</v>
      </c>
    </row>
    <row r="414" spans="2:26" ht="15.75" x14ac:dyDescent="0.25">
      <c r="B414" s="837" t="s">
        <v>307</v>
      </c>
      <c r="C414" s="836" t="s">
        <v>854</v>
      </c>
      <c r="D414" s="835">
        <v>42457</v>
      </c>
      <c r="E414" s="834">
        <v>2425.0300000000002</v>
      </c>
      <c r="F414" s="833"/>
      <c r="G414" s="832">
        <v>20</v>
      </c>
      <c r="H414" s="831">
        <f t="shared" si="43"/>
        <v>5</v>
      </c>
      <c r="I414" s="831">
        <v>-117.48000000000002</v>
      </c>
      <c r="J414" s="789">
        <f t="shared" si="44"/>
        <v>691.53</v>
      </c>
      <c r="K414" s="831">
        <v>574.04999999999995</v>
      </c>
      <c r="L414" s="790">
        <f t="shared" si="49"/>
        <v>1850.9800000000002</v>
      </c>
      <c r="M414" s="838"/>
      <c r="N414" s="837" t="s">
        <v>313</v>
      </c>
      <c r="O414" s="836" t="s">
        <v>1703</v>
      </c>
      <c r="P414" s="835">
        <v>37000</v>
      </c>
      <c r="Q414" s="834">
        <v>2983.56</v>
      </c>
      <c r="R414" s="833"/>
      <c r="S414" s="832">
        <v>40</v>
      </c>
      <c r="T414" s="831">
        <f t="shared" si="45"/>
        <v>20</v>
      </c>
      <c r="U414" s="831">
        <v>73.08</v>
      </c>
      <c r="V414" s="789">
        <f t="shared" si="46"/>
        <v>1399.3200000000002</v>
      </c>
      <c r="W414" s="831">
        <v>1472.4</v>
      </c>
      <c r="X414" s="790">
        <f t="shared" si="47"/>
        <v>1511.1599999999999</v>
      </c>
      <c r="Z414" s="830">
        <f t="shared" si="48"/>
        <v>1</v>
      </c>
    </row>
    <row r="415" spans="2:26" ht="15.75" x14ac:dyDescent="0.25">
      <c r="B415" s="837" t="s">
        <v>321</v>
      </c>
      <c r="C415" s="836" t="s">
        <v>855</v>
      </c>
      <c r="D415" s="835">
        <v>43959</v>
      </c>
      <c r="E415" s="834">
        <v>2439.58</v>
      </c>
      <c r="F415" s="833"/>
      <c r="G415" s="832">
        <v>44</v>
      </c>
      <c r="H415" s="831">
        <f t="shared" si="43"/>
        <v>1</v>
      </c>
      <c r="I415" s="831">
        <v>-55.2</v>
      </c>
      <c r="J415" s="789">
        <f t="shared" si="44"/>
        <v>96.66</v>
      </c>
      <c r="K415" s="831">
        <v>41.46</v>
      </c>
      <c r="L415" s="790">
        <f t="shared" si="49"/>
        <v>2398.12</v>
      </c>
      <c r="M415" s="838"/>
      <c r="N415" s="837" t="s">
        <v>312</v>
      </c>
      <c r="O415" s="836" t="s">
        <v>1704</v>
      </c>
      <c r="P415" s="835">
        <v>37257</v>
      </c>
      <c r="Q415" s="834">
        <v>2938.71</v>
      </c>
      <c r="R415" s="833"/>
      <c r="S415" s="832">
        <v>50</v>
      </c>
      <c r="T415" s="831">
        <f t="shared" si="45"/>
        <v>20</v>
      </c>
      <c r="U415" s="831">
        <v>57.84</v>
      </c>
      <c r="V415" s="789">
        <f t="shared" si="46"/>
        <v>1058.3200000000002</v>
      </c>
      <c r="W415" s="831">
        <v>1116.1600000000001</v>
      </c>
      <c r="X415" s="790">
        <f t="shared" si="47"/>
        <v>1822.55</v>
      </c>
      <c r="Z415" s="830">
        <f t="shared" si="48"/>
        <v>1</v>
      </c>
    </row>
    <row r="416" spans="2:26" ht="15.75" x14ac:dyDescent="0.25">
      <c r="B416" s="837" t="s">
        <v>321</v>
      </c>
      <c r="C416" s="836" t="s">
        <v>579</v>
      </c>
      <c r="D416" s="835">
        <v>43951</v>
      </c>
      <c r="E416" s="834">
        <v>2441.94</v>
      </c>
      <c r="F416" s="833"/>
      <c r="G416" s="832">
        <v>44</v>
      </c>
      <c r="H416" s="831">
        <f t="shared" si="43"/>
        <v>1</v>
      </c>
      <c r="I416" s="831">
        <v>-55.320000000000007</v>
      </c>
      <c r="J416" s="789">
        <f t="shared" si="44"/>
        <v>106.11000000000001</v>
      </c>
      <c r="K416" s="831">
        <v>50.79</v>
      </c>
      <c r="L416" s="790">
        <f t="shared" si="49"/>
        <v>2391.15</v>
      </c>
      <c r="M416" s="838"/>
      <c r="N416" s="837" t="s">
        <v>359</v>
      </c>
      <c r="O416" s="836" t="s">
        <v>1697</v>
      </c>
      <c r="P416" s="835">
        <v>42094</v>
      </c>
      <c r="Q416" s="834">
        <v>2800</v>
      </c>
      <c r="R416" s="833"/>
      <c r="S416" s="832">
        <v>40</v>
      </c>
      <c r="T416" s="831">
        <f t="shared" si="45"/>
        <v>6</v>
      </c>
      <c r="U416" s="831">
        <v>69</v>
      </c>
      <c r="V416" s="789">
        <f t="shared" si="46"/>
        <v>333</v>
      </c>
      <c r="W416" s="831">
        <v>402</v>
      </c>
      <c r="X416" s="790">
        <f t="shared" si="47"/>
        <v>2398</v>
      </c>
      <c r="Z416" s="830">
        <f t="shared" si="48"/>
        <v>1</v>
      </c>
    </row>
    <row r="417" spans="2:26" ht="15.75" x14ac:dyDescent="0.25">
      <c r="B417" s="837" t="s">
        <v>308</v>
      </c>
      <c r="C417" s="836" t="s">
        <v>856</v>
      </c>
      <c r="D417" s="835">
        <v>42352</v>
      </c>
      <c r="E417" s="834">
        <v>2461.5700000000002</v>
      </c>
      <c r="F417" s="833"/>
      <c r="G417" s="832">
        <v>20</v>
      </c>
      <c r="H417" s="831">
        <f t="shared" si="43"/>
        <v>6</v>
      </c>
      <c r="I417" s="831">
        <v>-119.88</v>
      </c>
      <c r="J417" s="789">
        <f t="shared" si="44"/>
        <v>743.93999999999994</v>
      </c>
      <c r="K417" s="831">
        <v>624.05999999999995</v>
      </c>
      <c r="L417" s="790">
        <f t="shared" si="49"/>
        <v>1837.5100000000002</v>
      </c>
      <c r="M417" s="838"/>
      <c r="N417" s="837" t="s">
        <v>307</v>
      </c>
      <c r="O417" s="836" t="s">
        <v>1705</v>
      </c>
      <c r="P417" s="835">
        <v>33404</v>
      </c>
      <c r="Q417" s="834">
        <v>2751</v>
      </c>
      <c r="R417" s="833"/>
      <c r="S417" s="832">
        <v>10</v>
      </c>
      <c r="T417" s="831">
        <f t="shared" si="45"/>
        <v>10</v>
      </c>
      <c r="U417" s="831">
        <v>0</v>
      </c>
      <c r="V417" s="789">
        <f t="shared" si="46"/>
        <v>2751</v>
      </c>
      <c r="W417" s="831">
        <v>2751</v>
      </c>
      <c r="X417" s="790">
        <f t="shared" si="47"/>
        <v>0</v>
      </c>
      <c r="Z417" s="830">
        <f t="shared" si="48"/>
        <v>1</v>
      </c>
    </row>
    <row r="418" spans="2:26" ht="15.75" x14ac:dyDescent="0.25">
      <c r="B418" s="837" t="s">
        <v>313</v>
      </c>
      <c r="C418" s="836" t="s">
        <v>857</v>
      </c>
      <c r="D418" s="835">
        <v>37529</v>
      </c>
      <c r="E418" s="834">
        <v>2465.48</v>
      </c>
      <c r="F418" s="833"/>
      <c r="G418" s="832">
        <v>20</v>
      </c>
      <c r="H418" s="831">
        <f t="shared" si="43"/>
        <v>19</v>
      </c>
      <c r="I418" s="831">
        <v>-100.92</v>
      </c>
      <c r="J418" s="789">
        <f t="shared" si="44"/>
        <v>2339.42</v>
      </c>
      <c r="K418" s="831">
        <v>2238.5</v>
      </c>
      <c r="L418" s="790">
        <f t="shared" si="49"/>
        <v>226.98000000000002</v>
      </c>
      <c r="M418" s="838"/>
      <c r="N418" s="837" t="s">
        <v>311</v>
      </c>
      <c r="O418" s="836" t="s">
        <v>1107</v>
      </c>
      <c r="P418" s="835">
        <v>38807</v>
      </c>
      <c r="Q418" s="834">
        <v>2735.19</v>
      </c>
      <c r="R418" s="833"/>
      <c r="S418" s="832">
        <v>40</v>
      </c>
      <c r="T418" s="831">
        <f t="shared" si="45"/>
        <v>15</v>
      </c>
      <c r="U418" s="831">
        <v>67.320000000000007</v>
      </c>
      <c r="V418" s="789">
        <f t="shared" si="46"/>
        <v>940.76</v>
      </c>
      <c r="W418" s="831">
        <v>1008.08</v>
      </c>
      <c r="X418" s="790">
        <f t="shared" si="47"/>
        <v>1727.1100000000001</v>
      </c>
      <c r="Z418" s="830">
        <f t="shared" si="48"/>
        <v>1</v>
      </c>
    </row>
    <row r="419" spans="2:26" ht="15.75" x14ac:dyDescent="0.25">
      <c r="B419" s="837" t="s">
        <v>313</v>
      </c>
      <c r="C419" s="836" t="s">
        <v>857</v>
      </c>
      <c r="D419" s="835">
        <v>37346</v>
      </c>
      <c r="E419" s="834">
        <v>2484.46</v>
      </c>
      <c r="F419" s="833"/>
      <c r="G419" s="832">
        <v>20</v>
      </c>
      <c r="H419" s="831">
        <f t="shared" si="43"/>
        <v>19</v>
      </c>
      <c r="I419" s="831">
        <v>-96.600000000000009</v>
      </c>
      <c r="J419" s="789">
        <f t="shared" si="44"/>
        <v>2411.92</v>
      </c>
      <c r="K419" s="831">
        <v>2315.3200000000002</v>
      </c>
      <c r="L419" s="790">
        <f t="shared" si="49"/>
        <v>169.13999999999987</v>
      </c>
      <c r="M419" s="838"/>
      <c r="N419" s="837" t="s">
        <v>311</v>
      </c>
      <c r="O419" s="836" t="s">
        <v>1706</v>
      </c>
      <c r="P419" s="835">
        <v>35961</v>
      </c>
      <c r="Q419" s="834">
        <v>2695</v>
      </c>
      <c r="R419" s="833"/>
      <c r="S419" s="832">
        <v>40</v>
      </c>
      <c r="T419" s="831">
        <f t="shared" si="45"/>
        <v>23</v>
      </c>
      <c r="U419" s="831">
        <v>65.88</v>
      </c>
      <c r="V419" s="789">
        <f t="shared" si="46"/>
        <v>1455.0300000000002</v>
      </c>
      <c r="W419" s="831">
        <v>1520.91</v>
      </c>
      <c r="X419" s="790">
        <f t="shared" si="47"/>
        <v>1174.0899999999999</v>
      </c>
      <c r="Z419" s="830">
        <f t="shared" si="48"/>
        <v>1</v>
      </c>
    </row>
    <row r="420" spans="2:26" ht="15.75" x14ac:dyDescent="0.25">
      <c r="B420" s="837" t="s">
        <v>359</v>
      </c>
      <c r="C420" s="836" t="s">
        <v>560</v>
      </c>
      <c r="D420" s="835">
        <v>44061</v>
      </c>
      <c r="E420" s="834">
        <v>2486.17</v>
      </c>
      <c r="F420" s="833"/>
      <c r="G420" s="832">
        <v>30</v>
      </c>
      <c r="H420" s="831">
        <f t="shared" si="43"/>
        <v>1</v>
      </c>
      <c r="I420" s="831">
        <v>-82.92</v>
      </c>
      <c r="J420" s="789">
        <f t="shared" si="44"/>
        <v>89.83</v>
      </c>
      <c r="K420" s="831">
        <v>6.91</v>
      </c>
      <c r="L420" s="790">
        <f t="shared" si="49"/>
        <v>2479.2600000000002</v>
      </c>
      <c r="M420" s="838"/>
      <c r="N420" s="837" t="s">
        <v>312</v>
      </c>
      <c r="O420" s="836" t="s">
        <v>1707</v>
      </c>
      <c r="P420" s="835">
        <v>34865</v>
      </c>
      <c r="Q420" s="834">
        <v>2650</v>
      </c>
      <c r="R420" s="833"/>
      <c r="S420" s="832">
        <v>50</v>
      </c>
      <c r="T420" s="831">
        <f t="shared" si="45"/>
        <v>26</v>
      </c>
      <c r="U420" s="831">
        <v>52.08</v>
      </c>
      <c r="V420" s="789">
        <f t="shared" si="46"/>
        <v>1303.3800000000001</v>
      </c>
      <c r="W420" s="831">
        <v>1355.46</v>
      </c>
      <c r="X420" s="790">
        <f t="shared" si="47"/>
        <v>1294.54</v>
      </c>
      <c r="Z420" s="830">
        <f t="shared" si="48"/>
        <v>1</v>
      </c>
    </row>
    <row r="421" spans="2:26" ht="15.75" x14ac:dyDescent="0.25">
      <c r="B421" s="837" t="s">
        <v>308</v>
      </c>
      <c r="C421" s="836" t="s">
        <v>858</v>
      </c>
      <c r="D421" s="835">
        <v>39507</v>
      </c>
      <c r="E421" s="834">
        <v>2493.81</v>
      </c>
      <c r="F421" s="833"/>
      <c r="G421" s="832">
        <v>20</v>
      </c>
      <c r="H421" s="831">
        <f t="shared" si="43"/>
        <v>13</v>
      </c>
      <c r="I421" s="831">
        <v>-117</v>
      </c>
      <c r="J421" s="789">
        <f t="shared" si="44"/>
        <v>1713.35</v>
      </c>
      <c r="K421" s="831">
        <v>1596.35</v>
      </c>
      <c r="L421" s="790">
        <f t="shared" si="49"/>
        <v>897.46</v>
      </c>
      <c r="M421" s="838"/>
      <c r="N421" s="837" t="s">
        <v>311</v>
      </c>
      <c r="O421" s="836" t="s">
        <v>1708</v>
      </c>
      <c r="P421" s="835">
        <v>34865</v>
      </c>
      <c r="Q421" s="834">
        <v>2635</v>
      </c>
      <c r="R421" s="833"/>
      <c r="S421" s="832">
        <v>40</v>
      </c>
      <c r="T421" s="831">
        <f t="shared" si="45"/>
        <v>26</v>
      </c>
      <c r="U421" s="831">
        <v>64.08</v>
      </c>
      <c r="V421" s="789">
        <f t="shared" si="46"/>
        <v>1620.45</v>
      </c>
      <c r="W421" s="831">
        <v>1684.53</v>
      </c>
      <c r="X421" s="790">
        <f t="shared" si="47"/>
        <v>950.47</v>
      </c>
      <c r="Z421" s="830">
        <f t="shared" si="48"/>
        <v>1</v>
      </c>
    </row>
    <row r="422" spans="2:26" ht="15.75" x14ac:dyDescent="0.25">
      <c r="B422" s="837" t="s">
        <v>313</v>
      </c>
      <c r="C422" s="836" t="s">
        <v>555</v>
      </c>
      <c r="D422" s="835">
        <v>44020</v>
      </c>
      <c r="E422" s="834">
        <v>2527.3000000000002</v>
      </c>
      <c r="F422" s="833"/>
      <c r="G422" s="832">
        <v>20</v>
      </c>
      <c r="H422" s="831">
        <f t="shared" si="43"/>
        <v>1</v>
      </c>
      <c r="I422" s="831">
        <v>-126.35999999999999</v>
      </c>
      <c r="J422" s="789">
        <f t="shared" si="44"/>
        <v>147.41999999999999</v>
      </c>
      <c r="K422" s="831">
        <v>21.06</v>
      </c>
      <c r="L422" s="790">
        <f t="shared" si="49"/>
        <v>2506.2400000000002</v>
      </c>
      <c r="M422" s="838"/>
      <c r="N422" s="837" t="s">
        <v>313</v>
      </c>
      <c r="O422" s="836" t="s">
        <v>1709</v>
      </c>
      <c r="P422" s="835">
        <v>39386</v>
      </c>
      <c r="Q422" s="834">
        <v>2595.73</v>
      </c>
      <c r="R422" s="833"/>
      <c r="S422" s="832">
        <v>20</v>
      </c>
      <c r="T422" s="831">
        <f t="shared" si="45"/>
        <v>14</v>
      </c>
      <c r="U422" s="831">
        <v>122.76</v>
      </c>
      <c r="V422" s="789">
        <f t="shared" si="46"/>
        <v>1582.63</v>
      </c>
      <c r="W422" s="831">
        <v>1705.39</v>
      </c>
      <c r="X422" s="790">
        <f t="shared" si="47"/>
        <v>890.33999999999992</v>
      </c>
      <c r="Z422" s="830">
        <f t="shared" si="48"/>
        <v>1</v>
      </c>
    </row>
    <row r="423" spans="2:26" ht="15.75" x14ac:dyDescent="0.25">
      <c r="B423" s="837" t="s">
        <v>308</v>
      </c>
      <c r="C423" s="836" t="s">
        <v>859</v>
      </c>
      <c r="D423" s="835">
        <v>40322</v>
      </c>
      <c r="E423" s="834">
        <v>2536.85</v>
      </c>
      <c r="F423" s="833"/>
      <c r="G423" s="832">
        <v>20</v>
      </c>
      <c r="H423" s="831">
        <f t="shared" si="43"/>
        <v>11</v>
      </c>
      <c r="I423" s="831">
        <v>-120.72</v>
      </c>
      <c r="J423" s="789">
        <f t="shared" si="44"/>
        <v>1460.05</v>
      </c>
      <c r="K423" s="831">
        <v>1339.33</v>
      </c>
      <c r="L423" s="790">
        <f t="shared" si="49"/>
        <v>1197.52</v>
      </c>
      <c r="M423" s="838"/>
      <c r="N423" s="837" t="s">
        <v>311</v>
      </c>
      <c r="O423" s="836" t="s">
        <v>860</v>
      </c>
      <c r="P423" s="835">
        <v>42308</v>
      </c>
      <c r="Q423" s="834">
        <v>2546.37</v>
      </c>
      <c r="R423" s="833"/>
      <c r="S423" s="832">
        <v>40</v>
      </c>
      <c r="T423" s="831">
        <f t="shared" si="45"/>
        <v>6</v>
      </c>
      <c r="U423" s="831">
        <v>62.88</v>
      </c>
      <c r="V423" s="789">
        <f t="shared" si="46"/>
        <v>265.64</v>
      </c>
      <c r="W423" s="831">
        <v>328.52</v>
      </c>
      <c r="X423" s="790">
        <f t="shared" si="47"/>
        <v>2217.85</v>
      </c>
      <c r="Z423" s="830">
        <f t="shared" si="48"/>
        <v>1</v>
      </c>
    </row>
    <row r="424" spans="2:26" ht="15.75" x14ac:dyDescent="0.25">
      <c r="B424" s="837" t="s">
        <v>311</v>
      </c>
      <c r="C424" s="836" t="s">
        <v>860</v>
      </c>
      <c r="D424" s="835">
        <v>42308</v>
      </c>
      <c r="E424" s="834">
        <v>2546.37</v>
      </c>
      <c r="F424" s="833"/>
      <c r="G424" s="832">
        <v>40</v>
      </c>
      <c r="H424" s="831">
        <f t="shared" si="43"/>
        <v>6</v>
      </c>
      <c r="I424" s="831">
        <v>-62.88</v>
      </c>
      <c r="J424" s="789">
        <f t="shared" si="44"/>
        <v>391.4</v>
      </c>
      <c r="K424" s="831">
        <v>328.52</v>
      </c>
      <c r="L424" s="790">
        <f t="shared" si="49"/>
        <v>2217.85</v>
      </c>
      <c r="M424" s="838"/>
      <c r="N424" s="837" t="s">
        <v>359</v>
      </c>
      <c r="O424" s="836" t="s">
        <v>1479</v>
      </c>
      <c r="P424" s="835">
        <v>43890</v>
      </c>
      <c r="Q424" s="834">
        <v>2312.34</v>
      </c>
      <c r="R424" s="833"/>
      <c r="S424" s="832">
        <v>40</v>
      </c>
      <c r="T424" s="831">
        <f t="shared" si="45"/>
        <v>1</v>
      </c>
      <c r="U424" s="831">
        <v>57.36</v>
      </c>
      <c r="V424" s="789">
        <f t="shared" si="46"/>
        <v>14.670000000000002</v>
      </c>
      <c r="W424" s="831">
        <v>72.03</v>
      </c>
      <c r="X424" s="790">
        <f t="shared" si="47"/>
        <v>2240.31</v>
      </c>
      <c r="Z424" s="830">
        <f t="shared" si="48"/>
        <v>1</v>
      </c>
    </row>
    <row r="425" spans="2:26" ht="15.75" x14ac:dyDescent="0.25">
      <c r="B425" s="837" t="s">
        <v>313</v>
      </c>
      <c r="C425" s="836" t="s">
        <v>861</v>
      </c>
      <c r="D425" s="835">
        <v>40994</v>
      </c>
      <c r="E425" s="834">
        <v>2568.5500000000002</v>
      </c>
      <c r="F425" s="833"/>
      <c r="G425" s="832">
        <v>40</v>
      </c>
      <c r="H425" s="831">
        <f t="shared" si="43"/>
        <v>9</v>
      </c>
      <c r="I425" s="831">
        <v>-63.240000000000009</v>
      </c>
      <c r="J425" s="789">
        <f t="shared" si="44"/>
        <v>624.59</v>
      </c>
      <c r="K425" s="831">
        <v>561.35</v>
      </c>
      <c r="L425" s="790">
        <f t="shared" si="49"/>
        <v>2007.2000000000003</v>
      </c>
      <c r="M425" s="838"/>
      <c r="N425" s="837" t="s">
        <v>311</v>
      </c>
      <c r="O425" s="836" t="s">
        <v>1620</v>
      </c>
      <c r="P425" s="835">
        <v>38138</v>
      </c>
      <c r="Q425" s="834">
        <v>2265</v>
      </c>
      <c r="R425" s="833"/>
      <c r="S425" s="832">
        <v>40</v>
      </c>
      <c r="T425" s="831">
        <f t="shared" si="45"/>
        <v>17</v>
      </c>
      <c r="U425" s="831">
        <v>55.679999999999993</v>
      </c>
      <c r="V425" s="789">
        <f t="shared" si="46"/>
        <v>882.96</v>
      </c>
      <c r="W425" s="831">
        <v>938.64</v>
      </c>
      <c r="X425" s="790">
        <f t="shared" si="47"/>
        <v>1326.3600000000001</v>
      </c>
      <c r="Z425" s="830">
        <f t="shared" si="48"/>
        <v>1</v>
      </c>
    </row>
    <row r="426" spans="2:26" ht="15.75" x14ac:dyDescent="0.25">
      <c r="B426" s="837" t="s">
        <v>308</v>
      </c>
      <c r="C426" s="836" t="s">
        <v>862</v>
      </c>
      <c r="D426" s="835">
        <v>42927</v>
      </c>
      <c r="E426" s="834">
        <v>2571.62</v>
      </c>
      <c r="F426" s="833"/>
      <c r="G426" s="832">
        <v>20</v>
      </c>
      <c r="H426" s="831">
        <f t="shared" si="43"/>
        <v>4</v>
      </c>
      <c r="I426" s="831">
        <v>-124.92</v>
      </c>
      <c r="J426" s="789">
        <f t="shared" si="44"/>
        <v>573.12</v>
      </c>
      <c r="K426" s="831">
        <v>448.2</v>
      </c>
      <c r="L426" s="790">
        <f t="shared" si="49"/>
        <v>2123.42</v>
      </c>
      <c r="M426" s="838"/>
      <c r="N426" s="837" t="s">
        <v>311</v>
      </c>
      <c r="O426" s="836" t="s">
        <v>995</v>
      </c>
      <c r="P426" s="835">
        <v>43600</v>
      </c>
      <c r="Q426" s="834">
        <v>2232.1799999999998</v>
      </c>
      <c r="R426" s="833"/>
      <c r="S426" s="832">
        <v>40</v>
      </c>
      <c r="T426" s="831">
        <f t="shared" si="45"/>
        <v>2</v>
      </c>
      <c r="U426" s="831">
        <v>55.08</v>
      </c>
      <c r="V426" s="789">
        <f t="shared" si="46"/>
        <v>37.56</v>
      </c>
      <c r="W426" s="831">
        <v>92.64</v>
      </c>
      <c r="X426" s="790">
        <f t="shared" si="47"/>
        <v>2139.54</v>
      </c>
      <c r="Z426" s="830">
        <f t="shared" si="48"/>
        <v>1</v>
      </c>
    </row>
    <row r="427" spans="2:26" ht="15.75" x14ac:dyDescent="0.25">
      <c r="B427" s="837" t="s">
        <v>313</v>
      </c>
      <c r="C427" s="836" t="s">
        <v>863</v>
      </c>
      <c r="D427" s="835">
        <v>42411</v>
      </c>
      <c r="E427" s="834">
        <v>2572.44</v>
      </c>
      <c r="F427" s="833"/>
      <c r="G427" s="832">
        <v>40</v>
      </c>
      <c r="H427" s="831">
        <f t="shared" si="43"/>
        <v>5</v>
      </c>
      <c r="I427" s="831">
        <v>-63.480000000000004</v>
      </c>
      <c r="J427" s="789">
        <f t="shared" si="44"/>
        <v>379.23</v>
      </c>
      <c r="K427" s="831">
        <v>315.75</v>
      </c>
      <c r="L427" s="790">
        <f t="shared" si="49"/>
        <v>2256.69</v>
      </c>
      <c r="M427" s="838"/>
      <c r="N427" s="837" t="s">
        <v>313</v>
      </c>
      <c r="O427" s="836" t="s">
        <v>1710</v>
      </c>
      <c r="P427" s="835">
        <v>37636</v>
      </c>
      <c r="Q427" s="834">
        <v>2214.17</v>
      </c>
      <c r="R427" s="833"/>
      <c r="S427" s="832">
        <v>20</v>
      </c>
      <c r="T427" s="831">
        <f t="shared" si="45"/>
        <v>18</v>
      </c>
      <c r="U427" s="831">
        <v>94.92</v>
      </c>
      <c r="V427" s="789">
        <f t="shared" si="46"/>
        <v>1889.97</v>
      </c>
      <c r="W427" s="831">
        <v>1984.89</v>
      </c>
      <c r="X427" s="790">
        <f t="shared" si="47"/>
        <v>229.27999999999997</v>
      </c>
      <c r="Z427" s="830">
        <f t="shared" si="48"/>
        <v>1</v>
      </c>
    </row>
    <row r="428" spans="2:26" ht="15.75" x14ac:dyDescent="0.25">
      <c r="B428" s="837" t="s">
        <v>308</v>
      </c>
      <c r="C428" s="836" t="s">
        <v>864</v>
      </c>
      <c r="D428" s="835">
        <v>42129</v>
      </c>
      <c r="E428" s="834">
        <v>2579.8000000000002</v>
      </c>
      <c r="F428" s="833"/>
      <c r="G428" s="832">
        <v>20</v>
      </c>
      <c r="H428" s="831">
        <f t="shared" si="43"/>
        <v>6</v>
      </c>
      <c r="I428" s="831">
        <v>-124.80000000000001</v>
      </c>
      <c r="J428" s="789">
        <f t="shared" si="44"/>
        <v>853.6400000000001</v>
      </c>
      <c r="K428" s="831">
        <v>728.84</v>
      </c>
      <c r="L428" s="790">
        <f t="shared" si="49"/>
        <v>1850.96</v>
      </c>
      <c r="M428" s="838"/>
      <c r="N428" s="837" t="s">
        <v>312</v>
      </c>
      <c r="O428" s="836" t="s">
        <v>1711</v>
      </c>
      <c r="P428" s="835">
        <v>37125</v>
      </c>
      <c r="Q428" s="834">
        <v>2181.44</v>
      </c>
      <c r="R428" s="833"/>
      <c r="S428" s="832">
        <v>50</v>
      </c>
      <c r="T428" s="831">
        <f t="shared" si="45"/>
        <v>20</v>
      </c>
      <c r="U428" s="831">
        <v>43.08</v>
      </c>
      <c r="V428" s="789">
        <f t="shared" si="46"/>
        <v>803.8</v>
      </c>
      <c r="W428" s="831">
        <v>846.88</v>
      </c>
      <c r="X428" s="790">
        <f t="shared" si="47"/>
        <v>1334.56</v>
      </c>
      <c r="Z428" s="830">
        <f t="shared" si="48"/>
        <v>1</v>
      </c>
    </row>
    <row r="429" spans="2:26" ht="15.75" x14ac:dyDescent="0.25">
      <c r="B429" s="837" t="s">
        <v>313</v>
      </c>
      <c r="C429" s="836" t="s">
        <v>865</v>
      </c>
      <c r="D429" s="835">
        <v>39386</v>
      </c>
      <c r="E429" s="834">
        <v>2595.73</v>
      </c>
      <c r="F429" s="833"/>
      <c r="G429" s="832">
        <v>20</v>
      </c>
      <c r="H429" s="831">
        <f t="shared" si="43"/>
        <v>14</v>
      </c>
      <c r="I429" s="831">
        <v>-122.76</v>
      </c>
      <c r="J429" s="789">
        <f t="shared" si="44"/>
        <v>1828.15</v>
      </c>
      <c r="K429" s="831">
        <v>1705.39</v>
      </c>
      <c r="L429" s="790">
        <f t="shared" si="49"/>
        <v>890.33999999999992</v>
      </c>
      <c r="M429" s="838"/>
      <c r="N429" s="837" t="s">
        <v>311</v>
      </c>
      <c r="O429" s="836" t="s">
        <v>1620</v>
      </c>
      <c r="P429" s="835">
        <v>38027</v>
      </c>
      <c r="Q429" s="834">
        <v>2162.44</v>
      </c>
      <c r="R429" s="833"/>
      <c r="S429" s="832">
        <v>40</v>
      </c>
      <c r="T429" s="831">
        <f t="shared" si="45"/>
        <v>17</v>
      </c>
      <c r="U429" s="831">
        <v>52.92</v>
      </c>
      <c r="V429" s="789">
        <f t="shared" si="46"/>
        <v>861.03000000000009</v>
      </c>
      <c r="W429" s="831">
        <v>913.95</v>
      </c>
      <c r="X429" s="790">
        <f t="shared" si="47"/>
        <v>1248.49</v>
      </c>
      <c r="Z429" s="830">
        <f t="shared" si="48"/>
        <v>1</v>
      </c>
    </row>
    <row r="430" spans="2:26" ht="15.75" x14ac:dyDescent="0.25">
      <c r="B430" s="837" t="s">
        <v>307</v>
      </c>
      <c r="C430" s="836" t="s">
        <v>599</v>
      </c>
      <c r="D430" s="835">
        <v>36341</v>
      </c>
      <c r="E430" s="834">
        <v>2598.25</v>
      </c>
      <c r="F430" s="833"/>
      <c r="G430" s="832">
        <v>20</v>
      </c>
      <c r="H430" s="831">
        <f t="shared" si="43"/>
        <v>20</v>
      </c>
      <c r="I430" s="831">
        <v>0</v>
      </c>
      <c r="J430" s="789">
        <f t="shared" si="44"/>
        <v>2598.25</v>
      </c>
      <c r="K430" s="831">
        <v>2598.25</v>
      </c>
      <c r="L430" s="790">
        <f t="shared" si="49"/>
        <v>0</v>
      </c>
      <c r="M430" s="838"/>
      <c r="N430" s="837" t="s">
        <v>311</v>
      </c>
      <c r="O430" s="836" t="s">
        <v>1712</v>
      </c>
      <c r="P430" s="835">
        <v>36892</v>
      </c>
      <c r="Q430" s="834">
        <v>2100</v>
      </c>
      <c r="R430" s="833"/>
      <c r="S430" s="832">
        <v>40</v>
      </c>
      <c r="T430" s="831">
        <f t="shared" si="45"/>
        <v>21</v>
      </c>
      <c r="U430" s="831">
        <v>51.599999999999994</v>
      </c>
      <c r="V430" s="789">
        <f t="shared" si="46"/>
        <v>853.57999999999993</v>
      </c>
      <c r="W430" s="831">
        <v>905.18</v>
      </c>
      <c r="X430" s="790">
        <f t="shared" si="47"/>
        <v>1194.8200000000002</v>
      </c>
      <c r="Z430" s="830">
        <f t="shared" si="48"/>
        <v>1</v>
      </c>
    </row>
    <row r="431" spans="2:26" ht="15.75" x14ac:dyDescent="0.25">
      <c r="B431" s="837" t="s">
        <v>316</v>
      </c>
      <c r="C431" s="836" t="s">
        <v>866</v>
      </c>
      <c r="D431" s="835">
        <v>38960</v>
      </c>
      <c r="E431" s="834">
        <v>2601.6</v>
      </c>
      <c r="F431" s="833"/>
      <c r="G431" s="832">
        <v>5</v>
      </c>
      <c r="H431" s="831">
        <f t="shared" si="43"/>
        <v>5</v>
      </c>
      <c r="I431" s="831">
        <v>0</v>
      </c>
      <c r="J431" s="789">
        <f t="shared" si="44"/>
        <v>2601.6</v>
      </c>
      <c r="K431" s="831">
        <v>2601.6</v>
      </c>
      <c r="L431" s="790">
        <f t="shared" si="49"/>
        <v>0</v>
      </c>
      <c r="M431" s="838"/>
      <c r="N431" s="837" t="s">
        <v>311</v>
      </c>
      <c r="O431" s="836" t="s">
        <v>1620</v>
      </c>
      <c r="P431" s="835">
        <v>37407</v>
      </c>
      <c r="Q431" s="834">
        <v>2100</v>
      </c>
      <c r="R431" s="833"/>
      <c r="S431" s="832">
        <v>40</v>
      </c>
      <c r="T431" s="831">
        <f t="shared" si="45"/>
        <v>19</v>
      </c>
      <c r="U431" s="831">
        <v>51.240000000000009</v>
      </c>
      <c r="V431" s="789">
        <f t="shared" si="46"/>
        <v>998.12999999999988</v>
      </c>
      <c r="W431" s="831">
        <v>1049.3699999999999</v>
      </c>
      <c r="X431" s="790">
        <f t="shared" si="47"/>
        <v>1050.6300000000001</v>
      </c>
      <c r="Z431" s="830">
        <f t="shared" si="48"/>
        <v>1</v>
      </c>
    </row>
    <row r="432" spans="2:26" ht="15.75" x14ac:dyDescent="0.25">
      <c r="B432" s="837" t="e">
        <v>#N/A</v>
      </c>
      <c r="C432" s="836" t="s">
        <v>867</v>
      </c>
      <c r="D432" s="835">
        <v>42125</v>
      </c>
      <c r="E432" s="834">
        <v>2602</v>
      </c>
      <c r="F432" s="833"/>
      <c r="G432" s="832">
        <v>8</v>
      </c>
      <c r="H432" s="831">
        <f t="shared" si="43"/>
        <v>6</v>
      </c>
      <c r="I432" s="831">
        <v>-276.48</v>
      </c>
      <c r="J432" s="789">
        <f t="shared" si="44"/>
        <v>2095.17</v>
      </c>
      <c r="K432" s="831">
        <v>1818.69</v>
      </c>
      <c r="L432" s="790">
        <f t="shared" si="49"/>
        <v>783.31</v>
      </c>
      <c r="M432" s="838"/>
      <c r="N432" s="837" t="s">
        <v>311</v>
      </c>
      <c r="O432" s="836" t="s">
        <v>1620</v>
      </c>
      <c r="P432" s="835">
        <v>37621</v>
      </c>
      <c r="Q432" s="834">
        <v>2100</v>
      </c>
      <c r="R432" s="833"/>
      <c r="S432" s="832">
        <v>40</v>
      </c>
      <c r="T432" s="831">
        <f t="shared" si="45"/>
        <v>19</v>
      </c>
      <c r="U432" s="831">
        <v>51.240000000000009</v>
      </c>
      <c r="V432" s="789">
        <f t="shared" si="46"/>
        <v>998.12999999999988</v>
      </c>
      <c r="W432" s="831">
        <v>1049.3699999999999</v>
      </c>
      <c r="X432" s="790">
        <f t="shared" si="47"/>
        <v>1050.6300000000001</v>
      </c>
      <c r="Z432" s="830">
        <f t="shared" si="48"/>
        <v>1</v>
      </c>
    </row>
    <row r="433" spans="2:26" ht="15.75" x14ac:dyDescent="0.25">
      <c r="B433" s="837" t="s">
        <v>321</v>
      </c>
      <c r="C433" s="836" t="s">
        <v>579</v>
      </c>
      <c r="D433" s="835">
        <v>43951</v>
      </c>
      <c r="E433" s="834">
        <v>2650.53</v>
      </c>
      <c r="F433" s="833"/>
      <c r="G433" s="832">
        <v>44</v>
      </c>
      <c r="H433" s="831">
        <f t="shared" si="43"/>
        <v>1</v>
      </c>
      <c r="I433" s="831">
        <v>-60</v>
      </c>
      <c r="J433" s="789">
        <f t="shared" si="44"/>
        <v>115.1</v>
      </c>
      <c r="K433" s="831">
        <v>55.1</v>
      </c>
      <c r="L433" s="790">
        <f t="shared" si="49"/>
        <v>2595.4300000000003</v>
      </c>
      <c r="M433" s="838"/>
      <c r="N433" s="837" t="s">
        <v>311</v>
      </c>
      <c r="O433" s="836" t="s">
        <v>1620</v>
      </c>
      <c r="P433" s="835">
        <v>37636</v>
      </c>
      <c r="Q433" s="834">
        <v>2100</v>
      </c>
      <c r="R433" s="833"/>
      <c r="S433" s="832">
        <v>40</v>
      </c>
      <c r="T433" s="831">
        <f t="shared" si="45"/>
        <v>18</v>
      </c>
      <c r="U433" s="831">
        <v>51.240000000000009</v>
      </c>
      <c r="V433" s="789">
        <f t="shared" si="46"/>
        <v>998.12999999999988</v>
      </c>
      <c r="W433" s="831">
        <v>1049.3699999999999</v>
      </c>
      <c r="X433" s="790">
        <f t="shared" si="47"/>
        <v>1050.6300000000001</v>
      </c>
      <c r="Z433" s="830">
        <f t="shared" si="48"/>
        <v>1</v>
      </c>
    </row>
    <row r="434" spans="2:26" ht="15.75" x14ac:dyDescent="0.25">
      <c r="B434" s="837" t="s">
        <v>313</v>
      </c>
      <c r="C434" s="836" t="s">
        <v>868</v>
      </c>
      <c r="D434" s="835">
        <v>41182</v>
      </c>
      <c r="E434" s="834">
        <v>2656.84</v>
      </c>
      <c r="F434" s="833"/>
      <c r="G434" s="832">
        <v>40</v>
      </c>
      <c r="H434" s="831">
        <f t="shared" si="43"/>
        <v>9</v>
      </c>
      <c r="I434" s="831">
        <v>-65.400000000000006</v>
      </c>
      <c r="J434" s="789">
        <f t="shared" si="44"/>
        <v>612.86</v>
      </c>
      <c r="K434" s="831">
        <v>547.46</v>
      </c>
      <c r="L434" s="790">
        <f t="shared" si="49"/>
        <v>2109.38</v>
      </c>
      <c r="M434" s="838"/>
      <c r="N434" s="837" t="s">
        <v>311</v>
      </c>
      <c r="O434" s="836" t="s">
        <v>1620</v>
      </c>
      <c r="P434" s="835">
        <v>37667</v>
      </c>
      <c r="Q434" s="834">
        <v>2100</v>
      </c>
      <c r="R434" s="833"/>
      <c r="S434" s="832">
        <v>40</v>
      </c>
      <c r="T434" s="831">
        <f t="shared" si="45"/>
        <v>18</v>
      </c>
      <c r="U434" s="831">
        <v>51.36</v>
      </c>
      <c r="V434" s="789">
        <f t="shared" si="46"/>
        <v>884.31999999999994</v>
      </c>
      <c r="W434" s="831">
        <v>935.68</v>
      </c>
      <c r="X434" s="790">
        <f t="shared" si="47"/>
        <v>1164.3200000000002</v>
      </c>
      <c r="Z434" s="830">
        <f t="shared" si="48"/>
        <v>1</v>
      </c>
    </row>
    <row r="435" spans="2:26" ht="15.75" x14ac:dyDescent="0.25">
      <c r="B435" s="837" t="s">
        <v>313</v>
      </c>
      <c r="C435" s="836" t="s">
        <v>869</v>
      </c>
      <c r="D435" s="835">
        <v>41578</v>
      </c>
      <c r="E435" s="834">
        <v>2661</v>
      </c>
      <c r="F435" s="833"/>
      <c r="G435" s="832">
        <v>40</v>
      </c>
      <c r="H435" s="831">
        <f t="shared" si="43"/>
        <v>8</v>
      </c>
      <c r="I435" s="831">
        <v>-65.760000000000005</v>
      </c>
      <c r="J435" s="789">
        <f t="shared" si="44"/>
        <v>542.18000000000006</v>
      </c>
      <c r="K435" s="831">
        <v>476.42</v>
      </c>
      <c r="L435" s="790">
        <f t="shared" si="49"/>
        <v>2184.58</v>
      </c>
      <c r="M435" s="838"/>
      <c r="N435" s="837" t="s">
        <v>311</v>
      </c>
      <c r="O435" s="836" t="s">
        <v>1620</v>
      </c>
      <c r="P435" s="835">
        <v>37909</v>
      </c>
      <c r="Q435" s="834">
        <v>2100</v>
      </c>
      <c r="R435" s="833"/>
      <c r="S435" s="832">
        <v>40</v>
      </c>
      <c r="T435" s="831">
        <f t="shared" si="45"/>
        <v>18</v>
      </c>
      <c r="U435" s="831">
        <v>51.36</v>
      </c>
      <c r="V435" s="789">
        <f t="shared" si="46"/>
        <v>893.06999999999994</v>
      </c>
      <c r="W435" s="831">
        <v>944.43</v>
      </c>
      <c r="X435" s="790">
        <f t="shared" si="47"/>
        <v>1155.5700000000002</v>
      </c>
      <c r="Z435" s="830">
        <f t="shared" si="48"/>
        <v>1</v>
      </c>
    </row>
    <row r="436" spans="2:26" ht="15.75" x14ac:dyDescent="0.25">
      <c r="B436" s="837" t="s">
        <v>311</v>
      </c>
      <c r="C436" s="836" t="s">
        <v>870</v>
      </c>
      <c r="D436" s="835">
        <v>42643</v>
      </c>
      <c r="E436" s="834">
        <v>2662.5</v>
      </c>
      <c r="F436" s="833"/>
      <c r="G436" s="832">
        <v>6</v>
      </c>
      <c r="H436" s="831">
        <f t="shared" si="43"/>
        <v>5</v>
      </c>
      <c r="I436" s="831">
        <v>-374.4</v>
      </c>
      <c r="J436" s="789">
        <f t="shared" si="44"/>
        <v>2225.66</v>
      </c>
      <c r="K436" s="831">
        <v>1851.26</v>
      </c>
      <c r="L436" s="790">
        <f t="shared" si="49"/>
        <v>811.24</v>
      </c>
      <c r="M436" s="838"/>
      <c r="N436" s="837">
        <v>0</v>
      </c>
      <c r="O436" s="836" t="s">
        <v>1713</v>
      </c>
      <c r="P436" s="835">
        <v>40847</v>
      </c>
      <c r="Q436" s="834">
        <v>1986.2</v>
      </c>
      <c r="R436" s="833"/>
      <c r="S436" s="832">
        <v>30</v>
      </c>
      <c r="T436" s="831">
        <f t="shared" si="45"/>
        <v>10</v>
      </c>
      <c r="U436" s="831">
        <v>63.36</v>
      </c>
      <c r="V436" s="789">
        <f t="shared" si="46"/>
        <v>575.25</v>
      </c>
      <c r="W436" s="831">
        <v>638.61</v>
      </c>
      <c r="X436" s="790">
        <f t="shared" si="47"/>
        <v>1347.5900000000001</v>
      </c>
      <c r="Z436" s="830">
        <f t="shared" si="48"/>
        <v>1</v>
      </c>
    </row>
    <row r="437" spans="2:26" ht="15.75" x14ac:dyDescent="0.25">
      <c r="B437" s="837" t="s">
        <v>308</v>
      </c>
      <c r="C437" s="836" t="s">
        <v>871</v>
      </c>
      <c r="D437" s="835">
        <v>36794</v>
      </c>
      <c r="E437" s="834">
        <v>2662.5</v>
      </c>
      <c r="F437" s="833"/>
      <c r="G437" s="832">
        <v>3</v>
      </c>
      <c r="H437" s="831">
        <f t="shared" si="43"/>
        <v>3</v>
      </c>
      <c r="I437" s="831">
        <v>0</v>
      </c>
      <c r="J437" s="789">
        <f t="shared" si="44"/>
        <v>2662.5</v>
      </c>
      <c r="K437" s="831">
        <v>2662.5</v>
      </c>
      <c r="L437" s="790">
        <f t="shared" si="49"/>
        <v>0</v>
      </c>
      <c r="M437" s="838"/>
      <c r="N437" s="837" t="s">
        <v>311</v>
      </c>
      <c r="O437" s="836" t="s">
        <v>1714</v>
      </c>
      <c r="P437" s="835">
        <v>42916</v>
      </c>
      <c r="Q437" s="834">
        <v>1970</v>
      </c>
      <c r="R437" s="833"/>
      <c r="S437" s="832">
        <v>40</v>
      </c>
      <c r="T437" s="831">
        <f t="shared" si="45"/>
        <v>4</v>
      </c>
      <c r="U437" s="831">
        <v>48.720000000000006</v>
      </c>
      <c r="V437" s="789">
        <f t="shared" si="46"/>
        <v>127.49000000000001</v>
      </c>
      <c r="W437" s="831">
        <v>176.21</v>
      </c>
      <c r="X437" s="790">
        <f t="shared" si="47"/>
        <v>1793.79</v>
      </c>
      <c r="Z437" s="830">
        <f t="shared" si="48"/>
        <v>1</v>
      </c>
    </row>
    <row r="438" spans="2:26" ht="15.75" x14ac:dyDescent="0.25">
      <c r="B438" s="837" t="s">
        <v>313</v>
      </c>
      <c r="C438" s="836" t="s">
        <v>730</v>
      </c>
      <c r="D438" s="835">
        <v>36616</v>
      </c>
      <c r="E438" s="834">
        <v>2667</v>
      </c>
      <c r="F438" s="833"/>
      <c r="G438" s="832">
        <v>40</v>
      </c>
      <c r="H438" s="831">
        <f t="shared" si="43"/>
        <v>21</v>
      </c>
      <c r="I438" s="831">
        <v>-65.28</v>
      </c>
      <c r="J438" s="789">
        <f t="shared" si="44"/>
        <v>1453.68</v>
      </c>
      <c r="K438" s="831">
        <v>1388.4</v>
      </c>
      <c r="L438" s="790">
        <f t="shared" si="49"/>
        <v>1278.5999999999999</v>
      </c>
      <c r="M438" s="838"/>
      <c r="N438" s="837" t="s">
        <v>311</v>
      </c>
      <c r="O438" s="836" t="s">
        <v>799</v>
      </c>
      <c r="P438" s="835">
        <v>42643</v>
      </c>
      <c r="Q438" s="834">
        <v>1892.19</v>
      </c>
      <c r="R438" s="833"/>
      <c r="S438" s="832">
        <v>40</v>
      </c>
      <c r="T438" s="831">
        <f t="shared" si="45"/>
        <v>5</v>
      </c>
      <c r="U438" s="831">
        <v>46.68</v>
      </c>
      <c r="V438" s="789">
        <f t="shared" si="46"/>
        <v>154.04</v>
      </c>
      <c r="W438" s="831">
        <v>200.72</v>
      </c>
      <c r="X438" s="790">
        <f t="shared" si="47"/>
        <v>1691.47</v>
      </c>
      <c r="Z438" s="830">
        <f t="shared" si="48"/>
        <v>1</v>
      </c>
    </row>
    <row r="439" spans="2:26" ht="15.75" x14ac:dyDescent="0.25">
      <c r="B439" s="837" t="s">
        <v>308</v>
      </c>
      <c r="C439" s="836" t="s">
        <v>872</v>
      </c>
      <c r="D439" s="835">
        <v>43382</v>
      </c>
      <c r="E439" s="834">
        <v>2674.15</v>
      </c>
      <c r="F439" s="833"/>
      <c r="G439" s="832">
        <v>20</v>
      </c>
      <c r="H439" s="831">
        <f t="shared" si="43"/>
        <v>3</v>
      </c>
      <c r="I439" s="831">
        <v>-130.68</v>
      </c>
      <c r="J439" s="789">
        <f t="shared" si="44"/>
        <v>430.02</v>
      </c>
      <c r="K439" s="831">
        <v>299.33999999999997</v>
      </c>
      <c r="L439" s="790">
        <f t="shared" si="49"/>
        <v>2374.81</v>
      </c>
      <c r="M439" s="838"/>
      <c r="N439" s="837" t="s">
        <v>312</v>
      </c>
      <c r="O439" s="836" t="s">
        <v>1715</v>
      </c>
      <c r="P439" s="835">
        <v>37000</v>
      </c>
      <c r="Q439" s="834">
        <v>1827.97</v>
      </c>
      <c r="R439" s="833"/>
      <c r="S439" s="832">
        <v>50</v>
      </c>
      <c r="T439" s="831">
        <f t="shared" si="45"/>
        <v>20</v>
      </c>
      <c r="U439" s="831">
        <v>36.120000000000005</v>
      </c>
      <c r="V439" s="789">
        <f t="shared" si="46"/>
        <v>685.72</v>
      </c>
      <c r="W439" s="831">
        <v>721.84</v>
      </c>
      <c r="X439" s="790">
        <f t="shared" si="47"/>
        <v>1106.1300000000001</v>
      </c>
      <c r="Z439" s="830">
        <f t="shared" si="48"/>
        <v>1</v>
      </c>
    </row>
    <row r="440" spans="2:26" ht="15.75" x14ac:dyDescent="0.25">
      <c r="B440" s="837" t="s">
        <v>316</v>
      </c>
      <c r="C440" s="836" t="s">
        <v>873</v>
      </c>
      <c r="D440" s="835">
        <v>43144</v>
      </c>
      <c r="E440" s="834">
        <v>2709.08</v>
      </c>
      <c r="F440" s="833"/>
      <c r="G440" s="832">
        <v>5</v>
      </c>
      <c r="H440" s="831">
        <f t="shared" si="43"/>
        <v>3</v>
      </c>
      <c r="I440" s="831">
        <v>-453.96</v>
      </c>
      <c r="J440" s="789">
        <f t="shared" si="44"/>
        <v>1990.33</v>
      </c>
      <c r="K440" s="831">
        <v>1536.37</v>
      </c>
      <c r="L440" s="790">
        <f t="shared" si="49"/>
        <v>1172.71</v>
      </c>
      <c r="M440" s="838"/>
      <c r="N440" s="837" t="s">
        <v>312</v>
      </c>
      <c r="O440" s="836" t="s">
        <v>1716</v>
      </c>
      <c r="P440" s="835">
        <v>37261</v>
      </c>
      <c r="Q440" s="834">
        <v>1750</v>
      </c>
      <c r="R440" s="833"/>
      <c r="S440" s="832">
        <v>50</v>
      </c>
      <c r="T440" s="831">
        <f t="shared" si="45"/>
        <v>19</v>
      </c>
      <c r="U440" s="831">
        <v>34.44</v>
      </c>
      <c r="V440" s="789">
        <f t="shared" si="46"/>
        <v>630.28</v>
      </c>
      <c r="W440" s="831">
        <v>664.72</v>
      </c>
      <c r="X440" s="790">
        <f t="shared" si="47"/>
        <v>1085.28</v>
      </c>
      <c r="Z440" s="830">
        <f t="shared" si="48"/>
        <v>1</v>
      </c>
    </row>
    <row r="441" spans="2:26" ht="15.75" x14ac:dyDescent="0.25">
      <c r="B441" s="837" t="s">
        <v>316</v>
      </c>
      <c r="C441" s="836" t="s">
        <v>874</v>
      </c>
      <c r="D441" s="835">
        <v>43144</v>
      </c>
      <c r="E441" s="834">
        <v>2709.08</v>
      </c>
      <c r="F441" s="833"/>
      <c r="G441" s="832">
        <v>5</v>
      </c>
      <c r="H441" s="831">
        <f t="shared" si="43"/>
        <v>3</v>
      </c>
      <c r="I441" s="831">
        <v>-453.96</v>
      </c>
      <c r="J441" s="789">
        <f t="shared" si="44"/>
        <v>1990.33</v>
      </c>
      <c r="K441" s="831">
        <v>1536.37</v>
      </c>
      <c r="L441" s="790">
        <f t="shared" si="49"/>
        <v>1172.71</v>
      </c>
      <c r="M441" s="838"/>
      <c r="N441" s="837" t="s">
        <v>311</v>
      </c>
      <c r="O441" s="836" t="s">
        <v>1717</v>
      </c>
      <c r="P441" s="835">
        <v>33770</v>
      </c>
      <c r="Q441" s="834">
        <v>1708</v>
      </c>
      <c r="R441" s="833"/>
      <c r="S441" s="832">
        <v>40</v>
      </c>
      <c r="T441" s="831">
        <f t="shared" si="45"/>
        <v>29</v>
      </c>
      <c r="U441" s="831">
        <v>41.28</v>
      </c>
      <c r="V441" s="789">
        <f t="shared" si="46"/>
        <v>1178.52</v>
      </c>
      <c r="W441" s="831">
        <v>1219.8</v>
      </c>
      <c r="X441" s="790">
        <f t="shared" si="47"/>
        <v>488.20000000000005</v>
      </c>
      <c r="Z441" s="830">
        <f t="shared" si="48"/>
        <v>1</v>
      </c>
    </row>
    <row r="442" spans="2:26" ht="15.75" x14ac:dyDescent="0.25">
      <c r="B442" s="837" t="s">
        <v>307</v>
      </c>
      <c r="C442" s="836" t="s">
        <v>875</v>
      </c>
      <c r="D442" s="835">
        <v>37072</v>
      </c>
      <c r="E442" s="834">
        <v>2712.36</v>
      </c>
      <c r="F442" s="833"/>
      <c r="G442" s="832">
        <v>7</v>
      </c>
      <c r="H442" s="831">
        <f t="shared" si="43"/>
        <v>7</v>
      </c>
      <c r="I442" s="831">
        <v>0</v>
      </c>
      <c r="J442" s="789">
        <f t="shared" si="44"/>
        <v>2712.36</v>
      </c>
      <c r="K442" s="831">
        <v>2712.36</v>
      </c>
      <c r="L442" s="790">
        <f t="shared" si="49"/>
        <v>0</v>
      </c>
      <c r="M442" s="838"/>
      <c r="N442" s="837" t="s">
        <v>311</v>
      </c>
      <c r="O442" s="836" t="s">
        <v>1620</v>
      </c>
      <c r="P442" s="835">
        <v>38199</v>
      </c>
      <c r="Q442" s="834">
        <v>1575</v>
      </c>
      <c r="R442" s="833"/>
      <c r="S442" s="832">
        <v>40</v>
      </c>
      <c r="T442" s="831">
        <f t="shared" si="45"/>
        <v>17</v>
      </c>
      <c r="U442" s="831">
        <v>38.76</v>
      </c>
      <c r="V442" s="789">
        <f t="shared" si="46"/>
        <v>607.41999999999996</v>
      </c>
      <c r="W442" s="831">
        <v>646.17999999999995</v>
      </c>
      <c r="X442" s="790">
        <f t="shared" si="47"/>
        <v>928.82</v>
      </c>
      <c r="Z442" s="830">
        <f t="shared" si="48"/>
        <v>1</v>
      </c>
    </row>
    <row r="443" spans="2:26" ht="15.75" x14ac:dyDescent="0.25">
      <c r="B443" s="837" t="s">
        <v>313</v>
      </c>
      <c r="C443" s="836" t="s">
        <v>876</v>
      </c>
      <c r="D443" s="835">
        <v>43857</v>
      </c>
      <c r="E443" s="834">
        <v>2715.42</v>
      </c>
      <c r="F443" s="833"/>
      <c r="G443" s="832">
        <v>20</v>
      </c>
      <c r="H443" s="831">
        <f t="shared" si="43"/>
        <v>1</v>
      </c>
      <c r="I443" s="831">
        <v>-132.35999999999999</v>
      </c>
      <c r="J443" s="789">
        <f t="shared" si="44"/>
        <v>322.99</v>
      </c>
      <c r="K443" s="831">
        <v>190.63</v>
      </c>
      <c r="L443" s="790">
        <f t="shared" si="49"/>
        <v>2524.79</v>
      </c>
      <c r="M443" s="838"/>
      <c r="N443" s="837" t="s">
        <v>313</v>
      </c>
      <c r="O443" s="836" t="s">
        <v>1718</v>
      </c>
      <c r="P443" s="835">
        <v>40999</v>
      </c>
      <c r="Q443" s="834">
        <v>1447.96</v>
      </c>
      <c r="R443" s="833"/>
      <c r="S443" s="832">
        <v>20</v>
      </c>
      <c r="T443" s="831">
        <f t="shared" si="45"/>
        <v>9</v>
      </c>
      <c r="U443" s="831">
        <v>69.960000000000008</v>
      </c>
      <c r="V443" s="789">
        <f t="shared" si="46"/>
        <v>562.31999999999994</v>
      </c>
      <c r="W443" s="831">
        <v>632.28</v>
      </c>
      <c r="X443" s="790">
        <f t="shared" si="47"/>
        <v>815.68000000000006</v>
      </c>
      <c r="Z443" s="830">
        <f t="shared" si="48"/>
        <v>1</v>
      </c>
    </row>
    <row r="444" spans="2:26" ht="15.75" x14ac:dyDescent="0.25">
      <c r="B444" s="837" t="s">
        <v>313</v>
      </c>
      <c r="C444" s="836" t="s">
        <v>877</v>
      </c>
      <c r="D444" s="835">
        <v>42802</v>
      </c>
      <c r="E444" s="834">
        <v>2716.28</v>
      </c>
      <c r="F444" s="833"/>
      <c r="G444" s="832">
        <v>40</v>
      </c>
      <c r="H444" s="831">
        <f t="shared" si="43"/>
        <v>4</v>
      </c>
      <c r="I444" s="831">
        <v>-67.2</v>
      </c>
      <c r="J444" s="789">
        <f t="shared" si="44"/>
        <v>327.17</v>
      </c>
      <c r="K444" s="831">
        <v>259.97000000000003</v>
      </c>
      <c r="L444" s="790">
        <f t="shared" si="49"/>
        <v>2456.3100000000004</v>
      </c>
      <c r="M444" s="838"/>
      <c r="N444" s="837">
        <v>0</v>
      </c>
      <c r="O444" s="836" t="s">
        <v>1719</v>
      </c>
      <c r="P444" s="835">
        <v>40816</v>
      </c>
      <c r="Q444" s="834">
        <v>1134.93</v>
      </c>
      <c r="R444" s="833"/>
      <c r="S444" s="832">
        <v>30</v>
      </c>
      <c r="T444" s="831">
        <f t="shared" si="45"/>
        <v>10</v>
      </c>
      <c r="U444" s="831">
        <v>36.120000000000005</v>
      </c>
      <c r="V444" s="789">
        <f t="shared" si="46"/>
        <v>331.87</v>
      </c>
      <c r="W444" s="831">
        <v>367.99</v>
      </c>
      <c r="X444" s="790">
        <f t="shared" si="47"/>
        <v>766.94</v>
      </c>
      <c r="Z444" s="830">
        <f t="shared" si="48"/>
        <v>1</v>
      </c>
    </row>
    <row r="445" spans="2:26" ht="15.75" x14ac:dyDescent="0.25">
      <c r="B445" s="837" t="s">
        <v>313</v>
      </c>
      <c r="C445" s="836" t="s">
        <v>778</v>
      </c>
      <c r="D445" s="835">
        <v>43907</v>
      </c>
      <c r="E445" s="834">
        <v>2738.22</v>
      </c>
      <c r="F445" s="833"/>
      <c r="G445" s="832">
        <v>20</v>
      </c>
      <c r="H445" s="831">
        <f t="shared" si="43"/>
        <v>1</v>
      </c>
      <c r="I445" s="831">
        <v>-135.12</v>
      </c>
      <c r="J445" s="789">
        <f t="shared" si="44"/>
        <v>282.53999999999996</v>
      </c>
      <c r="K445" s="831">
        <v>147.41999999999999</v>
      </c>
      <c r="L445" s="790">
        <f t="shared" si="49"/>
        <v>2590.7999999999997</v>
      </c>
      <c r="M445" s="838"/>
      <c r="N445" s="837" t="s">
        <v>359</v>
      </c>
      <c r="O445" s="836" t="s">
        <v>1631</v>
      </c>
      <c r="P445" s="835">
        <v>43373</v>
      </c>
      <c r="Q445" s="834">
        <v>1050</v>
      </c>
      <c r="R445" s="833"/>
      <c r="S445" s="832">
        <v>40</v>
      </c>
      <c r="T445" s="831">
        <f t="shared" si="45"/>
        <v>3</v>
      </c>
      <c r="U445" s="831">
        <v>25.92</v>
      </c>
      <c r="V445" s="789">
        <f t="shared" si="46"/>
        <v>35.159999999999997</v>
      </c>
      <c r="W445" s="831">
        <v>61.08</v>
      </c>
      <c r="X445" s="790">
        <f t="shared" si="47"/>
        <v>988.92</v>
      </c>
      <c r="Z445" s="830">
        <f t="shared" si="48"/>
        <v>1</v>
      </c>
    </row>
    <row r="446" spans="2:26" ht="15.75" x14ac:dyDescent="0.25">
      <c r="B446" s="837" t="s">
        <v>311</v>
      </c>
      <c r="C446" s="836" t="s">
        <v>105</v>
      </c>
      <c r="D446" s="835">
        <v>35490</v>
      </c>
      <c r="E446" s="834">
        <v>2753</v>
      </c>
      <c r="F446" s="833"/>
      <c r="G446" s="832">
        <v>40</v>
      </c>
      <c r="H446" s="831">
        <f t="shared" si="43"/>
        <v>24</v>
      </c>
      <c r="I446" s="831">
        <v>-67.2</v>
      </c>
      <c r="J446" s="789">
        <f t="shared" si="44"/>
        <v>1706.8</v>
      </c>
      <c r="K446" s="831">
        <v>1639.6</v>
      </c>
      <c r="L446" s="790">
        <f t="shared" si="49"/>
        <v>1113.4000000000001</v>
      </c>
      <c r="M446" s="838"/>
      <c r="N446" s="837">
        <v>0</v>
      </c>
      <c r="O446" s="836" t="s">
        <v>1664</v>
      </c>
      <c r="P446" s="835">
        <v>40633</v>
      </c>
      <c r="Q446" s="834">
        <v>975.86</v>
      </c>
      <c r="R446" s="833"/>
      <c r="S446" s="832">
        <v>30</v>
      </c>
      <c r="T446" s="831">
        <f t="shared" si="45"/>
        <v>10</v>
      </c>
      <c r="U446" s="831">
        <v>31.08</v>
      </c>
      <c r="V446" s="789">
        <f t="shared" si="46"/>
        <v>301.63</v>
      </c>
      <c r="W446" s="831">
        <v>332.71</v>
      </c>
      <c r="X446" s="790">
        <f t="shared" si="47"/>
        <v>643.15000000000009</v>
      </c>
      <c r="Z446" s="830">
        <f t="shared" si="48"/>
        <v>1</v>
      </c>
    </row>
    <row r="447" spans="2:26" ht="15.75" x14ac:dyDescent="0.25">
      <c r="B447" s="837" t="s">
        <v>311</v>
      </c>
      <c r="C447" s="836" t="s">
        <v>789</v>
      </c>
      <c r="D447" s="835">
        <v>38533</v>
      </c>
      <c r="E447" s="834">
        <v>2770.84</v>
      </c>
      <c r="F447" s="833"/>
      <c r="G447" s="832">
        <v>40</v>
      </c>
      <c r="H447" s="831">
        <f t="shared" si="43"/>
        <v>16</v>
      </c>
      <c r="I447" s="831">
        <v>-67.92</v>
      </c>
      <c r="J447" s="789">
        <f t="shared" si="44"/>
        <v>1140.93</v>
      </c>
      <c r="K447" s="831">
        <v>1073.01</v>
      </c>
      <c r="L447" s="790">
        <f t="shared" si="49"/>
        <v>1697.8300000000002</v>
      </c>
      <c r="M447" s="838"/>
      <c r="N447" s="837" t="s">
        <v>311</v>
      </c>
      <c r="O447" s="836" t="s">
        <v>796</v>
      </c>
      <c r="P447" s="835">
        <v>40999</v>
      </c>
      <c r="Q447" s="834">
        <v>792.85</v>
      </c>
      <c r="R447" s="833"/>
      <c r="S447" s="832">
        <v>40</v>
      </c>
      <c r="T447" s="831">
        <f t="shared" si="45"/>
        <v>9</v>
      </c>
      <c r="U447" s="831">
        <v>19.560000000000002</v>
      </c>
      <c r="V447" s="789">
        <f t="shared" si="46"/>
        <v>153.74</v>
      </c>
      <c r="W447" s="831">
        <v>173.3</v>
      </c>
      <c r="X447" s="790">
        <f t="shared" si="47"/>
        <v>619.54999999999995</v>
      </c>
      <c r="Z447" s="830">
        <f t="shared" si="48"/>
        <v>1</v>
      </c>
    </row>
    <row r="448" spans="2:26" ht="15.75" x14ac:dyDescent="0.25">
      <c r="B448" s="837" t="s">
        <v>311</v>
      </c>
      <c r="C448" s="836" t="s">
        <v>878</v>
      </c>
      <c r="D448" s="835">
        <v>43465</v>
      </c>
      <c r="E448" s="834">
        <v>2778.9</v>
      </c>
      <c r="F448" s="833"/>
      <c r="G448" s="832">
        <v>6</v>
      </c>
      <c r="H448" s="831">
        <f t="shared" si="43"/>
        <v>3</v>
      </c>
      <c r="I448" s="831">
        <v>-423.24</v>
      </c>
      <c r="J448" s="789">
        <f t="shared" si="44"/>
        <v>1368.18</v>
      </c>
      <c r="K448" s="831">
        <v>944.94</v>
      </c>
      <c r="L448" s="790">
        <f t="shared" si="49"/>
        <v>1833.96</v>
      </c>
      <c r="M448" s="838"/>
      <c r="N448" s="837" t="s">
        <v>307</v>
      </c>
      <c r="O448" s="836" t="s">
        <v>1720</v>
      </c>
      <c r="P448" s="835">
        <v>34135</v>
      </c>
      <c r="Q448" s="834">
        <v>789</v>
      </c>
      <c r="R448" s="833"/>
      <c r="S448" s="832">
        <v>20</v>
      </c>
      <c r="T448" s="831">
        <f t="shared" si="45"/>
        <v>20</v>
      </c>
      <c r="U448" s="831">
        <v>0</v>
      </c>
      <c r="V448" s="789">
        <f t="shared" si="46"/>
        <v>789</v>
      </c>
      <c r="W448" s="831">
        <v>789</v>
      </c>
      <c r="X448" s="790">
        <f t="shared" si="47"/>
        <v>0</v>
      </c>
      <c r="Z448" s="830">
        <f t="shared" si="48"/>
        <v>1</v>
      </c>
    </row>
    <row r="449" spans="2:26" ht="15.75" x14ac:dyDescent="0.25">
      <c r="B449" s="837" t="s">
        <v>307</v>
      </c>
      <c r="C449" s="836" t="s">
        <v>879</v>
      </c>
      <c r="D449" s="835">
        <v>39386</v>
      </c>
      <c r="E449" s="834">
        <v>2786.09</v>
      </c>
      <c r="F449" s="833"/>
      <c r="G449" s="832">
        <v>20</v>
      </c>
      <c r="H449" s="831">
        <f t="shared" si="43"/>
        <v>14</v>
      </c>
      <c r="I449" s="831">
        <v>-130.44</v>
      </c>
      <c r="J449" s="789">
        <f t="shared" si="44"/>
        <v>1960.13</v>
      </c>
      <c r="K449" s="831">
        <v>1829.69</v>
      </c>
      <c r="L449" s="790">
        <f t="shared" si="49"/>
        <v>956.40000000000009</v>
      </c>
      <c r="M449" s="838"/>
      <c r="N449" s="837" t="s">
        <v>313</v>
      </c>
      <c r="O449" s="836" t="s">
        <v>1721</v>
      </c>
      <c r="P449" s="835">
        <v>34135</v>
      </c>
      <c r="Q449" s="834">
        <v>726</v>
      </c>
      <c r="R449" s="833"/>
      <c r="S449" s="832">
        <v>20</v>
      </c>
      <c r="T449" s="831">
        <f t="shared" si="45"/>
        <v>20</v>
      </c>
      <c r="U449" s="831">
        <v>0</v>
      </c>
      <c r="V449" s="789">
        <f t="shared" si="46"/>
        <v>726</v>
      </c>
      <c r="W449" s="831">
        <v>726</v>
      </c>
      <c r="X449" s="790">
        <f t="shared" si="47"/>
        <v>0</v>
      </c>
      <c r="Z449" s="830">
        <f t="shared" si="48"/>
        <v>1</v>
      </c>
    </row>
    <row r="450" spans="2:26" ht="15.75" x14ac:dyDescent="0.25">
      <c r="B450" s="837" t="s">
        <v>359</v>
      </c>
      <c r="C450" s="836" t="s">
        <v>803</v>
      </c>
      <c r="D450" s="835">
        <v>43890</v>
      </c>
      <c r="E450" s="834">
        <v>2800</v>
      </c>
      <c r="F450" s="833"/>
      <c r="G450" s="832">
        <v>60</v>
      </c>
      <c r="H450" s="831">
        <f t="shared" si="43"/>
        <v>1</v>
      </c>
      <c r="I450" s="831">
        <v>-46.44</v>
      </c>
      <c r="J450" s="789">
        <f t="shared" si="44"/>
        <v>104.66999999999999</v>
      </c>
      <c r="K450" s="831">
        <v>58.23</v>
      </c>
      <c r="L450" s="790">
        <f t="shared" si="49"/>
        <v>2741.77</v>
      </c>
      <c r="M450" s="838"/>
      <c r="N450" s="837" t="s">
        <v>313</v>
      </c>
      <c r="O450" s="836" t="s">
        <v>1722</v>
      </c>
      <c r="P450" s="835">
        <v>36971</v>
      </c>
      <c r="Q450" s="834">
        <v>658.32</v>
      </c>
      <c r="R450" s="833"/>
      <c r="S450" s="832">
        <v>40</v>
      </c>
      <c r="T450" s="831">
        <f t="shared" si="45"/>
        <v>20</v>
      </c>
      <c r="U450" s="831">
        <v>16.080000000000002</v>
      </c>
      <c r="V450" s="789">
        <f t="shared" si="46"/>
        <v>310.19</v>
      </c>
      <c r="W450" s="831">
        <v>326.27</v>
      </c>
      <c r="X450" s="790">
        <f t="shared" si="47"/>
        <v>332.05000000000007</v>
      </c>
      <c r="Z450" s="830">
        <f t="shared" si="48"/>
        <v>1</v>
      </c>
    </row>
    <row r="451" spans="2:26" ht="15.75" x14ac:dyDescent="0.25">
      <c r="B451" s="837" t="s">
        <v>359</v>
      </c>
      <c r="C451" s="836" t="s">
        <v>819</v>
      </c>
      <c r="D451" s="835">
        <v>43921</v>
      </c>
      <c r="E451" s="834">
        <v>2800</v>
      </c>
      <c r="F451" s="833"/>
      <c r="G451" s="832">
        <v>60</v>
      </c>
      <c r="H451" s="831">
        <f t="shared" si="43"/>
        <v>1</v>
      </c>
      <c r="I451" s="831">
        <v>-46.44</v>
      </c>
      <c r="J451" s="789">
        <f t="shared" si="44"/>
        <v>96.88</v>
      </c>
      <c r="K451" s="831">
        <v>50.44</v>
      </c>
      <c r="L451" s="790">
        <f t="shared" si="49"/>
        <v>2749.56</v>
      </c>
      <c r="M451" s="838"/>
      <c r="N451" s="837">
        <v>0</v>
      </c>
      <c r="O451" s="836" t="s">
        <v>1723</v>
      </c>
      <c r="P451" s="835">
        <v>40724</v>
      </c>
      <c r="Q451" s="834">
        <v>577.54999999999995</v>
      </c>
      <c r="R451" s="833"/>
      <c r="S451" s="832">
        <v>30</v>
      </c>
      <c r="T451" s="831">
        <f t="shared" si="45"/>
        <v>10</v>
      </c>
      <c r="U451" s="831">
        <v>18.36</v>
      </c>
      <c r="V451" s="789">
        <f t="shared" si="46"/>
        <v>173.7</v>
      </c>
      <c r="W451" s="831">
        <v>192.06</v>
      </c>
      <c r="X451" s="790">
        <f t="shared" si="47"/>
        <v>385.48999999999995</v>
      </c>
      <c r="Z451" s="830">
        <f t="shared" si="48"/>
        <v>1</v>
      </c>
    </row>
    <row r="452" spans="2:26" ht="15.75" x14ac:dyDescent="0.25">
      <c r="B452" s="837" t="s">
        <v>311</v>
      </c>
      <c r="C452" s="836" t="s">
        <v>880</v>
      </c>
      <c r="D452" s="835">
        <v>37925</v>
      </c>
      <c r="E452" s="834">
        <v>2803.31</v>
      </c>
      <c r="F452" s="833"/>
      <c r="G452" s="832">
        <v>40</v>
      </c>
      <c r="H452" s="831">
        <f t="shared" si="43"/>
        <v>18</v>
      </c>
      <c r="I452" s="831">
        <v>-68.64</v>
      </c>
      <c r="J452" s="789">
        <f t="shared" si="44"/>
        <v>1270.96</v>
      </c>
      <c r="K452" s="831">
        <v>1202.32</v>
      </c>
      <c r="L452" s="790">
        <f t="shared" si="49"/>
        <v>1600.99</v>
      </c>
      <c r="M452" s="838"/>
      <c r="N452" s="837" t="s">
        <v>359</v>
      </c>
      <c r="O452" s="836" t="s">
        <v>1724</v>
      </c>
      <c r="P452" s="835">
        <v>38352</v>
      </c>
      <c r="Q452" s="834">
        <v>563.89</v>
      </c>
      <c r="R452" s="833"/>
      <c r="S452" s="832">
        <v>60</v>
      </c>
      <c r="T452" s="831">
        <f t="shared" si="45"/>
        <v>17</v>
      </c>
      <c r="U452" s="831">
        <v>9.36</v>
      </c>
      <c r="V452" s="789">
        <f t="shared" si="46"/>
        <v>141.01999999999998</v>
      </c>
      <c r="W452" s="831">
        <v>150.38</v>
      </c>
      <c r="X452" s="790">
        <f t="shared" si="47"/>
        <v>413.51</v>
      </c>
      <c r="Z452" s="830">
        <f t="shared" si="48"/>
        <v>1</v>
      </c>
    </row>
    <row r="453" spans="2:26" ht="15.75" x14ac:dyDescent="0.25">
      <c r="B453" s="837" t="s">
        <v>311</v>
      </c>
      <c r="C453" s="836" t="s">
        <v>881</v>
      </c>
      <c r="D453" s="835">
        <v>36799</v>
      </c>
      <c r="E453" s="834">
        <v>2821.66</v>
      </c>
      <c r="F453" s="833"/>
      <c r="G453" s="832">
        <v>40</v>
      </c>
      <c r="H453" s="831">
        <f t="shared" si="43"/>
        <v>21</v>
      </c>
      <c r="I453" s="831">
        <v>-68.88</v>
      </c>
      <c r="J453" s="789">
        <f t="shared" si="44"/>
        <v>1502.3600000000001</v>
      </c>
      <c r="K453" s="831">
        <v>1433.48</v>
      </c>
      <c r="L453" s="790">
        <f t="shared" si="49"/>
        <v>1388.1799999999998</v>
      </c>
      <c r="M453" s="838"/>
      <c r="N453" s="837" t="s">
        <v>359</v>
      </c>
      <c r="O453" s="836" t="s">
        <v>1725</v>
      </c>
      <c r="P453" s="835">
        <v>44166</v>
      </c>
      <c r="Q453" s="834">
        <v>515</v>
      </c>
      <c r="R453" s="833"/>
      <c r="S453" s="832">
        <v>30</v>
      </c>
      <c r="T453" s="831">
        <f t="shared" si="45"/>
        <v>1</v>
      </c>
      <c r="U453" s="831">
        <v>17.16</v>
      </c>
      <c r="V453" s="789">
        <f t="shared" si="46"/>
        <v>-15.73</v>
      </c>
      <c r="W453" s="831">
        <v>1.43</v>
      </c>
      <c r="X453" s="790">
        <f t="shared" si="47"/>
        <v>513.57000000000005</v>
      </c>
      <c r="Z453" s="830">
        <f t="shared" si="48"/>
        <v>1</v>
      </c>
    </row>
    <row r="454" spans="2:26" ht="15.75" x14ac:dyDescent="0.25">
      <c r="B454" s="837" t="s">
        <v>316</v>
      </c>
      <c r="C454" s="836" t="s">
        <v>882</v>
      </c>
      <c r="D454" s="835">
        <v>39465</v>
      </c>
      <c r="E454" s="834">
        <v>2838.49</v>
      </c>
      <c r="F454" s="833"/>
      <c r="G454" s="832">
        <v>5</v>
      </c>
      <c r="H454" s="831">
        <f t="shared" si="43"/>
        <v>5</v>
      </c>
      <c r="I454" s="831">
        <v>0</v>
      </c>
      <c r="J454" s="789">
        <f t="shared" si="44"/>
        <v>2838.49</v>
      </c>
      <c r="K454" s="831">
        <v>2838.49</v>
      </c>
      <c r="L454" s="790">
        <f t="shared" si="49"/>
        <v>0</v>
      </c>
      <c r="M454" s="838"/>
      <c r="N454" s="837" t="s">
        <v>359</v>
      </c>
      <c r="O454" s="836" t="s">
        <v>1725</v>
      </c>
      <c r="P454" s="835">
        <v>44166</v>
      </c>
      <c r="Q454" s="834">
        <v>515</v>
      </c>
      <c r="R454" s="833"/>
      <c r="S454" s="832">
        <v>30</v>
      </c>
      <c r="T454" s="831">
        <f t="shared" si="45"/>
        <v>1</v>
      </c>
      <c r="U454" s="831">
        <v>17.16</v>
      </c>
      <c r="V454" s="789">
        <f t="shared" si="46"/>
        <v>-15.73</v>
      </c>
      <c r="W454" s="831">
        <v>1.43</v>
      </c>
      <c r="X454" s="790">
        <f t="shared" si="47"/>
        <v>513.57000000000005</v>
      </c>
      <c r="Z454" s="830">
        <f t="shared" si="48"/>
        <v>1</v>
      </c>
    </row>
    <row r="455" spans="2:26" ht="15.75" x14ac:dyDescent="0.25">
      <c r="B455" s="837" t="s">
        <v>308</v>
      </c>
      <c r="C455" s="836" t="s">
        <v>883</v>
      </c>
      <c r="D455" s="835">
        <v>37772</v>
      </c>
      <c r="E455" s="834">
        <v>2841.86</v>
      </c>
      <c r="F455" s="833"/>
      <c r="G455" s="832">
        <v>3</v>
      </c>
      <c r="H455" s="831">
        <f t="shared" si="43"/>
        <v>3</v>
      </c>
      <c r="I455" s="831">
        <v>0</v>
      </c>
      <c r="J455" s="789">
        <f t="shared" si="44"/>
        <v>2841.86</v>
      </c>
      <c r="K455" s="831">
        <v>2841.86</v>
      </c>
      <c r="L455" s="790">
        <f t="shared" si="49"/>
        <v>0</v>
      </c>
      <c r="M455" s="838"/>
      <c r="N455" s="837" t="s">
        <v>312</v>
      </c>
      <c r="O455" s="836" t="s">
        <v>1679</v>
      </c>
      <c r="P455" s="835">
        <v>37481</v>
      </c>
      <c r="Q455" s="834">
        <v>298.91000000000003</v>
      </c>
      <c r="R455" s="833"/>
      <c r="S455" s="832">
        <v>50</v>
      </c>
      <c r="T455" s="831">
        <f t="shared" si="45"/>
        <v>19</v>
      </c>
      <c r="U455" s="831">
        <v>5.88</v>
      </c>
      <c r="V455" s="789">
        <f t="shared" si="46"/>
        <v>104.2</v>
      </c>
      <c r="W455" s="831">
        <v>110.08</v>
      </c>
      <c r="X455" s="790">
        <f t="shared" si="47"/>
        <v>188.83000000000004</v>
      </c>
      <c r="Z455" s="830">
        <f t="shared" si="48"/>
        <v>1</v>
      </c>
    </row>
    <row r="456" spans="2:26" ht="15.75" x14ac:dyDescent="0.25">
      <c r="B456" s="837" t="s">
        <v>316</v>
      </c>
      <c r="C456" s="836" t="s">
        <v>884</v>
      </c>
      <c r="D456" s="835">
        <v>43138</v>
      </c>
      <c r="E456" s="834">
        <v>2842.44</v>
      </c>
      <c r="F456" s="833"/>
      <c r="G456" s="832">
        <v>5</v>
      </c>
      <c r="H456" s="831">
        <f t="shared" ref="H456:H519" si="50">IF(E456&lt;&gt;"",IF((TestEOY-D456)/365&gt;G456,G456,ROUNDUP(((TestEOY-D456)/365),0)),"")</f>
        <v>3</v>
      </c>
      <c r="I456" s="831">
        <v>-476.28</v>
      </c>
      <c r="J456" s="789">
        <f t="shared" ref="J456:J519" si="51">K456-I456</f>
        <v>2088.27</v>
      </c>
      <c r="K456" s="831">
        <v>1611.99</v>
      </c>
      <c r="L456" s="790">
        <f t="shared" si="49"/>
        <v>1230.45</v>
      </c>
      <c r="M456" s="838"/>
      <c r="N456" s="837" t="e">
        <v>#N/A</v>
      </c>
      <c r="O456" s="836" t="s">
        <v>595</v>
      </c>
      <c r="P456" s="835">
        <v>44153</v>
      </c>
      <c r="Q456" s="834">
        <v>210.48</v>
      </c>
      <c r="R456" s="833"/>
      <c r="S456" s="832">
        <v>40</v>
      </c>
      <c r="T456" s="831">
        <f t="shared" ref="T456:T519" si="52">IF(Q456&lt;&gt;"",IF((TestEOY-P456)/365&gt;S456,S456,ROUNDUP(((TestEOY-P456)/365),0)),"")</f>
        <v>1</v>
      </c>
      <c r="U456" s="831">
        <v>5.28</v>
      </c>
      <c r="V456" s="789">
        <f t="shared" ref="V456:V519" si="53">W456-U456</f>
        <v>-4.84</v>
      </c>
      <c r="W456" s="831">
        <v>0.44</v>
      </c>
      <c r="X456" s="790">
        <f t="shared" ref="X456:X519" si="54">IFERROR(IF(W456&gt;Q456,0,(+Q456-W456))-R456,"")</f>
        <v>210.04</v>
      </c>
      <c r="Z456" s="830">
        <f t="shared" ref="Z456:Z468" si="55">IF(W456&gt;Q456,0,1)</f>
        <v>1</v>
      </c>
    </row>
    <row r="457" spans="2:26" ht="15.75" x14ac:dyDescent="0.25">
      <c r="B457" s="837" t="s">
        <v>307</v>
      </c>
      <c r="C457" s="836" t="s">
        <v>885</v>
      </c>
      <c r="D457" s="835">
        <v>38748</v>
      </c>
      <c r="E457" s="834">
        <v>2852.52</v>
      </c>
      <c r="F457" s="833"/>
      <c r="G457" s="832">
        <v>20</v>
      </c>
      <c r="H457" s="831">
        <f t="shared" si="50"/>
        <v>15</v>
      </c>
      <c r="I457" s="831">
        <v>-132.72</v>
      </c>
      <c r="J457" s="789">
        <f t="shared" si="51"/>
        <v>2255.33</v>
      </c>
      <c r="K457" s="831">
        <v>2122.61</v>
      </c>
      <c r="L457" s="790">
        <f t="shared" si="49"/>
        <v>729.90999999999985</v>
      </c>
      <c r="M457" s="838"/>
      <c r="N457" s="837" t="s">
        <v>359</v>
      </c>
      <c r="O457" s="836" t="s">
        <v>1726</v>
      </c>
      <c r="P457" s="835">
        <v>34500</v>
      </c>
      <c r="Q457" s="834">
        <v>170</v>
      </c>
      <c r="R457" s="833"/>
      <c r="S457" s="832">
        <v>60</v>
      </c>
      <c r="T457" s="831">
        <f t="shared" si="52"/>
        <v>27</v>
      </c>
      <c r="U457" s="831">
        <v>2.7600000000000002</v>
      </c>
      <c r="V457" s="789">
        <f t="shared" si="53"/>
        <v>72.429999999999993</v>
      </c>
      <c r="W457" s="831">
        <v>75.19</v>
      </c>
      <c r="X457" s="790">
        <f t="shared" si="54"/>
        <v>94.81</v>
      </c>
      <c r="Z457" s="830">
        <f t="shared" si="55"/>
        <v>1</v>
      </c>
    </row>
    <row r="458" spans="2:26" ht="15.75" x14ac:dyDescent="0.25">
      <c r="B458" s="837" t="s">
        <v>316</v>
      </c>
      <c r="C458" s="836" t="s">
        <v>886</v>
      </c>
      <c r="D458" s="835">
        <v>39010</v>
      </c>
      <c r="E458" s="834">
        <v>2864.7</v>
      </c>
      <c r="F458" s="833"/>
      <c r="G458" s="832">
        <v>5</v>
      </c>
      <c r="H458" s="831">
        <f t="shared" si="50"/>
        <v>5</v>
      </c>
      <c r="I458" s="831">
        <v>0</v>
      </c>
      <c r="J458" s="789">
        <f t="shared" si="51"/>
        <v>2864.7</v>
      </c>
      <c r="K458" s="831">
        <v>2864.7</v>
      </c>
      <c r="L458" s="790">
        <f t="shared" si="49"/>
        <v>0</v>
      </c>
      <c r="M458" s="838"/>
      <c r="N458" s="837" t="s">
        <v>312</v>
      </c>
      <c r="O458" s="836" t="s">
        <v>1727</v>
      </c>
      <c r="P458" s="835">
        <v>34500</v>
      </c>
      <c r="Q458" s="834">
        <v>112</v>
      </c>
      <c r="R458" s="833"/>
      <c r="S458" s="832">
        <v>50</v>
      </c>
      <c r="T458" s="831">
        <f t="shared" si="52"/>
        <v>27</v>
      </c>
      <c r="U458" s="831">
        <v>2.16</v>
      </c>
      <c r="V458" s="789">
        <f t="shared" si="53"/>
        <v>57.349999999999994</v>
      </c>
      <c r="W458" s="831">
        <v>59.51</v>
      </c>
      <c r="X458" s="790">
        <f t="shared" si="54"/>
        <v>52.49</v>
      </c>
      <c r="Z458" s="830">
        <f t="shared" si="55"/>
        <v>1</v>
      </c>
    </row>
    <row r="459" spans="2:26" ht="15.75" x14ac:dyDescent="0.25">
      <c r="B459" s="837" t="s">
        <v>313</v>
      </c>
      <c r="C459" s="836" t="s">
        <v>887</v>
      </c>
      <c r="D459" s="835">
        <v>43966</v>
      </c>
      <c r="E459" s="834">
        <v>2889.56</v>
      </c>
      <c r="F459" s="833"/>
      <c r="G459" s="832">
        <v>20</v>
      </c>
      <c r="H459" s="831">
        <f t="shared" si="50"/>
        <v>1</v>
      </c>
      <c r="I459" s="831">
        <v>-143.88</v>
      </c>
      <c r="J459" s="789">
        <f t="shared" si="51"/>
        <v>251.94</v>
      </c>
      <c r="K459" s="831">
        <v>108.06</v>
      </c>
      <c r="L459" s="790">
        <f t="shared" si="49"/>
        <v>2781.5</v>
      </c>
      <c r="M459" s="838"/>
      <c r="N459" s="837" t="s">
        <v>359</v>
      </c>
      <c r="O459" s="836" t="s">
        <v>1728</v>
      </c>
      <c r="P459" s="835">
        <v>34500</v>
      </c>
      <c r="Q459" s="834">
        <v>107</v>
      </c>
      <c r="R459" s="833"/>
      <c r="S459" s="832">
        <v>40</v>
      </c>
      <c r="T459" s="831">
        <f t="shared" si="52"/>
        <v>27</v>
      </c>
      <c r="U459" s="831">
        <v>2.64</v>
      </c>
      <c r="V459" s="789">
        <f t="shared" si="53"/>
        <v>68.58</v>
      </c>
      <c r="W459" s="831">
        <v>71.22</v>
      </c>
      <c r="X459" s="790">
        <f t="shared" si="54"/>
        <v>35.78</v>
      </c>
      <c r="Z459" s="830">
        <f t="shared" si="55"/>
        <v>1</v>
      </c>
    </row>
    <row r="460" spans="2:26" ht="15.75" x14ac:dyDescent="0.25">
      <c r="B460" s="837" t="s">
        <v>316</v>
      </c>
      <c r="C460" s="836" t="s">
        <v>888</v>
      </c>
      <c r="D460" s="835">
        <v>39872</v>
      </c>
      <c r="E460" s="834">
        <v>2910.48</v>
      </c>
      <c r="F460" s="833"/>
      <c r="G460" s="832">
        <v>5</v>
      </c>
      <c r="H460" s="831">
        <f t="shared" si="50"/>
        <v>5</v>
      </c>
      <c r="I460" s="831">
        <v>0</v>
      </c>
      <c r="J460" s="789">
        <f t="shared" si="51"/>
        <v>2910.48</v>
      </c>
      <c r="K460" s="831">
        <v>2910.48</v>
      </c>
      <c r="L460" s="790">
        <f t="shared" si="49"/>
        <v>0</v>
      </c>
      <c r="M460" s="838"/>
      <c r="N460" s="837">
        <v>0</v>
      </c>
      <c r="O460" s="836" t="s">
        <v>1599</v>
      </c>
      <c r="P460" s="835">
        <v>34500</v>
      </c>
      <c r="Q460" s="834">
        <v>99</v>
      </c>
      <c r="R460" s="833"/>
      <c r="S460" s="832">
        <v>30</v>
      </c>
      <c r="T460" s="831">
        <f t="shared" si="52"/>
        <v>27</v>
      </c>
      <c r="U460" s="831">
        <v>2.64</v>
      </c>
      <c r="V460" s="789">
        <f t="shared" si="53"/>
        <v>86.41</v>
      </c>
      <c r="W460" s="831">
        <v>89.05</v>
      </c>
      <c r="X460" s="790">
        <f t="shared" si="54"/>
        <v>9.9500000000000028</v>
      </c>
      <c r="Z460" s="830">
        <f t="shared" si="55"/>
        <v>1</v>
      </c>
    </row>
    <row r="461" spans="2:26" ht="15.75" x14ac:dyDescent="0.25">
      <c r="B461" s="837" t="s">
        <v>308</v>
      </c>
      <c r="C461" s="836" t="s">
        <v>889</v>
      </c>
      <c r="D461" s="835">
        <v>42460</v>
      </c>
      <c r="E461" s="834">
        <v>2920</v>
      </c>
      <c r="F461" s="833"/>
      <c r="G461" s="832">
        <v>20</v>
      </c>
      <c r="H461" s="831">
        <f t="shared" si="50"/>
        <v>5</v>
      </c>
      <c r="I461" s="831">
        <v>-141.48000000000002</v>
      </c>
      <c r="J461" s="789">
        <f t="shared" si="51"/>
        <v>832.72</v>
      </c>
      <c r="K461" s="831">
        <v>691.24</v>
      </c>
      <c r="L461" s="790">
        <f t="shared" si="49"/>
        <v>2228.7600000000002</v>
      </c>
      <c r="M461" s="838"/>
      <c r="N461" s="837" t="s">
        <v>313</v>
      </c>
      <c r="O461" s="836" t="s">
        <v>1729</v>
      </c>
      <c r="P461" s="835">
        <v>34500</v>
      </c>
      <c r="Q461" s="834">
        <v>96</v>
      </c>
      <c r="R461" s="833"/>
      <c r="S461" s="832">
        <v>20</v>
      </c>
      <c r="T461" s="831">
        <f t="shared" si="52"/>
        <v>20</v>
      </c>
      <c r="U461" s="831">
        <v>0</v>
      </c>
      <c r="V461" s="789">
        <f t="shared" si="53"/>
        <v>96</v>
      </c>
      <c r="W461" s="831">
        <v>96</v>
      </c>
      <c r="X461" s="790">
        <f t="shared" si="54"/>
        <v>0</v>
      </c>
      <c r="Z461" s="830">
        <f t="shared" si="55"/>
        <v>1</v>
      </c>
    </row>
    <row r="462" spans="2:26" ht="15.75" x14ac:dyDescent="0.25">
      <c r="B462" s="837" t="s">
        <v>316</v>
      </c>
      <c r="C462" s="836" t="s">
        <v>890</v>
      </c>
      <c r="D462" s="835">
        <v>41282</v>
      </c>
      <c r="E462" s="834">
        <v>2921.49</v>
      </c>
      <c r="F462" s="833"/>
      <c r="G462" s="832">
        <v>5</v>
      </c>
      <c r="H462" s="831">
        <f t="shared" si="50"/>
        <v>5</v>
      </c>
      <c r="I462" s="831">
        <v>0</v>
      </c>
      <c r="J462" s="789">
        <f t="shared" si="51"/>
        <v>2921.49</v>
      </c>
      <c r="K462" s="831">
        <v>2921.49</v>
      </c>
      <c r="L462" s="790">
        <f t="shared" ref="L462:L525" si="56">IFERROR(IF(K462&gt;E462,0,(+E462-K462))-F462,"")</f>
        <v>0</v>
      </c>
      <c r="M462" s="838"/>
      <c r="N462" s="837" t="e">
        <v>#N/A</v>
      </c>
      <c r="O462" s="836" t="s">
        <v>560</v>
      </c>
      <c r="P462" s="835">
        <v>44061</v>
      </c>
      <c r="Q462" s="834">
        <v>59.55</v>
      </c>
      <c r="R462" s="833"/>
      <c r="S462" s="832">
        <v>30</v>
      </c>
      <c r="T462" s="831">
        <f t="shared" si="52"/>
        <v>1</v>
      </c>
      <c r="U462" s="831">
        <v>2.04</v>
      </c>
      <c r="V462" s="789">
        <f t="shared" si="53"/>
        <v>-1.87</v>
      </c>
      <c r="W462" s="831">
        <v>0.17</v>
      </c>
      <c r="X462" s="790">
        <f t="shared" si="54"/>
        <v>59.379999999999995</v>
      </c>
      <c r="Z462" s="830">
        <f t="shared" si="55"/>
        <v>1</v>
      </c>
    </row>
    <row r="463" spans="2:26" ht="15.75" x14ac:dyDescent="0.25">
      <c r="B463" s="837" t="s">
        <v>308</v>
      </c>
      <c r="C463" s="836" t="s">
        <v>891</v>
      </c>
      <c r="D463" s="835">
        <v>39507</v>
      </c>
      <c r="E463" s="834">
        <v>2939.91</v>
      </c>
      <c r="F463" s="833"/>
      <c r="G463" s="832">
        <v>20</v>
      </c>
      <c r="H463" s="831">
        <f t="shared" si="50"/>
        <v>13</v>
      </c>
      <c r="I463" s="831">
        <v>-139.44</v>
      </c>
      <c r="J463" s="789">
        <f t="shared" si="51"/>
        <v>2022.16</v>
      </c>
      <c r="K463" s="831">
        <v>1882.72</v>
      </c>
      <c r="L463" s="790">
        <f t="shared" si="56"/>
        <v>1057.1899999999998</v>
      </c>
      <c r="M463" s="838"/>
      <c r="N463" s="837" t="e">
        <v>#N/A</v>
      </c>
      <c r="O463" s="836" t="s">
        <v>559</v>
      </c>
      <c r="P463" s="835">
        <v>44060</v>
      </c>
      <c r="Q463" s="834">
        <v>52.05</v>
      </c>
      <c r="R463" s="833"/>
      <c r="S463" s="832">
        <v>30</v>
      </c>
      <c r="T463" s="831">
        <f t="shared" si="52"/>
        <v>1</v>
      </c>
      <c r="U463" s="831">
        <v>1.6800000000000002</v>
      </c>
      <c r="V463" s="789">
        <f t="shared" si="53"/>
        <v>-1.4000000000000001</v>
      </c>
      <c r="W463" s="831">
        <v>0.28000000000000003</v>
      </c>
      <c r="X463" s="790">
        <f t="shared" si="54"/>
        <v>51.769999999999996</v>
      </c>
      <c r="Z463" s="830">
        <f t="shared" si="55"/>
        <v>1</v>
      </c>
    </row>
    <row r="464" spans="2:26" ht="15.75" x14ac:dyDescent="0.25">
      <c r="B464" s="837" t="s">
        <v>313</v>
      </c>
      <c r="C464" s="836" t="s">
        <v>892</v>
      </c>
      <c r="D464" s="835">
        <v>43839</v>
      </c>
      <c r="E464" s="834">
        <v>2951.1</v>
      </c>
      <c r="F464" s="833"/>
      <c r="G464" s="832">
        <v>20</v>
      </c>
      <c r="H464" s="831">
        <f t="shared" si="50"/>
        <v>1</v>
      </c>
      <c r="I464" s="831">
        <v>-143.76</v>
      </c>
      <c r="J464" s="789">
        <f t="shared" si="51"/>
        <v>350.9</v>
      </c>
      <c r="K464" s="831">
        <v>207.14</v>
      </c>
      <c r="L464" s="790">
        <f t="shared" si="56"/>
        <v>2743.96</v>
      </c>
      <c r="M464" s="838"/>
      <c r="N464" s="837" t="s">
        <v>313</v>
      </c>
      <c r="O464" s="836" t="s">
        <v>1730</v>
      </c>
      <c r="P464" s="835">
        <v>34500</v>
      </c>
      <c r="Q464" s="834">
        <v>52</v>
      </c>
      <c r="R464" s="833"/>
      <c r="S464" s="832">
        <v>40</v>
      </c>
      <c r="T464" s="831">
        <f t="shared" si="52"/>
        <v>27</v>
      </c>
      <c r="U464" s="831">
        <v>1.32</v>
      </c>
      <c r="V464" s="789">
        <f t="shared" si="53"/>
        <v>33.25</v>
      </c>
      <c r="W464" s="831">
        <v>34.57</v>
      </c>
      <c r="X464" s="790">
        <f t="shared" si="54"/>
        <v>17.43</v>
      </c>
      <c r="Z464" s="830">
        <f t="shared" si="55"/>
        <v>1</v>
      </c>
    </row>
    <row r="465" spans="2:26" ht="15.75" x14ac:dyDescent="0.25">
      <c r="B465" s="837" t="s">
        <v>312</v>
      </c>
      <c r="C465" s="836" t="s">
        <v>893</v>
      </c>
      <c r="D465" s="835">
        <v>39994</v>
      </c>
      <c r="E465" s="834">
        <v>2966.83</v>
      </c>
      <c r="F465" s="833"/>
      <c r="G465" s="832">
        <v>50</v>
      </c>
      <c r="H465" s="831">
        <f t="shared" si="50"/>
        <v>12</v>
      </c>
      <c r="I465" s="831">
        <v>-58.679999999999993</v>
      </c>
      <c r="J465" s="789">
        <f t="shared" si="51"/>
        <v>740.76</v>
      </c>
      <c r="K465" s="831">
        <v>682.08</v>
      </c>
      <c r="L465" s="790">
        <f t="shared" si="56"/>
        <v>2284.75</v>
      </c>
      <c r="M465" s="838"/>
      <c r="N465" s="837" t="s">
        <v>321</v>
      </c>
      <c r="O465" s="836" t="s">
        <v>1731</v>
      </c>
      <c r="P465" s="835">
        <v>34500</v>
      </c>
      <c r="Q465" s="834">
        <v>32</v>
      </c>
      <c r="R465" s="833"/>
      <c r="S465" s="832">
        <v>44</v>
      </c>
      <c r="T465" s="831">
        <f t="shared" si="52"/>
        <v>27</v>
      </c>
      <c r="U465" s="831">
        <v>0.72</v>
      </c>
      <c r="V465" s="789">
        <f t="shared" si="53"/>
        <v>18.68</v>
      </c>
      <c r="W465" s="831">
        <v>19.399999999999999</v>
      </c>
      <c r="X465" s="790">
        <f t="shared" si="54"/>
        <v>12.600000000000001</v>
      </c>
      <c r="Z465" s="830">
        <f t="shared" si="55"/>
        <v>1</v>
      </c>
    </row>
    <row r="466" spans="2:26" ht="15.75" x14ac:dyDescent="0.25">
      <c r="B466" s="837" t="s">
        <v>316</v>
      </c>
      <c r="C466" s="836" t="s">
        <v>894</v>
      </c>
      <c r="D466" s="835">
        <v>37680</v>
      </c>
      <c r="E466" s="834">
        <v>2998.81</v>
      </c>
      <c r="F466" s="833"/>
      <c r="G466" s="832">
        <v>5</v>
      </c>
      <c r="H466" s="831">
        <f t="shared" si="50"/>
        <v>5</v>
      </c>
      <c r="I466" s="831">
        <v>0</v>
      </c>
      <c r="J466" s="789">
        <f t="shared" si="51"/>
        <v>2998.81</v>
      </c>
      <c r="K466" s="831">
        <v>2998.81</v>
      </c>
      <c r="L466" s="790">
        <f t="shared" si="56"/>
        <v>0</v>
      </c>
      <c r="M466" s="838"/>
      <c r="N466" s="837" t="s">
        <v>307</v>
      </c>
      <c r="O466" s="836" t="s">
        <v>1732</v>
      </c>
      <c r="P466" s="835">
        <v>34500</v>
      </c>
      <c r="Q466" s="834">
        <v>14</v>
      </c>
      <c r="R466" s="833"/>
      <c r="S466" s="832">
        <v>20</v>
      </c>
      <c r="T466" s="831">
        <f t="shared" si="52"/>
        <v>20</v>
      </c>
      <c r="U466" s="831">
        <v>0</v>
      </c>
      <c r="V466" s="789">
        <f t="shared" si="53"/>
        <v>14</v>
      </c>
      <c r="W466" s="831">
        <v>14</v>
      </c>
      <c r="X466" s="790">
        <f t="shared" si="54"/>
        <v>0</v>
      </c>
      <c r="Z466" s="830">
        <f t="shared" si="55"/>
        <v>1</v>
      </c>
    </row>
    <row r="467" spans="2:26" ht="15.75" x14ac:dyDescent="0.25">
      <c r="B467" s="837" t="s">
        <v>321</v>
      </c>
      <c r="C467" s="836" t="s">
        <v>895</v>
      </c>
      <c r="D467" s="835">
        <v>42125</v>
      </c>
      <c r="E467" s="834">
        <v>2999</v>
      </c>
      <c r="F467" s="833"/>
      <c r="G467" s="832">
        <v>8</v>
      </c>
      <c r="H467" s="831">
        <f t="shared" si="50"/>
        <v>6</v>
      </c>
      <c r="I467" s="831">
        <v>-326.76</v>
      </c>
      <c r="J467" s="789">
        <f t="shared" si="51"/>
        <v>2427.0200000000004</v>
      </c>
      <c r="K467" s="831">
        <v>2100.2600000000002</v>
      </c>
      <c r="L467" s="790">
        <f t="shared" si="56"/>
        <v>898.73999999999978</v>
      </c>
      <c r="M467" s="838"/>
      <c r="N467" s="837" t="s">
        <v>311</v>
      </c>
      <c r="O467" s="836" t="s">
        <v>1733</v>
      </c>
      <c r="P467" s="835">
        <v>34500</v>
      </c>
      <c r="Q467" s="834">
        <v>12</v>
      </c>
      <c r="R467" s="833"/>
      <c r="S467" s="832">
        <v>40</v>
      </c>
      <c r="T467" s="831">
        <f t="shared" si="52"/>
        <v>27</v>
      </c>
      <c r="U467" s="831">
        <v>0.24</v>
      </c>
      <c r="V467" s="789">
        <f t="shared" si="53"/>
        <v>7.71</v>
      </c>
      <c r="W467" s="831">
        <v>7.95</v>
      </c>
      <c r="X467" s="790">
        <f t="shared" si="54"/>
        <v>4.05</v>
      </c>
      <c r="Z467" s="830">
        <f t="shared" si="55"/>
        <v>1</v>
      </c>
    </row>
    <row r="468" spans="2:26" ht="15.75" x14ac:dyDescent="0.25">
      <c r="B468" s="837" t="s">
        <v>307</v>
      </c>
      <c r="C468" s="836" t="s">
        <v>896</v>
      </c>
      <c r="D468" s="835">
        <v>35370</v>
      </c>
      <c r="E468" s="834">
        <v>3000</v>
      </c>
      <c r="F468" s="833"/>
      <c r="G468" s="832">
        <v>7</v>
      </c>
      <c r="H468" s="831">
        <f t="shared" si="50"/>
        <v>7</v>
      </c>
      <c r="I468" s="831">
        <v>0</v>
      </c>
      <c r="J468" s="789">
        <f t="shared" si="51"/>
        <v>3000</v>
      </c>
      <c r="K468" s="831">
        <v>3000</v>
      </c>
      <c r="L468" s="790">
        <f t="shared" si="56"/>
        <v>0</v>
      </c>
      <c r="M468" s="838"/>
      <c r="N468" s="837" t="s">
        <v>359</v>
      </c>
      <c r="O468" s="836" t="s">
        <v>1479</v>
      </c>
      <c r="P468" s="835">
        <v>43982</v>
      </c>
      <c r="Q468" s="834">
        <v>-75441.759999999995</v>
      </c>
      <c r="R468" s="833"/>
      <c r="S468" s="832">
        <v>60</v>
      </c>
      <c r="T468" s="831">
        <f t="shared" si="52"/>
        <v>1</v>
      </c>
      <c r="U468" s="831">
        <v>-1253.8800000000001</v>
      </c>
      <c r="V468" s="789">
        <f t="shared" si="53"/>
        <v>312.60000000000014</v>
      </c>
      <c r="W468" s="831">
        <v>-941.28</v>
      </c>
      <c r="X468" s="790">
        <f>Q468-W468</f>
        <v>-74500.479999999996</v>
      </c>
      <c r="Z468" s="830">
        <f t="shared" si="55"/>
        <v>0</v>
      </c>
    </row>
    <row r="469" spans="2:26" ht="15.75" x14ac:dyDescent="0.25">
      <c r="B469" s="837" t="s">
        <v>316</v>
      </c>
      <c r="C469" s="836" t="s">
        <v>897</v>
      </c>
      <c r="D469" s="835">
        <v>40755</v>
      </c>
      <c r="E469" s="834">
        <v>3005.75</v>
      </c>
      <c r="F469" s="833"/>
      <c r="G469" s="832">
        <v>5</v>
      </c>
      <c r="H469" s="831">
        <f t="shared" si="50"/>
        <v>5</v>
      </c>
      <c r="I469" s="831">
        <v>0</v>
      </c>
      <c r="J469" s="789">
        <f t="shared" si="51"/>
        <v>3005.75</v>
      </c>
      <c r="K469" s="831">
        <v>3005.75</v>
      </c>
      <c r="L469" s="790">
        <f t="shared" si="56"/>
        <v>0</v>
      </c>
      <c r="M469" s="838"/>
      <c r="N469" s="840"/>
      <c r="O469" s="265"/>
      <c r="P469" s="792"/>
      <c r="Q469" s="839"/>
      <c r="R469" s="833"/>
      <c r="S469" s="788"/>
      <c r="T469" s="789"/>
      <c r="U469" s="789"/>
      <c r="V469" s="789"/>
      <c r="W469" s="789"/>
      <c r="X469" s="790"/>
    </row>
    <row r="470" spans="2:26" ht="15.75" x14ac:dyDescent="0.25">
      <c r="B470" s="837" t="s">
        <v>311</v>
      </c>
      <c r="C470" s="836" t="s">
        <v>898</v>
      </c>
      <c r="D470" s="835">
        <v>37543</v>
      </c>
      <c r="E470" s="834">
        <v>3024.25</v>
      </c>
      <c r="F470" s="833"/>
      <c r="G470" s="832">
        <v>40</v>
      </c>
      <c r="H470" s="831">
        <f t="shared" si="50"/>
        <v>19</v>
      </c>
      <c r="I470" s="831">
        <v>-74.16</v>
      </c>
      <c r="J470" s="789">
        <f t="shared" si="51"/>
        <v>1453.3200000000002</v>
      </c>
      <c r="K470" s="831">
        <v>1379.16</v>
      </c>
      <c r="L470" s="790">
        <f t="shared" si="56"/>
        <v>1645.09</v>
      </c>
      <c r="M470" s="838"/>
      <c r="N470" s="840"/>
      <c r="O470" s="265"/>
      <c r="P470" s="792"/>
      <c r="Q470" s="839"/>
      <c r="R470" s="833"/>
      <c r="S470" s="788"/>
      <c r="T470" s="789"/>
      <c r="U470" s="789"/>
      <c r="V470" s="789"/>
      <c r="W470" s="789"/>
      <c r="X470" s="790"/>
    </row>
    <row r="471" spans="2:26" ht="15.75" x14ac:dyDescent="0.25">
      <c r="B471" s="837" t="e">
        <v>#N/A</v>
      </c>
      <c r="C471" s="836" t="s">
        <v>899</v>
      </c>
      <c r="D471" s="835">
        <v>42125</v>
      </c>
      <c r="E471" s="834">
        <v>3025</v>
      </c>
      <c r="F471" s="833"/>
      <c r="G471" s="832">
        <v>8</v>
      </c>
      <c r="H471" s="831">
        <f t="shared" si="50"/>
        <v>6</v>
      </c>
      <c r="I471" s="831">
        <v>-329.64</v>
      </c>
      <c r="J471" s="789">
        <f t="shared" si="51"/>
        <v>2448.14</v>
      </c>
      <c r="K471" s="831">
        <v>2118.5</v>
      </c>
      <c r="L471" s="790">
        <f t="shared" si="56"/>
        <v>906.5</v>
      </c>
      <c r="M471" s="838"/>
      <c r="N471" s="840"/>
      <c r="O471" s="265"/>
      <c r="P471" s="792"/>
      <c r="Q471" s="839"/>
      <c r="R471" s="833"/>
      <c r="S471" s="788"/>
      <c r="T471" s="789"/>
      <c r="U471" s="789"/>
      <c r="V471" s="789"/>
      <c r="W471" s="789"/>
      <c r="X471" s="790"/>
    </row>
    <row r="472" spans="2:26" ht="15.75" x14ac:dyDescent="0.25">
      <c r="B472" s="837" t="s">
        <v>313</v>
      </c>
      <c r="C472" s="836" t="s">
        <v>900</v>
      </c>
      <c r="D472" s="835">
        <v>43951</v>
      </c>
      <c r="E472" s="834">
        <v>3027.6</v>
      </c>
      <c r="F472" s="833"/>
      <c r="G472" s="832">
        <v>20</v>
      </c>
      <c r="H472" s="831">
        <f t="shared" si="50"/>
        <v>1</v>
      </c>
      <c r="I472" s="831">
        <v>-149.52000000000001</v>
      </c>
      <c r="J472" s="789">
        <f t="shared" si="51"/>
        <v>287.35000000000002</v>
      </c>
      <c r="K472" s="831">
        <v>137.83000000000001</v>
      </c>
      <c r="L472" s="790">
        <f t="shared" si="56"/>
        <v>2889.77</v>
      </c>
      <c r="M472" s="838"/>
      <c r="N472" s="840"/>
      <c r="O472" s="265"/>
      <c r="P472" s="792"/>
      <c r="Q472" s="839"/>
      <c r="R472" s="833"/>
      <c r="S472" s="788"/>
      <c r="T472" s="789"/>
      <c r="U472" s="789"/>
      <c r="V472" s="789"/>
      <c r="W472" s="789"/>
      <c r="X472" s="790"/>
    </row>
    <row r="473" spans="2:26" ht="15.75" x14ac:dyDescent="0.25">
      <c r="B473" s="837" t="s">
        <v>321</v>
      </c>
      <c r="C473" s="836" t="s">
        <v>901</v>
      </c>
      <c r="D473" s="835">
        <v>43970</v>
      </c>
      <c r="E473" s="834">
        <v>3049.47</v>
      </c>
      <c r="F473" s="833"/>
      <c r="G473" s="832">
        <v>44</v>
      </c>
      <c r="H473" s="831">
        <f t="shared" si="50"/>
        <v>1</v>
      </c>
      <c r="I473" s="831">
        <v>-69.12</v>
      </c>
      <c r="J473" s="789">
        <f t="shared" si="51"/>
        <v>121.01</v>
      </c>
      <c r="K473" s="831">
        <v>51.89</v>
      </c>
      <c r="L473" s="790">
        <f t="shared" si="56"/>
        <v>2997.58</v>
      </c>
      <c r="M473" s="838"/>
      <c r="N473" s="840"/>
      <c r="O473" s="265"/>
      <c r="P473" s="792"/>
      <c r="Q473" s="839"/>
      <c r="R473" s="833"/>
      <c r="S473" s="788"/>
      <c r="T473" s="789"/>
      <c r="U473" s="789"/>
      <c r="V473" s="789"/>
      <c r="W473" s="789"/>
      <c r="X473" s="790"/>
    </row>
    <row r="474" spans="2:26" ht="15.75" x14ac:dyDescent="0.25">
      <c r="B474" s="837" t="s">
        <v>311</v>
      </c>
      <c r="C474" s="836" t="s">
        <v>902</v>
      </c>
      <c r="D474" s="835">
        <v>41729</v>
      </c>
      <c r="E474" s="834">
        <v>3062.8</v>
      </c>
      <c r="F474" s="833"/>
      <c r="G474" s="832">
        <v>40</v>
      </c>
      <c r="H474" s="831">
        <f t="shared" si="50"/>
        <v>7</v>
      </c>
      <c r="I474" s="831">
        <v>-75.599999999999994</v>
      </c>
      <c r="J474" s="789">
        <f t="shared" si="51"/>
        <v>591.96</v>
      </c>
      <c r="K474" s="831">
        <v>516.36</v>
      </c>
      <c r="L474" s="790">
        <f t="shared" si="56"/>
        <v>2546.44</v>
      </c>
      <c r="M474" s="838"/>
      <c r="N474" s="840"/>
      <c r="O474" s="265"/>
      <c r="P474" s="792"/>
      <c r="Q474" s="839"/>
      <c r="R474" s="833"/>
      <c r="S474" s="788"/>
      <c r="T474" s="789"/>
      <c r="U474" s="789"/>
      <c r="V474" s="789"/>
      <c r="W474" s="789"/>
      <c r="X474" s="790"/>
    </row>
    <row r="475" spans="2:26" ht="15.75" x14ac:dyDescent="0.25">
      <c r="B475" s="837" t="s">
        <v>308</v>
      </c>
      <c r="C475" s="836" t="s">
        <v>645</v>
      </c>
      <c r="D475" s="835">
        <v>39568</v>
      </c>
      <c r="E475" s="834">
        <v>3077.89</v>
      </c>
      <c r="F475" s="833"/>
      <c r="G475" s="832">
        <v>20</v>
      </c>
      <c r="H475" s="831">
        <f t="shared" si="50"/>
        <v>13</v>
      </c>
      <c r="I475" s="831">
        <v>-144.72</v>
      </c>
      <c r="J475" s="789">
        <f t="shared" si="51"/>
        <v>2089.4</v>
      </c>
      <c r="K475" s="831">
        <v>1944.68</v>
      </c>
      <c r="L475" s="790">
        <f t="shared" si="56"/>
        <v>1133.2099999999998</v>
      </c>
      <c r="M475" s="838"/>
      <c r="N475" s="840"/>
      <c r="O475" s="265"/>
      <c r="P475" s="792"/>
      <c r="Q475" s="839"/>
      <c r="R475" s="833"/>
      <c r="S475" s="788"/>
      <c r="T475" s="789"/>
      <c r="U475" s="789"/>
      <c r="V475" s="789"/>
      <c r="W475" s="789"/>
      <c r="X475" s="790"/>
    </row>
    <row r="476" spans="2:26" ht="15.75" x14ac:dyDescent="0.25">
      <c r="B476" s="837" t="s">
        <v>308</v>
      </c>
      <c r="C476" s="836" t="s">
        <v>856</v>
      </c>
      <c r="D476" s="835">
        <v>43404</v>
      </c>
      <c r="E476" s="834">
        <v>3091.31</v>
      </c>
      <c r="F476" s="833"/>
      <c r="G476" s="832">
        <v>20</v>
      </c>
      <c r="H476" s="831">
        <f t="shared" si="50"/>
        <v>3</v>
      </c>
      <c r="I476" s="831">
        <v>-151.07999999999998</v>
      </c>
      <c r="J476" s="789">
        <f t="shared" si="51"/>
        <v>497.12</v>
      </c>
      <c r="K476" s="831">
        <v>346.04</v>
      </c>
      <c r="L476" s="790">
        <f t="shared" si="56"/>
        <v>2745.27</v>
      </c>
      <c r="M476" s="838"/>
      <c r="N476" s="840"/>
      <c r="O476" s="265"/>
      <c r="P476" s="792"/>
      <c r="Q476" s="839"/>
      <c r="R476" s="833"/>
      <c r="S476" s="788"/>
      <c r="T476" s="789"/>
      <c r="U476" s="789"/>
      <c r="V476" s="789"/>
      <c r="W476" s="789"/>
      <c r="X476" s="790"/>
    </row>
    <row r="477" spans="2:26" ht="15.75" x14ac:dyDescent="0.25">
      <c r="B477" s="837" t="s">
        <v>313</v>
      </c>
      <c r="C477" s="836" t="s">
        <v>903</v>
      </c>
      <c r="D477" s="835">
        <v>41547</v>
      </c>
      <c r="E477" s="834">
        <v>3158.65</v>
      </c>
      <c r="F477" s="833"/>
      <c r="G477" s="832">
        <v>40</v>
      </c>
      <c r="H477" s="831">
        <f t="shared" si="50"/>
        <v>8</v>
      </c>
      <c r="I477" s="831">
        <v>-78</v>
      </c>
      <c r="J477" s="789">
        <f t="shared" si="51"/>
        <v>650.04999999999995</v>
      </c>
      <c r="K477" s="831">
        <v>572.04999999999995</v>
      </c>
      <c r="L477" s="790">
        <f t="shared" si="56"/>
        <v>2586.6000000000004</v>
      </c>
      <c r="M477" s="838"/>
      <c r="N477" s="840"/>
      <c r="O477" s="265"/>
      <c r="P477" s="792"/>
      <c r="Q477" s="839"/>
      <c r="R477" s="833"/>
      <c r="S477" s="788"/>
      <c r="T477" s="789"/>
      <c r="U477" s="789"/>
      <c r="V477" s="789"/>
      <c r="W477" s="789"/>
      <c r="X477" s="790"/>
    </row>
    <row r="478" spans="2:26" ht="15.75" x14ac:dyDescent="0.25">
      <c r="B478" s="837" t="s">
        <v>311</v>
      </c>
      <c r="C478" s="836" t="s">
        <v>904</v>
      </c>
      <c r="D478" s="835">
        <v>37437</v>
      </c>
      <c r="E478" s="834">
        <v>3173.47</v>
      </c>
      <c r="F478" s="833"/>
      <c r="G478" s="832">
        <v>40</v>
      </c>
      <c r="H478" s="831">
        <f t="shared" si="50"/>
        <v>19</v>
      </c>
      <c r="I478" s="831">
        <v>-77.88</v>
      </c>
      <c r="J478" s="789">
        <f t="shared" si="51"/>
        <v>1544.94</v>
      </c>
      <c r="K478" s="831">
        <v>1467.06</v>
      </c>
      <c r="L478" s="790">
        <f t="shared" si="56"/>
        <v>1706.4099999999999</v>
      </c>
      <c r="M478" s="838"/>
      <c r="N478" s="840"/>
      <c r="O478" s="265"/>
      <c r="P478" s="792"/>
      <c r="Q478" s="839"/>
      <c r="R478" s="833"/>
      <c r="S478" s="788"/>
      <c r="T478" s="789"/>
      <c r="U478" s="789"/>
      <c r="V478" s="789"/>
      <c r="W478" s="789"/>
      <c r="X478" s="790"/>
    </row>
    <row r="479" spans="2:26" ht="15.75" x14ac:dyDescent="0.25">
      <c r="B479" s="837" t="s">
        <v>307</v>
      </c>
      <c r="C479" s="836" t="s">
        <v>905</v>
      </c>
      <c r="D479" s="835">
        <v>34759</v>
      </c>
      <c r="E479" s="834">
        <v>3237</v>
      </c>
      <c r="F479" s="833"/>
      <c r="G479" s="832">
        <v>20</v>
      </c>
      <c r="H479" s="831">
        <f t="shared" si="50"/>
        <v>20</v>
      </c>
      <c r="I479" s="831">
        <v>0</v>
      </c>
      <c r="J479" s="789">
        <f t="shared" si="51"/>
        <v>3237</v>
      </c>
      <c r="K479" s="831">
        <v>3237</v>
      </c>
      <c r="L479" s="790">
        <f t="shared" si="56"/>
        <v>0</v>
      </c>
      <c r="M479" s="838"/>
      <c r="N479" s="840"/>
      <c r="O479" s="265"/>
      <c r="P479" s="792"/>
      <c r="Q479" s="839"/>
      <c r="R479" s="833"/>
      <c r="S479" s="788"/>
      <c r="T479" s="789"/>
      <c r="U479" s="789"/>
      <c r="V479" s="789"/>
      <c r="W479" s="789"/>
      <c r="X479" s="790"/>
    </row>
    <row r="480" spans="2:26" ht="15.75" x14ac:dyDescent="0.25">
      <c r="B480" s="837" t="s">
        <v>313</v>
      </c>
      <c r="C480" s="836" t="s">
        <v>906</v>
      </c>
      <c r="D480" s="835">
        <v>43938</v>
      </c>
      <c r="E480" s="834">
        <v>3237.5</v>
      </c>
      <c r="F480" s="833"/>
      <c r="G480" s="832">
        <v>20</v>
      </c>
      <c r="H480" s="831">
        <f t="shared" si="50"/>
        <v>1</v>
      </c>
      <c r="I480" s="831">
        <v>-160.56</v>
      </c>
      <c r="J480" s="789">
        <f t="shared" si="51"/>
        <v>308.28999999999996</v>
      </c>
      <c r="K480" s="831">
        <v>147.72999999999999</v>
      </c>
      <c r="L480" s="790">
        <f t="shared" si="56"/>
        <v>3089.77</v>
      </c>
      <c r="M480" s="838"/>
      <c r="N480" s="840"/>
      <c r="O480" s="265"/>
      <c r="P480" s="792"/>
      <c r="Q480" s="839"/>
      <c r="R480" s="833"/>
      <c r="S480" s="788"/>
      <c r="T480" s="789"/>
      <c r="U480" s="789"/>
      <c r="V480" s="789"/>
      <c r="W480" s="789"/>
      <c r="X480" s="790"/>
    </row>
    <row r="481" spans="2:24" ht="15.75" x14ac:dyDescent="0.25">
      <c r="B481" s="837" t="e">
        <v>#N/A</v>
      </c>
      <c r="C481" s="836" t="s">
        <v>907</v>
      </c>
      <c r="D481" s="835">
        <v>34516</v>
      </c>
      <c r="E481" s="834">
        <v>3241</v>
      </c>
      <c r="F481" s="833"/>
      <c r="G481" s="832">
        <v>40</v>
      </c>
      <c r="H481" s="831">
        <f t="shared" si="50"/>
        <v>27</v>
      </c>
      <c r="I481" s="831">
        <v>-78.72</v>
      </c>
      <c r="J481" s="789">
        <f t="shared" si="51"/>
        <v>2224.8599999999997</v>
      </c>
      <c r="K481" s="831">
        <v>2146.14</v>
      </c>
      <c r="L481" s="790">
        <f t="shared" si="56"/>
        <v>1094.8600000000001</v>
      </c>
      <c r="M481" s="838"/>
      <c r="N481" s="840"/>
      <c r="O481" s="265"/>
      <c r="P481" s="792"/>
      <c r="Q481" s="839"/>
      <c r="R481" s="833"/>
      <c r="S481" s="788"/>
      <c r="T481" s="789"/>
      <c r="U481" s="789"/>
      <c r="V481" s="789"/>
      <c r="W481" s="789"/>
      <c r="X481" s="790"/>
    </row>
    <row r="482" spans="2:24" ht="15.75" x14ac:dyDescent="0.25">
      <c r="B482" s="837" t="s">
        <v>308</v>
      </c>
      <c r="C482" s="836" t="s">
        <v>908</v>
      </c>
      <c r="D482" s="835">
        <v>36707</v>
      </c>
      <c r="E482" s="834">
        <v>3256.6</v>
      </c>
      <c r="F482" s="833"/>
      <c r="G482" s="832">
        <v>3</v>
      </c>
      <c r="H482" s="831">
        <f t="shared" si="50"/>
        <v>3</v>
      </c>
      <c r="I482" s="831">
        <v>0</v>
      </c>
      <c r="J482" s="789">
        <f t="shared" si="51"/>
        <v>3256.6</v>
      </c>
      <c r="K482" s="831">
        <v>3256.6</v>
      </c>
      <c r="L482" s="790">
        <f t="shared" si="56"/>
        <v>0</v>
      </c>
      <c r="M482" s="838"/>
      <c r="N482" s="840"/>
      <c r="O482" s="265"/>
      <c r="P482" s="792"/>
      <c r="Q482" s="839"/>
      <c r="R482" s="833"/>
      <c r="S482" s="788"/>
      <c r="T482" s="789"/>
      <c r="U482" s="789"/>
      <c r="V482" s="789"/>
      <c r="W482" s="789"/>
      <c r="X482" s="790"/>
    </row>
    <row r="483" spans="2:24" ht="15.75" x14ac:dyDescent="0.25">
      <c r="B483" s="837" t="s">
        <v>313</v>
      </c>
      <c r="C483" s="836" t="s">
        <v>909</v>
      </c>
      <c r="D483" s="835">
        <v>35490</v>
      </c>
      <c r="E483" s="834">
        <v>3257</v>
      </c>
      <c r="F483" s="833"/>
      <c r="G483" s="832">
        <v>40</v>
      </c>
      <c r="H483" s="831">
        <f t="shared" si="50"/>
        <v>24</v>
      </c>
      <c r="I483" s="831">
        <v>-79.44</v>
      </c>
      <c r="J483" s="789">
        <f t="shared" si="51"/>
        <v>2019.19</v>
      </c>
      <c r="K483" s="831">
        <v>1939.75</v>
      </c>
      <c r="L483" s="790">
        <f t="shared" si="56"/>
        <v>1317.25</v>
      </c>
      <c r="M483" s="838"/>
      <c r="N483" s="840"/>
      <c r="O483" s="265"/>
      <c r="P483" s="792"/>
      <c r="Q483" s="839"/>
      <c r="R483" s="833"/>
      <c r="S483" s="788"/>
      <c r="T483" s="789"/>
      <c r="U483" s="789"/>
      <c r="V483" s="789"/>
      <c r="W483" s="789"/>
      <c r="X483" s="790"/>
    </row>
    <row r="484" spans="2:24" ht="15.75" x14ac:dyDescent="0.25">
      <c r="B484" s="837" t="s">
        <v>308</v>
      </c>
      <c r="C484" s="836" t="s">
        <v>910</v>
      </c>
      <c r="D484" s="835">
        <v>38230</v>
      </c>
      <c r="E484" s="834">
        <v>3268.35</v>
      </c>
      <c r="F484" s="833"/>
      <c r="G484" s="832">
        <v>20</v>
      </c>
      <c r="H484" s="831">
        <f t="shared" si="50"/>
        <v>17</v>
      </c>
      <c r="I484" s="831">
        <v>-148.56</v>
      </c>
      <c r="J484" s="789">
        <f t="shared" si="51"/>
        <v>2810.32</v>
      </c>
      <c r="K484" s="831">
        <v>2661.76</v>
      </c>
      <c r="L484" s="790">
        <f t="shared" si="56"/>
        <v>606.58999999999969</v>
      </c>
      <c r="M484" s="838"/>
      <c r="N484" s="840"/>
      <c r="O484" s="265"/>
      <c r="P484" s="792"/>
      <c r="Q484" s="839"/>
      <c r="R484" s="833"/>
      <c r="S484" s="788"/>
      <c r="T484" s="789"/>
      <c r="U484" s="789"/>
      <c r="V484" s="789"/>
      <c r="W484" s="789"/>
      <c r="X484" s="790"/>
    </row>
    <row r="485" spans="2:24" ht="15.75" x14ac:dyDescent="0.25">
      <c r="B485" s="837" t="s">
        <v>316</v>
      </c>
      <c r="C485" s="836" t="s">
        <v>911</v>
      </c>
      <c r="D485" s="835">
        <v>43131</v>
      </c>
      <c r="E485" s="834">
        <v>3273.92</v>
      </c>
      <c r="F485" s="833"/>
      <c r="G485" s="832">
        <v>5</v>
      </c>
      <c r="H485" s="831">
        <f t="shared" si="50"/>
        <v>3</v>
      </c>
      <c r="I485" s="831">
        <v>-545.64</v>
      </c>
      <c r="J485" s="789">
        <f t="shared" si="51"/>
        <v>2455.41</v>
      </c>
      <c r="K485" s="831">
        <v>1909.77</v>
      </c>
      <c r="L485" s="790">
        <f t="shared" si="56"/>
        <v>1364.15</v>
      </c>
      <c r="M485" s="838"/>
      <c r="N485" s="840"/>
      <c r="O485" s="265"/>
      <c r="P485" s="792"/>
      <c r="Q485" s="839"/>
      <c r="R485" s="833"/>
      <c r="S485" s="788"/>
      <c r="T485" s="789"/>
      <c r="U485" s="789"/>
      <c r="V485" s="789"/>
      <c r="W485" s="789"/>
      <c r="X485" s="790"/>
    </row>
    <row r="486" spans="2:24" ht="15.75" x14ac:dyDescent="0.25">
      <c r="B486" s="837" t="s">
        <v>313</v>
      </c>
      <c r="C486" s="836" t="s">
        <v>887</v>
      </c>
      <c r="D486" s="835">
        <v>43966</v>
      </c>
      <c r="E486" s="834">
        <v>3288.29</v>
      </c>
      <c r="F486" s="833"/>
      <c r="G486" s="832">
        <v>20</v>
      </c>
      <c r="H486" s="831">
        <f t="shared" si="50"/>
        <v>1</v>
      </c>
      <c r="I486" s="831">
        <v>-163.07999999999998</v>
      </c>
      <c r="J486" s="789">
        <f t="shared" si="51"/>
        <v>285.71999999999997</v>
      </c>
      <c r="K486" s="831">
        <v>122.64</v>
      </c>
      <c r="L486" s="790">
        <f t="shared" si="56"/>
        <v>3165.65</v>
      </c>
      <c r="M486" s="838"/>
      <c r="N486" s="840"/>
      <c r="O486" s="265"/>
      <c r="P486" s="792"/>
      <c r="Q486" s="839"/>
      <c r="R486" s="833"/>
      <c r="S486" s="788"/>
      <c r="T486" s="789"/>
      <c r="U486" s="789"/>
      <c r="V486" s="789"/>
      <c r="W486" s="789"/>
      <c r="X486" s="790"/>
    </row>
    <row r="487" spans="2:24" ht="15.75" x14ac:dyDescent="0.25">
      <c r="B487" s="837">
        <v>0</v>
      </c>
      <c r="C487" s="836" t="s">
        <v>912</v>
      </c>
      <c r="D487" s="835">
        <v>43692</v>
      </c>
      <c r="E487" s="834">
        <v>3290.86</v>
      </c>
      <c r="F487" s="833"/>
      <c r="G487" s="832">
        <v>30</v>
      </c>
      <c r="H487" s="831">
        <f t="shared" si="50"/>
        <v>2</v>
      </c>
      <c r="I487" s="831">
        <v>-108.12</v>
      </c>
      <c r="J487" s="789">
        <f t="shared" si="51"/>
        <v>262.74</v>
      </c>
      <c r="K487" s="831">
        <v>154.62</v>
      </c>
      <c r="L487" s="790">
        <f t="shared" si="56"/>
        <v>3136.2400000000002</v>
      </c>
      <c r="M487" s="838"/>
      <c r="N487" s="840"/>
      <c r="O487" s="265"/>
      <c r="P487" s="792"/>
      <c r="Q487" s="839"/>
      <c r="R487" s="833"/>
      <c r="S487" s="788"/>
      <c r="T487" s="789"/>
      <c r="U487" s="789"/>
      <c r="V487" s="789"/>
      <c r="W487" s="789"/>
      <c r="X487" s="790"/>
    </row>
    <row r="488" spans="2:24" ht="15.75" x14ac:dyDescent="0.25">
      <c r="B488" s="837" t="s">
        <v>308</v>
      </c>
      <c r="C488" s="836" t="s">
        <v>913</v>
      </c>
      <c r="D488" s="835">
        <v>37560</v>
      </c>
      <c r="E488" s="834">
        <v>3294</v>
      </c>
      <c r="F488" s="833"/>
      <c r="G488" s="832">
        <v>3</v>
      </c>
      <c r="H488" s="831">
        <f t="shared" si="50"/>
        <v>3</v>
      </c>
      <c r="I488" s="831">
        <v>0</v>
      </c>
      <c r="J488" s="789">
        <f t="shared" si="51"/>
        <v>3294</v>
      </c>
      <c r="K488" s="831">
        <v>3294</v>
      </c>
      <c r="L488" s="790">
        <f t="shared" si="56"/>
        <v>0</v>
      </c>
      <c r="M488" s="838"/>
      <c r="N488" s="840"/>
      <c r="O488" s="265"/>
      <c r="P488" s="792"/>
      <c r="Q488" s="839"/>
      <c r="R488" s="833"/>
      <c r="S488" s="788"/>
      <c r="T488" s="789"/>
      <c r="U488" s="789"/>
      <c r="V488" s="789"/>
      <c r="W488" s="789"/>
      <c r="X488" s="790"/>
    </row>
    <row r="489" spans="2:24" ht="15.75" x14ac:dyDescent="0.25">
      <c r="B489" s="837" t="s">
        <v>311</v>
      </c>
      <c r="C489" s="836" t="s">
        <v>914</v>
      </c>
      <c r="D489" s="835">
        <v>36981</v>
      </c>
      <c r="E489" s="834">
        <v>3301.72</v>
      </c>
      <c r="F489" s="833"/>
      <c r="G489" s="832">
        <v>40</v>
      </c>
      <c r="H489" s="831">
        <f t="shared" si="50"/>
        <v>20</v>
      </c>
      <c r="I489" s="831">
        <v>-80.64</v>
      </c>
      <c r="J489" s="789">
        <f t="shared" si="51"/>
        <v>1716.74</v>
      </c>
      <c r="K489" s="831">
        <v>1636.1</v>
      </c>
      <c r="L489" s="790">
        <f t="shared" si="56"/>
        <v>1665.62</v>
      </c>
      <c r="M489" s="838"/>
      <c r="N489" s="840"/>
      <c r="O489" s="265"/>
      <c r="P489" s="792"/>
      <c r="Q489" s="839"/>
      <c r="R489" s="833"/>
      <c r="S489" s="788"/>
      <c r="T489" s="789"/>
      <c r="U489" s="789"/>
      <c r="V489" s="789"/>
      <c r="W489" s="789"/>
      <c r="X489" s="790"/>
    </row>
    <row r="490" spans="2:24" ht="15.75" x14ac:dyDescent="0.25">
      <c r="B490" s="837" t="s">
        <v>313</v>
      </c>
      <c r="C490" s="836" t="s">
        <v>730</v>
      </c>
      <c r="D490" s="835">
        <v>41078</v>
      </c>
      <c r="E490" s="834">
        <v>3304.97</v>
      </c>
      <c r="F490" s="833"/>
      <c r="G490" s="832">
        <v>40</v>
      </c>
      <c r="H490" s="831">
        <f t="shared" si="50"/>
        <v>9</v>
      </c>
      <c r="I490" s="831">
        <v>-81.36</v>
      </c>
      <c r="J490" s="789">
        <f t="shared" si="51"/>
        <v>783</v>
      </c>
      <c r="K490" s="831">
        <v>701.64</v>
      </c>
      <c r="L490" s="790">
        <f t="shared" si="56"/>
        <v>2603.33</v>
      </c>
      <c r="M490" s="838"/>
      <c r="N490" s="840"/>
      <c r="O490" s="265"/>
      <c r="P490" s="792"/>
      <c r="Q490" s="839"/>
      <c r="R490" s="833"/>
      <c r="S490" s="788"/>
      <c r="T490" s="789"/>
      <c r="U490" s="789"/>
      <c r="V490" s="789"/>
      <c r="W490" s="789"/>
      <c r="X490" s="790"/>
    </row>
    <row r="491" spans="2:24" ht="15.75" x14ac:dyDescent="0.25">
      <c r="B491" s="837">
        <v>0</v>
      </c>
      <c r="C491" s="836" t="s">
        <v>565</v>
      </c>
      <c r="D491" s="835">
        <v>44090</v>
      </c>
      <c r="E491" s="834">
        <v>3333.4</v>
      </c>
      <c r="F491" s="833"/>
      <c r="G491" s="832">
        <v>30</v>
      </c>
      <c r="H491" s="831">
        <f t="shared" si="50"/>
        <v>1</v>
      </c>
      <c r="I491" s="831">
        <v>-111.12</v>
      </c>
      <c r="J491" s="789">
        <f t="shared" si="51"/>
        <v>120.38000000000001</v>
      </c>
      <c r="K491" s="831">
        <v>9.26</v>
      </c>
      <c r="L491" s="790">
        <f t="shared" si="56"/>
        <v>3324.14</v>
      </c>
      <c r="M491" s="838"/>
      <c r="N491" s="840"/>
      <c r="O491" s="265"/>
      <c r="P491" s="792"/>
      <c r="Q491" s="839"/>
      <c r="R491" s="833"/>
      <c r="S491" s="788"/>
      <c r="T491" s="789"/>
      <c r="U491" s="789"/>
      <c r="V491" s="789"/>
      <c r="W491" s="789"/>
      <c r="X491" s="790"/>
    </row>
    <row r="492" spans="2:24" ht="15.75" x14ac:dyDescent="0.25">
      <c r="B492" s="837" t="s">
        <v>321</v>
      </c>
      <c r="C492" s="836" t="s">
        <v>915</v>
      </c>
      <c r="D492" s="835">
        <v>43942</v>
      </c>
      <c r="E492" s="834">
        <v>3348.07</v>
      </c>
      <c r="F492" s="833"/>
      <c r="G492" s="832">
        <v>44</v>
      </c>
      <c r="H492" s="831">
        <f t="shared" si="50"/>
        <v>1</v>
      </c>
      <c r="I492" s="831">
        <v>-75.599999999999994</v>
      </c>
      <c r="J492" s="789">
        <f t="shared" si="51"/>
        <v>145.11000000000001</v>
      </c>
      <c r="K492" s="831">
        <v>69.510000000000005</v>
      </c>
      <c r="L492" s="790">
        <f t="shared" si="56"/>
        <v>3278.56</v>
      </c>
      <c r="M492" s="838"/>
      <c r="N492" s="840"/>
      <c r="O492" s="265"/>
      <c r="P492" s="792"/>
      <c r="Q492" s="839"/>
      <c r="R492" s="833"/>
      <c r="S492" s="788"/>
      <c r="T492" s="789"/>
      <c r="U492" s="789"/>
      <c r="V492" s="789"/>
      <c r="W492" s="789"/>
      <c r="X492" s="790"/>
    </row>
    <row r="493" spans="2:24" ht="15.75" x14ac:dyDescent="0.25">
      <c r="B493" s="837" t="s">
        <v>313</v>
      </c>
      <c r="C493" s="836" t="s">
        <v>857</v>
      </c>
      <c r="D493" s="835">
        <v>37558</v>
      </c>
      <c r="E493" s="834">
        <v>3358.65</v>
      </c>
      <c r="F493" s="833"/>
      <c r="G493" s="832">
        <v>20</v>
      </c>
      <c r="H493" s="831">
        <f t="shared" si="50"/>
        <v>19</v>
      </c>
      <c r="I493" s="831">
        <v>-138.35999999999999</v>
      </c>
      <c r="J493" s="789">
        <f t="shared" si="51"/>
        <v>3174.3</v>
      </c>
      <c r="K493" s="831">
        <v>3035.94</v>
      </c>
      <c r="L493" s="790">
        <f t="shared" si="56"/>
        <v>322.71000000000004</v>
      </c>
      <c r="M493" s="838"/>
      <c r="N493" s="840"/>
      <c r="O493" s="265"/>
      <c r="P493" s="792"/>
      <c r="Q493" s="839"/>
      <c r="R493" s="833"/>
      <c r="S493" s="788"/>
      <c r="T493" s="789"/>
      <c r="U493" s="789"/>
      <c r="V493" s="789"/>
      <c r="W493" s="789"/>
      <c r="X493" s="790"/>
    </row>
    <row r="494" spans="2:24" ht="15.75" x14ac:dyDescent="0.25">
      <c r="B494" s="837" t="s">
        <v>308</v>
      </c>
      <c r="C494" s="836" t="s">
        <v>613</v>
      </c>
      <c r="D494" s="835">
        <v>39263</v>
      </c>
      <c r="E494" s="834">
        <v>3368.42</v>
      </c>
      <c r="F494" s="833"/>
      <c r="G494" s="832">
        <v>20</v>
      </c>
      <c r="H494" s="831">
        <f t="shared" si="50"/>
        <v>14</v>
      </c>
      <c r="I494" s="831">
        <v>-157.19999999999999</v>
      </c>
      <c r="J494" s="789">
        <f t="shared" si="51"/>
        <v>2425.2599999999998</v>
      </c>
      <c r="K494" s="831">
        <v>2268.06</v>
      </c>
      <c r="L494" s="790">
        <f t="shared" si="56"/>
        <v>1100.3600000000001</v>
      </c>
      <c r="M494" s="838"/>
      <c r="N494" s="840"/>
      <c r="O494" s="265"/>
      <c r="P494" s="792"/>
      <c r="Q494" s="839"/>
      <c r="R494" s="833"/>
      <c r="S494" s="788"/>
      <c r="T494" s="789"/>
      <c r="U494" s="789"/>
      <c r="V494" s="789"/>
      <c r="W494" s="789"/>
      <c r="X494" s="790"/>
    </row>
    <row r="495" spans="2:24" ht="15.75" x14ac:dyDescent="0.25">
      <c r="B495" s="837" t="s">
        <v>359</v>
      </c>
      <c r="C495" s="836" t="s">
        <v>726</v>
      </c>
      <c r="D495" s="835">
        <v>43982</v>
      </c>
      <c r="E495" s="834">
        <v>3423</v>
      </c>
      <c r="F495" s="833"/>
      <c r="G495" s="832">
        <v>60</v>
      </c>
      <c r="H495" s="831">
        <f t="shared" si="50"/>
        <v>1</v>
      </c>
      <c r="I495" s="831">
        <v>-56.88</v>
      </c>
      <c r="J495" s="789">
        <f t="shared" si="51"/>
        <v>99.580000000000013</v>
      </c>
      <c r="K495" s="831">
        <v>42.7</v>
      </c>
      <c r="L495" s="790">
        <f t="shared" si="56"/>
        <v>3380.3</v>
      </c>
      <c r="M495" s="838"/>
      <c r="N495" s="840"/>
      <c r="O495" s="265"/>
      <c r="P495" s="792"/>
      <c r="Q495" s="839"/>
      <c r="R495" s="833"/>
      <c r="S495" s="788"/>
      <c r="T495" s="789"/>
      <c r="U495" s="789"/>
      <c r="V495" s="789"/>
      <c r="W495" s="789"/>
      <c r="X495" s="790"/>
    </row>
    <row r="496" spans="2:24" ht="15.75" x14ac:dyDescent="0.25">
      <c r="B496" s="837" t="s">
        <v>313</v>
      </c>
      <c r="C496" s="836" t="s">
        <v>916</v>
      </c>
      <c r="D496" s="835">
        <v>43966</v>
      </c>
      <c r="E496" s="834">
        <v>3425.83</v>
      </c>
      <c r="F496" s="833"/>
      <c r="G496" s="832">
        <v>20</v>
      </c>
      <c r="H496" s="831">
        <f t="shared" si="50"/>
        <v>1</v>
      </c>
      <c r="I496" s="831">
        <v>-169.8</v>
      </c>
      <c r="J496" s="789">
        <f t="shared" si="51"/>
        <v>297.52</v>
      </c>
      <c r="K496" s="831">
        <v>127.72</v>
      </c>
      <c r="L496" s="790">
        <f t="shared" si="56"/>
        <v>3298.11</v>
      </c>
      <c r="M496" s="838"/>
      <c r="N496" s="840"/>
      <c r="O496" s="265"/>
      <c r="P496" s="792"/>
      <c r="Q496" s="839"/>
      <c r="R496" s="833"/>
      <c r="S496" s="788"/>
      <c r="T496" s="789"/>
      <c r="U496" s="789"/>
      <c r="V496" s="789"/>
      <c r="W496" s="789"/>
      <c r="X496" s="790"/>
    </row>
    <row r="497" spans="2:24" ht="15.75" x14ac:dyDescent="0.25">
      <c r="B497" s="837" t="s">
        <v>307</v>
      </c>
      <c r="C497" s="836" t="s">
        <v>917</v>
      </c>
      <c r="D497" s="835">
        <v>41233</v>
      </c>
      <c r="E497" s="834">
        <v>3459.9</v>
      </c>
      <c r="F497" s="833"/>
      <c r="G497" s="832">
        <v>20</v>
      </c>
      <c r="H497" s="831">
        <f t="shared" si="50"/>
        <v>9</v>
      </c>
      <c r="I497" s="831">
        <v>-167.4</v>
      </c>
      <c r="J497" s="789">
        <f t="shared" si="51"/>
        <v>1563.02</v>
      </c>
      <c r="K497" s="831">
        <v>1395.62</v>
      </c>
      <c r="L497" s="790">
        <f t="shared" si="56"/>
        <v>2064.2800000000002</v>
      </c>
      <c r="M497" s="838"/>
      <c r="N497" s="840"/>
      <c r="O497" s="265"/>
      <c r="P497" s="792"/>
      <c r="Q497" s="839"/>
      <c r="R497" s="833"/>
      <c r="S497" s="788"/>
      <c r="T497" s="789"/>
      <c r="U497" s="789"/>
      <c r="V497" s="789"/>
      <c r="W497" s="789"/>
      <c r="X497" s="790"/>
    </row>
    <row r="498" spans="2:24" ht="15.75" x14ac:dyDescent="0.25">
      <c r="B498" s="837" t="s">
        <v>313</v>
      </c>
      <c r="C498" s="836" t="s">
        <v>918</v>
      </c>
      <c r="D498" s="835">
        <v>37530</v>
      </c>
      <c r="E498" s="834">
        <v>3482</v>
      </c>
      <c r="F498" s="833"/>
      <c r="G498" s="832">
        <v>40</v>
      </c>
      <c r="H498" s="831">
        <f t="shared" si="50"/>
        <v>19</v>
      </c>
      <c r="I498" s="831">
        <v>-85.08</v>
      </c>
      <c r="J498" s="789">
        <f t="shared" si="51"/>
        <v>1672.75</v>
      </c>
      <c r="K498" s="831">
        <v>1587.67</v>
      </c>
      <c r="L498" s="790">
        <f t="shared" si="56"/>
        <v>1894.33</v>
      </c>
      <c r="M498" s="838"/>
      <c r="N498" s="840"/>
      <c r="O498" s="265"/>
      <c r="P498" s="792"/>
      <c r="Q498" s="839"/>
      <c r="R498" s="833"/>
      <c r="S498" s="788"/>
      <c r="T498" s="789"/>
      <c r="U498" s="789"/>
      <c r="V498" s="789"/>
      <c r="W498" s="789"/>
      <c r="X498" s="790"/>
    </row>
    <row r="499" spans="2:24" ht="15.75" x14ac:dyDescent="0.25">
      <c r="B499" s="837" t="s">
        <v>310</v>
      </c>
      <c r="C499" s="836" t="s">
        <v>919</v>
      </c>
      <c r="D499" s="835">
        <v>42125</v>
      </c>
      <c r="E499" s="834">
        <v>3487</v>
      </c>
      <c r="F499" s="833"/>
      <c r="G499" s="832">
        <v>15.666666666666666</v>
      </c>
      <c r="H499" s="831">
        <f t="shared" si="50"/>
        <v>6</v>
      </c>
      <c r="I499" s="831">
        <v>-215.64</v>
      </c>
      <c r="J499" s="789">
        <f t="shared" si="51"/>
        <v>540.4</v>
      </c>
      <c r="K499" s="831">
        <v>324.76</v>
      </c>
      <c r="L499" s="790">
        <f t="shared" si="56"/>
        <v>3162.24</v>
      </c>
      <c r="M499" s="838"/>
      <c r="N499" s="840"/>
      <c r="O499" s="265"/>
      <c r="P499" s="792"/>
      <c r="Q499" s="839"/>
      <c r="R499" s="833"/>
      <c r="S499" s="788"/>
      <c r="T499" s="789"/>
      <c r="U499" s="789"/>
      <c r="V499" s="789"/>
      <c r="W499" s="789"/>
      <c r="X499" s="790"/>
    </row>
    <row r="500" spans="2:24" ht="15.75" x14ac:dyDescent="0.25">
      <c r="B500" s="837">
        <v>0</v>
      </c>
      <c r="C500" s="836" t="s">
        <v>920</v>
      </c>
      <c r="D500" s="835">
        <v>42125</v>
      </c>
      <c r="E500" s="834">
        <v>3487</v>
      </c>
      <c r="F500" s="833"/>
      <c r="G500" s="832">
        <v>8</v>
      </c>
      <c r="H500" s="831">
        <f t="shared" si="50"/>
        <v>6</v>
      </c>
      <c r="I500" s="831">
        <v>-379.92</v>
      </c>
      <c r="J500" s="789">
        <f t="shared" si="51"/>
        <v>2821.9700000000003</v>
      </c>
      <c r="K500" s="831">
        <v>2442.0500000000002</v>
      </c>
      <c r="L500" s="790">
        <f t="shared" si="56"/>
        <v>1044.9499999999998</v>
      </c>
      <c r="M500" s="838"/>
      <c r="N500" s="840"/>
      <c r="O500" s="265"/>
      <c r="P500" s="792"/>
      <c r="Q500" s="839"/>
      <c r="R500" s="833"/>
      <c r="S500" s="788"/>
      <c r="T500" s="789"/>
      <c r="U500" s="789"/>
      <c r="V500" s="789"/>
      <c r="W500" s="789"/>
      <c r="X500" s="790"/>
    </row>
    <row r="501" spans="2:24" ht="15.75" x14ac:dyDescent="0.25">
      <c r="B501" s="837" t="s">
        <v>312</v>
      </c>
      <c r="C501" s="836" t="s">
        <v>921</v>
      </c>
      <c r="D501" s="835">
        <v>37437</v>
      </c>
      <c r="E501" s="834">
        <v>3487.5</v>
      </c>
      <c r="F501" s="833"/>
      <c r="G501" s="832">
        <v>50</v>
      </c>
      <c r="H501" s="831">
        <f t="shared" si="50"/>
        <v>19</v>
      </c>
      <c r="I501" s="831">
        <v>-68.88</v>
      </c>
      <c r="J501" s="789">
        <f t="shared" si="51"/>
        <v>1358.8200000000002</v>
      </c>
      <c r="K501" s="831">
        <v>1289.94</v>
      </c>
      <c r="L501" s="790">
        <f t="shared" si="56"/>
        <v>2197.56</v>
      </c>
      <c r="M501" s="838"/>
      <c r="N501" s="840"/>
      <c r="O501" s="265"/>
      <c r="P501" s="792"/>
      <c r="Q501" s="839"/>
      <c r="R501" s="833"/>
      <c r="S501" s="788"/>
      <c r="T501" s="789"/>
      <c r="U501" s="789"/>
      <c r="V501" s="789"/>
      <c r="W501" s="789"/>
      <c r="X501" s="790"/>
    </row>
    <row r="502" spans="2:24" ht="15.75" x14ac:dyDescent="0.25">
      <c r="B502" s="837" t="s">
        <v>307</v>
      </c>
      <c r="C502" s="836" t="s">
        <v>922</v>
      </c>
      <c r="D502" s="835">
        <v>40390</v>
      </c>
      <c r="E502" s="834">
        <v>3518.42</v>
      </c>
      <c r="F502" s="833"/>
      <c r="G502" s="832">
        <v>20</v>
      </c>
      <c r="H502" s="831">
        <f t="shared" si="50"/>
        <v>11</v>
      </c>
      <c r="I502" s="831">
        <v>-167.64000000000001</v>
      </c>
      <c r="J502" s="789">
        <f t="shared" si="51"/>
        <v>1996</v>
      </c>
      <c r="K502" s="831">
        <v>1828.36</v>
      </c>
      <c r="L502" s="790">
        <f t="shared" si="56"/>
        <v>1690.0600000000002</v>
      </c>
      <c r="M502" s="838"/>
      <c r="N502" s="840"/>
      <c r="O502" s="265"/>
      <c r="P502" s="792"/>
      <c r="Q502" s="839"/>
      <c r="R502" s="833"/>
      <c r="S502" s="788"/>
      <c r="T502" s="789"/>
      <c r="U502" s="789"/>
      <c r="V502" s="789"/>
      <c r="W502" s="789"/>
      <c r="X502" s="790"/>
    </row>
    <row r="503" spans="2:24" ht="15.75" x14ac:dyDescent="0.25">
      <c r="B503" s="837" t="s">
        <v>321</v>
      </c>
      <c r="C503" s="836" t="s">
        <v>107</v>
      </c>
      <c r="D503" s="835">
        <v>36130</v>
      </c>
      <c r="E503" s="834">
        <v>3523</v>
      </c>
      <c r="F503" s="833"/>
      <c r="G503" s="832">
        <v>44</v>
      </c>
      <c r="H503" s="831">
        <f t="shared" si="50"/>
        <v>23</v>
      </c>
      <c r="I503" s="831">
        <v>-78.599999999999994</v>
      </c>
      <c r="J503" s="789">
        <f t="shared" si="51"/>
        <v>1846.08</v>
      </c>
      <c r="K503" s="831">
        <v>1767.48</v>
      </c>
      <c r="L503" s="790">
        <f t="shared" si="56"/>
        <v>1755.52</v>
      </c>
      <c r="M503" s="838"/>
      <c r="N503" s="840"/>
      <c r="O503" s="265"/>
      <c r="P503" s="792"/>
      <c r="Q503" s="839"/>
      <c r="R503" s="833"/>
      <c r="S503" s="788"/>
      <c r="T503" s="789"/>
      <c r="U503" s="789"/>
      <c r="V503" s="789"/>
      <c r="W503" s="789"/>
      <c r="X503" s="790"/>
    </row>
    <row r="504" spans="2:24" ht="15.75" x14ac:dyDescent="0.25">
      <c r="B504" s="837" t="s">
        <v>313</v>
      </c>
      <c r="C504" s="836" t="s">
        <v>923</v>
      </c>
      <c r="D504" s="835">
        <v>43784</v>
      </c>
      <c r="E504" s="834">
        <v>3530.81</v>
      </c>
      <c r="F504" s="833"/>
      <c r="G504" s="832">
        <v>20</v>
      </c>
      <c r="H504" s="831">
        <f t="shared" si="50"/>
        <v>2</v>
      </c>
      <c r="I504" s="831">
        <v>-172.07999999999998</v>
      </c>
      <c r="J504" s="789">
        <f t="shared" si="51"/>
        <v>375.80999999999995</v>
      </c>
      <c r="K504" s="831">
        <v>203.73</v>
      </c>
      <c r="L504" s="790">
        <f t="shared" si="56"/>
        <v>3327.08</v>
      </c>
      <c r="M504" s="838"/>
      <c r="N504" s="840"/>
      <c r="O504" s="265"/>
      <c r="P504" s="792"/>
      <c r="Q504" s="839"/>
      <c r="R504" s="833"/>
      <c r="S504" s="788"/>
      <c r="T504" s="789"/>
      <c r="U504" s="789"/>
      <c r="V504" s="789"/>
      <c r="W504" s="789"/>
      <c r="X504" s="790"/>
    </row>
    <row r="505" spans="2:24" ht="15.75" x14ac:dyDescent="0.25">
      <c r="B505" s="837" t="s">
        <v>311</v>
      </c>
      <c r="C505" s="836" t="s">
        <v>924</v>
      </c>
      <c r="D505" s="835">
        <v>41547</v>
      </c>
      <c r="E505" s="834">
        <v>3532.84</v>
      </c>
      <c r="F505" s="833"/>
      <c r="G505" s="832">
        <v>40</v>
      </c>
      <c r="H505" s="831">
        <f t="shared" si="50"/>
        <v>8</v>
      </c>
      <c r="I505" s="831">
        <v>-87</v>
      </c>
      <c r="J505" s="789">
        <f t="shared" si="51"/>
        <v>726.66</v>
      </c>
      <c r="K505" s="831">
        <v>639.66</v>
      </c>
      <c r="L505" s="790">
        <f t="shared" si="56"/>
        <v>2893.1800000000003</v>
      </c>
      <c r="M505" s="838"/>
      <c r="N505" s="840"/>
      <c r="O505" s="265"/>
      <c r="P505" s="792"/>
      <c r="Q505" s="839"/>
      <c r="R505" s="833"/>
      <c r="S505" s="788"/>
      <c r="T505" s="789"/>
      <c r="U505" s="789"/>
      <c r="V505" s="789"/>
      <c r="W505" s="789"/>
      <c r="X505" s="790"/>
    </row>
    <row r="506" spans="2:24" ht="15.75" x14ac:dyDescent="0.25">
      <c r="B506" s="837" t="s">
        <v>308</v>
      </c>
      <c r="C506" s="836" t="s">
        <v>925</v>
      </c>
      <c r="D506" s="835">
        <v>43100</v>
      </c>
      <c r="E506" s="834">
        <v>3568.74</v>
      </c>
      <c r="F506" s="833"/>
      <c r="G506" s="832">
        <v>20</v>
      </c>
      <c r="H506" s="831">
        <f t="shared" si="50"/>
        <v>4</v>
      </c>
      <c r="I506" s="831">
        <v>-174.24</v>
      </c>
      <c r="J506" s="789">
        <f t="shared" si="51"/>
        <v>722.33</v>
      </c>
      <c r="K506" s="831">
        <v>548.09</v>
      </c>
      <c r="L506" s="790">
        <f t="shared" si="56"/>
        <v>3020.6499999999996</v>
      </c>
      <c r="M506" s="838"/>
      <c r="N506" s="840"/>
      <c r="O506" s="265"/>
      <c r="P506" s="792"/>
      <c r="Q506" s="839"/>
      <c r="R506" s="833"/>
      <c r="S506" s="788"/>
      <c r="T506" s="789"/>
      <c r="U506" s="789"/>
      <c r="V506" s="789"/>
      <c r="W506" s="789"/>
      <c r="X506" s="790"/>
    </row>
    <row r="507" spans="2:24" ht="15.75" x14ac:dyDescent="0.25">
      <c r="B507" s="837" t="s">
        <v>313</v>
      </c>
      <c r="C507" s="836" t="s">
        <v>909</v>
      </c>
      <c r="D507" s="835">
        <v>35551</v>
      </c>
      <c r="E507" s="834">
        <v>3615</v>
      </c>
      <c r="F507" s="833"/>
      <c r="G507" s="832">
        <v>40</v>
      </c>
      <c r="H507" s="831">
        <f t="shared" si="50"/>
        <v>24</v>
      </c>
      <c r="I507" s="831">
        <v>-88.2</v>
      </c>
      <c r="J507" s="789">
        <f t="shared" si="51"/>
        <v>2226.1</v>
      </c>
      <c r="K507" s="831">
        <v>2137.9</v>
      </c>
      <c r="L507" s="790">
        <f t="shared" si="56"/>
        <v>1477.1</v>
      </c>
      <c r="M507" s="838"/>
      <c r="N507" s="840"/>
      <c r="O507" s="265"/>
      <c r="P507" s="792"/>
      <c r="Q507" s="839"/>
      <c r="R507" s="833"/>
      <c r="S507" s="788"/>
      <c r="T507" s="789"/>
      <c r="U507" s="789"/>
      <c r="V507" s="789"/>
      <c r="W507" s="789"/>
      <c r="X507" s="790"/>
    </row>
    <row r="508" spans="2:24" ht="15.75" x14ac:dyDescent="0.25">
      <c r="B508" s="837" t="s">
        <v>307</v>
      </c>
      <c r="C508" s="836" t="s">
        <v>926</v>
      </c>
      <c r="D508" s="835">
        <v>41325</v>
      </c>
      <c r="E508" s="834">
        <v>3640.88</v>
      </c>
      <c r="F508" s="833"/>
      <c r="G508" s="832">
        <v>20</v>
      </c>
      <c r="H508" s="831">
        <f t="shared" si="50"/>
        <v>8</v>
      </c>
      <c r="I508" s="831">
        <v>-175.07999999999998</v>
      </c>
      <c r="J508" s="789">
        <f t="shared" si="51"/>
        <v>1597.58</v>
      </c>
      <c r="K508" s="831">
        <v>1422.5</v>
      </c>
      <c r="L508" s="790">
        <f t="shared" si="56"/>
        <v>2218.38</v>
      </c>
      <c r="M508" s="838"/>
      <c r="N508" s="840"/>
      <c r="O508" s="265"/>
      <c r="P508" s="792"/>
      <c r="Q508" s="839"/>
      <c r="R508" s="833"/>
      <c r="S508" s="788"/>
      <c r="T508" s="789"/>
      <c r="U508" s="789"/>
      <c r="V508" s="789"/>
      <c r="W508" s="789"/>
      <c r="X508" s="790"/>
    </row>
    <row r="509" spans="2:24" ht="15.75" x14ac:dyDescent="0.25">
      <c r="B509" s="837" t="s">
        <v>311</v>
      </c>
      <c r="C509" s="836" t="s">
        <v>927</v>
      </c>
      <c r="D509" s="835">
        <v>39263</v>
      </c>
      <c r="E509" s="834">
        <v>3649.65</v>
      </c>
      <c r="F509" s="833"/>
      <c r="G509" s="832">
        <v>40</v>
      </c>
      <c r="H509" s="831">
        <f t="shared" si="50"/>
        <v>14</v>
      </c>
      <c r="I509" s="831">
        <v>-89.64</v>
      </c>
      <c r="J509" s="789">
        <f t="shared" si="51"/>
        <v>1320.5800000000002</v>
      </c>
      <c r="K509" s="831">
        <v>1230.94</v>
      </c>
      <c r="L509" s="790">
        <f t="shared" si="56"/>
        <v>2418.71</v>
      </c>
      <c r="M509" s="838"/>
      <c r="N509" s="840"/>
      <c r="O509" s="265"/>
      <c r="P509" s="792"/>
      <c r="Q509" s="839"/>
      <c r="R509" s="833"/>
      <c r="S509" s="788"/>
      <c r="T509" s="789"/>
      <c r="U509" s="789"/>
      <c r="V509" s="789"/>
      <c r="W509" s="789"/>
      <c r="X509" s="790"/>
    </row>
    <row r="510" spans="2:24" ht="15.75" x14ac:dyDescent="0.25">
      <c r="B510" s="837" t="s">
        <v>313</v>
      </c>
      <c r="C510" s="836" t="s">
        <v>909</v>
      </c>
      <c r="D510" s="835">
        <v>35674</v>
      </c>
      <c r="E510" s="834">
        <v>3656</v>
      </c>
      <c r="F510" s="833"/>
      <c r="G510" s="832">
        <v>40</v>
      </c>
      <c r="H510" s="831">
        <f t="shared" si="50"/>
        <v>24</v>
      </c>
      <c r="I510" s="831">
        <v>-89.28</v>
      </c>
      <c r="J510" s="789">
        <f t="shared" si="51"/>
        <v>2220.8900000000003</v>
      </c>
      <c r="K510" s="831">
        <v>2131.61</v>
      </c>
      <c r="L510" s="790">
        <f t="shared" si="56"/>
        <v>1524.3899999999999</v>
      </c>
      <c r="M510" s="838"/>
      <c r="N510" s="840"/>
      <c r="O510" s="265"/>
      <c r="P510" s="792"/>
      <c r="Q510" s="839"/>
      <c r="R510" s="833"/>
      <c r="S510" s="788"/>
      <c r="T510" s="789"/>
      <c r="U510" s="789"/>
      <c r="V510" s="789"/>
      <c r="W510" s="789"/>
      <c r="X510" s="790"/>
    </row>
    <row r="511" spans="2:24" ht="15.75" x14ac:dyDescent="0.25">
      <c r="B511" s="837" t="s">
        <v>307</v>
      </c>
      <c r="C511" s="836" t="s">
        <v>928</v>
      </c>
      <c r="D511" s="835">
        <v>43281</v>
      </c>
      <c r="E511" s="834">
        <v>3689.89</v>
      </c>
      <c r="F511" s="833"/>
      <c r="G511" s="832">
        <v>20</v>
      </c>
      <c r="H511" s="831">
        <f t="shared" si="50"/>
        <v>3</v>
      </c>
      <c r="I511" s="831">
        <v>-179.52</v>
      </c>
      <c r="J511" s="789">
        <f t="shared" si="51"/>
        <v>653.63</v>
      </c>
      <c r="K511" s="831">
        <v>474.11</v>
      </c>
      <c r="L511" s="790">
        <f t="shared" si="56"/>
        <v>3215.7799999999997</v>
      </c>
      <c r="M511" s="838"/>
      <c r="N511" s="840"/>
      <c r="O511" s="265"/>
      <c r="P511" s="792"/>
      <c r="Q511" s="839"/>
      <c r="R511" s="833"/>
      <c r="S511" s="788"/>
      <c r="T511" s="789"/>
      <c r="U511" s="789"/>
      <c r="V511" s="789"/>
      <c r="W511" s="789"/>
      <c r="X511" s="790"/>
    </row>
    <row r="512" spans="2:24" ht="15.75" x14ac:dyDescent="0.25">
      <c r="B512" s="837" t="s">
        <v>313</v>
      </c>
      <c r="C512" s="836" t="s">
        <v>929</v>
      </c>
      <c r="D512" s="835">
        <v>42338</v>
      </c>
      <c r="E512" s="834">
        <v>3728.89</v>
      </c>
      <c r="F512" s="833"/>
      <c r="G512" s="832">
        <v>40</v>
      </c>
      <c r="H512" s="831">
        <f t="shared" si="50"/>
        <v>6</v>
      </c>
      <c r="I512" s="831">
        <v>-91.92</v>
      </c>
      <c r="J512" s="789">
        <f t="shared" si="51"/>
        <v>565.14</v>
      </c>
      <c r="K512" s="831">
        <v>473.22</v>
      </c>
      <c r="L512" s="790">
        <f t="shared" si="56"/>
        <v>3255.67</v>
      </c>
      <c r="M512" s="838"/>
      <c r="N512" s="840"/>
      <c r="O512" s="265"/>
      <c r="P512" s="792"/>
      <c r="Q512" s="839"/>
      <c r="R512" s="833"/>
      <c r="S512" s="788"/>
      <c r="T512" s="789"/>
      <c r="U512" s="789"/>
      <c r="V512" s="789"/>
      <c r="W512" s="789"/>
      <c r="X512" s="790"/>
    </row>
    <row r="513" spans="2:24" ht="15.75" x14ac:dyDescent="0.25">
      <c r="B513" s="837" t="s">
        <v>307</v>
      </c>
      <c r="C513" s="836" t="s">
        <v>612</v>
      </c>
      <c r="D513" s="835">
        <v>36707</v>
      </c>
      <c r="E513" s="834">
        <v>3731.15</v>
      </c>
      <c r="F513" s="833"/>
      <c r="G513" s="832">
        <v>10</v>
      </c>
      <c r="H513" s="831">
        <f t="shared" si="50"/>
        <v>10</v>
      </c>
      <c r="I513" s="831">
        <v>0</v>
      </c>
      <c r="J513" s="789">
        <f t="shared" si="51"/>
        <v>3731.15</v>
      </c>
      <c r="K513" s="831">
        <v>3731.15</v>
      </c>
      <c r="L513" s="790">
        <f t="shared" si="56"/>
        <v>0</v>
      </c>
      <c r="M513" s="838"/>
      <c r="N513" s="840"/>
      <c r="O513" s="265"/>
      <c r="P513" s="792"/>
      <c r="Q513" s="839"/>
      <c r="R513" s="833"/>
      <c r="S513" s="788"/>
      <c r="T513" s="789"/>
      <c r="U513" s="789"/>
      <c r="V513" s="789"/>
      <c r="W513" s="789"/>
      <c r="X513" s="790"/>
    </row>
    <row r="514" spans="2:24" ht="15.75" x14ac:dyDescent="0.25">
      <c r="B514" s="837" t="s">
        <v>308</v>
      </c>
      <c r="C514" s="836" t="s">
        <v>930</v>
      </c>
      <c r="D514" s="835">
        <v>39507</v>
      </c>
      <c r="E514" s="834">
        <v>3754.87</v>
      </c>
      <c r="F514" s="833"/>
      <c r="G514" s="832">
        <v>20</v>
      </c>
      <c r="H514" s="831">
        <f t="shared" si="50"/>
        <v>13</v>
      </c>
      <c r="I514" s="831">
        <v>-176.28</v>
      </c>
      <c r="J514" s="789">
        <f t="shared" si="51"/>
        <v>2579.88</v>
      </c>
      <c r="K514" s="831">
        <v>2403.6</v>
      </c>
      <c r="L514" s="790">
        <f t="shared" si="56"/>
        <v>1351.27</v>
      </c>
      <c r="M514" s="838"/>
      <c r="N514" s="840"/>
      <c r="O514" s="265"/>
      <c r="P514" s="792"/>
      <c r="Q514" s="839"/>
      <c r="R514" s="833"/>
      <c r="S514" s="788"/>
      <c r="T514" s="789"/>
      <c r="U514" s="789"/>
      <c r="V514" s="789"/>
      <c r="W514" s="789"/>
      <c r="X514" s="790"/>
    </row>
    <row r="515" spans="2:24" ht="15.75" x14ac:dyDescent="0.25">
      <c r="B515" s="837" t="s">
        <v>307</v>
      </c>
      <c r="C515" s="836" t="s">
        <v>931</v>
      </c>
      <c r="D515" s="835">
        <v>41436</v>
      </c>
      <c r="E515" s="834">
        <v>3768.21</v>
      </c>
      <c r="F515" s="833"/>
      <c r="G515" s="832">
        <v>20</v>
      </c>
      <c r="H515" s="831">
        <f t="shared" si="50"/>
        <v>8</v>
      </c>
      <c r="I515" s="831">
        <v>-182.52</v>
      </c>
      <c r="J515" s="789">
        <f t="shared" si="51"/>
        <v>1608.35</v>
      </c>
      <c r="K515" s="831">
        <v>1425.83</v>
      </c>
      <c r="L515" s="790">
        <f t="shared" si="56"/>
        <v>2342.38</v>
      </c>
      <c r="M515" s="838"/>
      <c r="N515" s="840"/>
      <c r="O515" s="265"/>
      <c r="P515" s="792"/>
      <c r="Q515" s="839"/>
      <c r="R515" s="833"/>
      <c r="S515" s="788"/>
      <c r="T515" s="789"/>
      <c r="U515" s="789"/>
      <c r="V515" s="789"/>
      <c r="W515" s="789"/>
      <c r="X515" s="790"/>
    </row>
    <row r="516" spans="2:24" ht="15.75" x14ac:dyDescent="0.25">
      <c r="B516" s="837" t="e">
        <v>#N/A</v>
      </c>
      <c r="C516" s="836" t="s">
        <v>932</v>
      </c>
      <c r="D516" s="835">
        <v>42125</v>
      </c>
      <c r="E516" s="834">
        <v>3781</v>
      </c>
      <c r="F516" s="833"/>
      <c r="G516" s="832">
        <v>8</v>
      </c>
      <c r="H516" s="831">
        <f t="shared" si="50"/>
        <v>6</v>
      </c>
      <c r="I516" s="831">
        <v>-411.96</v>
      </c>
      <c r="J516" s="789">
        <f t="shared" si="51"/>
        <v>3059.9</v>
      </c>
      <c r="K516" s="831">
        <v>2647.94</v>
      </c>
      <c r="L516" s="790">
        <f t="shared" si="56"/>
        <v>1133.06</v>
      </c>
      <c r="M516" s="838"/>
      <c r="N516" s="840"/>
      <c r="O516" s="265"/>
      <c r="P516" s="792"/>
      <c r="Q516" s="839"/>
      <c r="R516" s="833"/>
      <c r="S516" s="788"/>
      <c r="T516" s="789"/>
      <c r="U516" s="789"/>
      <c r="V516" s="789"/>
      <c r="W516" s="789"/>
      <c r="X516" s="790"/>
    </row>
    <row r="517" spans="2:24" ht="15.75" x14ac:dyDescent="0.25">
      <c r="B517" s="837" t="s">
        <v>308</v>
      </c>
      <c r="C517" s="836" t="s">
        <v>933</v>
      </c>
      <c r="D517" s="835">
        <v>43008</v>
      </c>
      <c r="E517" s="834">
        <v>3861.24</v>
      </c>
      <c r="F517" s="833"/>
      <c r="G517" s="832">
        <v>20</v>
      </c>
      <c r="H517" s="831">
        <f t="shared" si="50"/>
        <v>4</v>
      </c>
      <c r="I517" s="831">
        <v>-187.56</v>
      </c>
      <c r="J517" s="789">
        <f t="shared" si="51"/>
        <v>828.33999999999992</v>
      </c>
      <c r="K517" s="831">
        <v>640.78</v>
      </c>
      <c r="L517" s="790">
        <f t="shared" si="56"/>
        <v>3220.46</v>
      </c>
      <c r="M517" s="838"/>
      <c r="N517" s="840"/>
      <c r="O517" s="265"/>
      <c r="P517" s="792"/>
      <c r="Q517" s="839"/>
      <c r="R517" s="833"/>
      <c r="S517" s="788"/>
      <c r="T517" s="789"/>
      <c r="U517" s="789"/>
      <c r="V517" s="789"/>
      <c r="W517" s="789"/>
      <c r="X517" s="790"/>
    </row>
    <row r="518" spans="2:24" ht="15.75" x14ac:dyDescent="0.25">
      <c r="B518" s="837" t="s">
        <v>313</v>
      </c>
      <c r="C518" s="836" t="s">
        <v>566</v>
      </c>
      <c r="D518" s="835">
        <v>44064</v>
      </c>
      <c r="E518" s="834">
        <v>3866.36</v>
      </c>
      <c r="F518" s="833"/>
      <c r="G518" s="832">
        <v>40</v>
      </c>
      <c r="H518" s="831">
        <f t="shared" si="50"/>
        <v>1</v>
      </c>
      <c r="I518" s="831">
        <v>-96.600000000000009</v>
      </c>
      <c r="J518" s="789">
        <f t="shared" si="51"/>
        <v>120.75</v>
      </c>
      <c r="K518" s="831">
        <v>24.15</v>
      </c>
      <c r="L518" s="790">
        <f t="shared" si="56"/>
        <v>3842.21</v>
      </c>
      <c r="M518" s="838"/>
      <c r="N518" s="840"/>
      <c r="O518" s="265"/>
      <c r="P518" s="792"/>
      <c r="Q518" s="839"/>
      <c r="R518" s="833"/>
      <c r="S518" s="788"/>
      <c r="T518" s="789"/>
      <c r="U518" s="789"/>
      <c r="V518" s="789"/>
      <c r="W518" s="789"/>
      <c r="X518" s="790"/>
    </row>
    <row r="519" spans="2:24" ht="15.75" x14ac:dyDescent="0.25">
      <c r="B519" s="837" t="s">
        <v>313</v>
      </c>
      <c r="C519" s="836" t="s">
        <v>934</v>
      </c>
      <c r="D519" s="835">
        <v>36525</v>
      </c>
      <c r="E519" s="834">
        <v>3875.3</v>
      </c>
      <c r="F519" s="833"/>
      <c r="G519" s="832">
        <v>40</v>
      </c>
      <c r="H519" s="831">
        <f t="shared" si="50"/>
        <v>22</v>
      </c>
      <c r="I519" s="831">
        <v>-94.44</v>
      </c>
      <c r="J519" s="789">
        <f t="shared" si="51"/>
        <v>2135.3200000000002</v>
      </c>
      <c r="K519" s="831">
        <v>2040.88</v>
      </c>
      <c r="L519" s="790">
        <f t="shared" si="56"/>
        <v>1834.42</v>
      </c>
      <c r="M519" s="838"/>
      <c r="N519" s="840"/>
      <c r="O519" s="265"/>
      <c r="P519" s="792"/>
      <c r="Q519" s="839"/>
      <c r="R519" s="833"/>
      <c r="S519" s="788"/>
      <c r="T519" s="789"/>
      <c r="U519" s="789"/>
      <c r="V519" s="789"/>
      <c r="W519" s="789"/>
      <c r="X519" s="790"/>
    </row>
    <row r="520" spans="2:24" ht="15.75" x14ac:dyDescent="0.25">
      <c r="B520" s="837" t="s">
        <v>307</v>
      </c>
      <c r="C520" s="836" t="s">
        <v>612</v>
      </c>
      <c r="D520" s="835">
        <v>36250</v>
      </c>
      <c r="E520" s="834">
        <v>3891.84</v>
      </c>
      <c r="F520" s="833"/>
      <c r="G520" s="832">
        <v>10</v>
      </c>
      <c r="H520" s="831">
        <f t="shared" ref="H520:H583" si="57">IF(E520&lt;&gt;"",IF((TestEOY-D520)/365&gt;G520,G520,ROUNDUP(((TestEOY-D520)/365),0)),"")</f>
        <v>10</v>
      </c>
      <c r="I520" s="831">
        <v>0</v>
      </c>
      <c r="J520" s="789">
        <f t="shared" ref="J520:J583" si="58">K520-I520</f>
        <v>3891.84</v>
      </c>
      <c r="K520" s="831">
        <v>3891.84</v>
      </c>
      <c r="L520" s="790">
        <f t="shared" si="56"/>
        <v>0</v>
      </c>
      <c r="M520" s="838"/>
      <c r="N520" s="840"/>
      <c r="O520" s="265"/>
      <c r="P520" s="792"/>
      <c r="Q520" s="839"/>
      <c r="R520" s="833"/>
      <c r="S520" s="788"/>
      <c r="T520" s="789"/>
      <c r="U520" s="789"/>
      <c r="V520" s="789"/>
      <c r="W520" s="789"/>
      <c r="X520" s="790"/>
    </row>
    <row r="521" spans="2:24" ht="15.75" x14ac:dyDescent="0.25">
      <c r="B521" s="837" t="s">
        <v>308</v>
      </c>
      <c r="C521" s="836" t="s">
        <v>935</v>
      </c>
      <c r="D521" s="835">
        <v>36825</v>
      </c>
      <c r="E521" s="834">
        <v>3916.62</v>
      </c>
      <c r="F521" s="833"/>
      <c r="G521" s="832">
        <v>20</v>
      </c>
      <c r="H521" s="831">
        <f t="shared" si="57"/>
        <v>20</v>
      </c>
      <c r="I521" s="831">
        <v>-65.400000000000006</v>
      </c>
      <c r="J521" s="789">
        <f t="shared" si="58"/>
        <v>3965.69</v>
      </c>
      <c r="K521" s="831">
        <v>3900.29</v>
      </c>
      <c r="L521" s="790">
        <f t="shared" si="56"/>
        <v>16.329999999999927</v>
      </c>
      <c r="M521" s="838"/>
      <c r="N521" s="840"/>
      <c r="O521" s="265"/>
      <c r="P521" s="792"/>
      <c r="Q521" s="839"/>
      <c r="R521" s="833"/>
      <c r="S521" s="788"/>
      <c r="T521" s="789"/>
      <c r="U521" s="789"/>
      <c r="V521" s="789"/>
      <c r="W521" s="789"/>
      <c r="X521" s="790"/>
    </row>
    <row r="522" spans="2:24" ht="15.75" x14ac:dyDescent="0.25">
      <c r="B522" s="837" t="s">
        <v>316</v>
      </c>
      <c r="C522" s="836" t="s">
        <v>936</v>
      </c>
      <c r="D522" s="835">
        <v>42962</v>
      </c>
      <c r="E522" s="834">
        <v>3928.97</v>
      </c>
      <c r="F522" s="833"/>
      <c r="G522" s="832">
        <v>5</v>
      </c>
      <c r="H522" s="831">
        <f t="shared" si="57"/>
        <v>4</v>
      </c>
      <c r="I522" s="831">
        <v>-633.72</v>
      </c>
      <c r="J522" s="789">
        <f t="shared" si="58"/>
        <v>3242.46</v>
      </c>
      <c r="K522" s="831">
        <v>2608.7399999999998</v>
      </c>
      <c r="L522" s="790">
        <f t="shared" si="56"/>
        <v>1320.23</v>
      </c>
      <c r="M522" s="838"/>
      <c r="N522" s="840"/>
      <c r="O522" s="265"/>
      <c r="P522" s="792"/>
      <c r="Q522" s="839"/>
      <c r="R522" s="833"/>
      <c r="S522" s="788"/>
      <c r="T522" s="789"/>
      <c r="U522" s="789"/>
      <c r="V522" s="789"/>
      <c r="W522" s="789"/>
      <c r="X522" s="790"/>
    </row>
    <row r="523" spans="2:24" ht="15.75" x14ac:dyDescent="0.25">
      <c r="B523" s="837" t="s">
        <v>308</v>
      </c>
      <c r="C523" s="836" t="s">
        <v>613</v>
      </c>
      <c r="D523" s="835">
        <v>38107</v>
      </c>
      <c r="E523" s="834">
        <v>3940.69</v>
      </c>
      <c r="F523" s="833"/>
      <c r="G523" s="832">
        <v>20</v>
      </c>
      <c r="H523" s="831">
        <f t="shared" si="57"/>
        <v>17</v>
      </c>
      <c r="I523" s="831">
        <v>-174.36</v>
      </c>
      <c r="J523" s="789">
        <f t="shared" si="58"/>
        <v>3446.85</v>
      </c>
      <c r="K523" s="831">
        <v>3272.49</v>
      </c>
      <c r="L523" s="790">
        <f t="shared" si="56"/>
        <v>668.20000000000027</v>
      </c>
      <c r="M523" s="838"/>
      <c r="N523" s="840"/>
      <c r="O523" s="265"/>
      <c r="P523" s="792"/>
      <c r="Q523" s="839"/>
      <c r="R523" s="833"/>
      <c r="S523" s="788"/>
      <c r="T523" s="789"/>
      <c r="U523" s="789"/>
      <c r="V523" s="789"/>
      <c r="W523" s="789"/>
      <c r="X523" s="790"/>
    </row>
    <row r="524" spans="2:24" ht="15.75" x14ac:dyDescent="0.25">
      <c r="B524" s="837" t="s">
        <v>308</v>
      </c>
      <c r="C524" s="836" t="s">
        <v>937</v>
      </c>
      <c r="D524" s="835">
        <v>42094</v>
      </c>
      <c r="E524" s="834">
        <v>3948.13</v>
      </c>
      <c r="F524" s="833"/>
      <c r="G524" s="832">
        <v>3</v>
      </c>
      <c r="H524" s="831">
        <f t="shared" si="57"/>
        <v>3</v>
      </c>
      <c r="I524" s="831">
        <v>0</v>
      </c>
      <c r="J524" s="789">
        <f t="shared" si="58"/>
        <v>3948.13</v>
      </c>
      <c r="K524" s="831">
        <v>3948.13</v>
      </c>
      <c r="L524" s="790">
        <f t="shared" si="56"/>
        <v>0</v>
      </c>
      <c r="M524" s="838"/>
      <c r="N524" s="840"/>
      <c r="O524" s="265"/>
      <c r="P524" s="792"/>
      <c r="Q524" s="839"/>
      <c r="R524" s="833"/>
      <c r="S524" s="788"/>
      <c r="T524" s="789"/>
      <c r="U524" s="789"/>
      <c r="V524" s="789"/>
      <c r="W524" s="789"/>
      <c r="X524" s="790"/>
    </row>
    <row r="525" spans="2:24" ht="15.75" x14ac:dyDescent="0.25">
      <c r="B525" s="837" t="s">
        <v>311</v>
      </c>
      <c r="C525" s="836" t="s">
        <v>938</v>
      </c>
      <c r="D525" s="835">
        <v>36707</v>
      </c>
      <c r="E525" s="834">
        <v>3957.64</v>
      </c>
      <c r="F525" s="833"/>
      <c r="G525" s="832">
        <v>40</v>
      </c>
      <c r="H525" s="831">
        <f t="shared" si="57"/>
        <v>21</v>
      </c>
      <c r="I525" s="831">
        <v>-96.480000000000018</v>
      </c>
      <c r="J525" s="789">
        <f t="shared" si="58"/>
        <v>2131.77</v>
      </c>
      <c r="K525" s="831">
        <v>2035.29</v>
      </c>
      <c r="L525" s="790">
        <f t="shared" si="56"/>
        <v>1922.35</v>
      </c>
      <c r="M525" s="838"/>
      <c r="N525" s="840"/>
      <c r="O525" s="265"/>
      <c r="P525" s="792"/>
      <c r="Q525" s="839"/>
      <c r="R525" s="833"/>
      <c r="S525" s="788"/>
      <c r="T525" s="789"/>
      <c r="U525" s="789"/>
      <c r="V525" s="789"/>
      <c r="W525" s="789"/>
      <c r="X525" s="790"/>
    </row>
    <row r="526" spans="2:24" ht="15.75" x14ac:dyDescent="0.25">
      <c r="B526" s="837" t="s">
        <v>311</v>
      </c>
      <c r="C526" s="836" t="s">
        <v>105</v>
      </c>
      <c r="D526" s="835">
        <v>36250</v>
      </c>
      <c r="E526" s="834">
        <v>3968.71</v>
      </c>
      <c r="F526" s="833"/>
      <c r="G526" s="832">
        <v>40</v>
      </c>
      <c r="H526" s="831">
        <f t="shared" si="57"/>
        <v>22</v>
      </c>
      <c r="I526" s="831">
        <v>-97.08</v>
      </c>
      <c r="J526" s="789">
        <f t="shared" si="58"/>
        <v>2262.31</v>
      </c>
      <c r="K526" s="831">
        <v>2165.23</v>
      </c>
      <c r="L526" s="790">
        <f t="shared" ref="L526:L589" si="59">IFERROR(IF(K526&gt;E526,0,(+E526-K526))-F526,"")</f>
        <v>1803.48</v>
      </c>
      <c r="M526" s="838"/>
      <c r="N526" s="840"/>
      <c r="O526" s="265"/>
      <c r="P526" s="792"/>
      <c r="Q526" s="839"/>
      <c r="R526" s="833"/>
      <c r="S526" s="788"/>
      <c r="T526" s="789"/>
      <c r="U526" s="789"/>
      <c r="V526" s="789"/>
      <c r="W526" s="789"/>
      <c r="X526" s="790"/>
    </row>
    <row r="527" spans="2:24" ht="15.75" x14ac:dyDescent="0.25">
      <c r="B527" s="837" t="s">
        <v>313</v>
      </c>
      <c r="C527" s="836" t="s">
        <v>939</v>
      </c>
      <c r="D527" s="835">
        <v>42538</v>
      </c>
      <c r="E527" s="834">
        <v>3987.63</v>
      </c>
      <c r="F527" s="833"/>
      <c r="G527" s="832">
        <v>40</v>
      </c>
      <c r="H527" s="831">
        <f t="shared" si="57"/>
        <v>5</v>
      </c>
      <c r="I527" s="831">
        <v>-98.52000000000001</v>
      </c>
      <c r="J527" s="789">
        <f t="shared" si="58"/>
        <v>546.54</v>
      </c>
      <c r="K527" s="831">
        <v>448.02</v>
      </c>
      <c r="L527" s="790">
        <f t="shared" si="59"/>
        <v>3539.61</v>
      </c>
      <c r="M527" s="838"/>
      <c r="N527" s="840"/>
      <c r="O527" s="265"/>
      <c r="P527" s="792"/>
      <c r="Q527" s="839"/>
      <c r="R527" s="833"/>
      <c r="S527" s="788"/>
      <c r="T527" s="789"/>
      <c r="U527" s="789"/>
      <c r="V527" s="789"/>
      <c r="W527" s="789"/>
      <c r="X527" s="790"/>
    </row>
    <row r="528" spans="2:24" ht="15.75" x14ac:dyDescent="0.25">
      <c r="B528" s="837" t="s">
        <v>308</v>
      </c>
      <c r="C528" s="836" t="s">
        <v>940</v>
      </c>
      <c r="D528" s="835">
        <v>42181</v>
      </c>
      <c r="E528" s="834">
        <v>4001.1</v>
      </c>
      <c r="F528" s="833"/>
      <c r="G528" s="832">
        <v>20</v>
      </c>
      <c r="H528" s="831">
        <f t="shared" si="57"/>
        <v>6</v>
      </c>
      <c r="I528" s="831">
        <v>-194.64</v>
      </c>
      <c r="J528" s="789">
        <f t="shared" si="58"/>
        <v>1292.2599999999998</v>
      </c>
      <c r="K528" s="831">
        <v>1097.6199999999999</v>
      </c>
      <c r="L528" s="790">
        <f t="shared" si="59"/>
        <v>2903.48</v>
      </c>
      <c r="M528" s="838"/>
      <c r="N528" s="840"/>
      <c r="O528" s="265"/>
      <c r="P528" s="792"/>
      <c r="Q528" s="839"/>
      <c r="R528" s="833"/>
      <c r="S528" s="788"/>
      <c r="T528" s="789"/>
      <c r="U528" s="789"/>
      <c r="V528" s="789"/>
      <c r="W528" s="789"/>
      <c r="X528" s="790"/>
    </row>
    <row r="529" spans="2:24" ht="15.75" x14ac:dyDescent="0.25">
      <c r="B529" s="837" t="s">
        <v>308</v>
      </c>
      <c r="C529" s="836" t="s">
        <v>941</v>
      </c>
      <c r="D529" s="835">
        <v>42576</v>
      </c>
      <c r="E529" s="834">
        <v>4001.83</v>
      </c>
      <c r="F529" s="833"/>
      <c r="G529" s="832">
        <v>20</v>
      </c>
      <c r="H529" s="831">
        <f t="shared" si="57"/>
        <v>5</v>
      </c>
      <c r="I529" s="831">
        <v>-194.04000000000002</v>
      </c>
      <c r="J529" s="789">
        <f t="shared" si="58"/>
        <v>1074.74</v>
      </c>
      <c r="K529" s="831">
        <v>880.7</v>
      </c>
      <c r="L529" s="790">
        <f t="shared" si="59"/>
        <v>3121.13</v>
      </c>
      <c r="M529" s="838"/>
      <c r="N529" s="840"/>
      <c r="O529" s="265"/>
      <c r="P529" s="792"/>
      <c r="Q529" s="839"/>
      <c r="R529" s="833"/>
      <c r="S529" s="788"/>
      <c r="T529" s="789"/>
      <c r="U529" s="789"/>
      <c r="V529" s="789"/>
      <c r="W529" s="789"/>
      <c r="X529" s="790"/>
    </row>
    <row r="530" spans="2:24" ht="15.75" x14ac:dyDescent="0.25">
      <c r="B530" s="837" t="e">
        <v>#N/A</v>
      </c>
      <c r="C530" s="836" t="s">
        <v>942</v>
      </c>
      <c r="D530" s="835">
        <v>34516</v>
      </c>
      <c r="E530" s="834">
        <v>4051</v>
      </c>
      <c r="F530" s="833"/>
      <c r="G530" s="832">
        <v>44</v>
      </c>
      <c r="H530" s="831">
        <f t="shared" si="57"/>
        <v>27</v>
      </c>
      <c r="I530" s="831">
        <v>-90</v>
      </c>
      <c r="J530" s="789">
        <f t="shared" si="58"/>
        <v>2528.8200000000002</v>
      </c>
      <c r="K530" s="831">
        <v>2438.8200000000002</v>
      </c>
      <c r="L530" s="790">
        <f t="shared" si="59"/>
        <v>1612.1799999999998</v>
      </c>
      <c r="M530" s="838"/>
      <c r="N530" s="840"/>
      <c r="O530" s="265"/>
      <c r="P530" s="792"/>
      <c r="Q530" s="839"/>
      <c r="R530" s="833"/>
      <c r="S530" s="788"/>
      <c r="T530" s="789"/>
      <c r="U530" s="789"/>
      <c r="V530" s="789"/>
      <c r="W530" s="789"/>
      <c r="X530" s="790"/>
    </row>
    <row r="531" spans="2:24" ht="15.75" x14ac:dyDescent="0.25">
      <c r="B531" s="837" t="s">
        <v>313</v>
      </c>
      <c r="C531" s="836" t="s">
        <v>943</v>
      </c>
      <c r="D531" s="835">
        <v>41364</v>
      </c>
      <c r="E531" s="834">
        <v>4087.03</v>
      </c>
      <c r="F531" s="833"/>
      <c r="G531" s="832">
        <v>40</v>
      </c>
      <c r="H531" s="831">
        <f t="shared" si="57"/>
        <v>8</v>
      </c>
      <c r="I531" s="831">
        <v>-100.92</v>
      </c>
      <c r="J531" s="789">
        <f t="shared" si="58"/>
        <v>892.18999999999994</v>
      </c>
      <c r="K531" s="831">
        <v>791.27</v>
      </c>
      <c r="L531" s="790">
        <f t="shared" si="59"/>
        <v>3295.76</v>
      </c>
      <c r="M531" s="838"/>
      <c r="N531" s="840"/>
      <c r="O531" s="265"/>
      <c r="P531" s="792"/>
      <c r="Q531" s="839"/>
      <c r="R531" s="833"/>
      <c r="S531" s="788"/>
      <c r="T531" s="789"/>
      <c r="U531" s="789"/>
      <c r="V531" s="789"/>
      <c r="W531" s="789"/>
      <c r="X531" s="790"/>
    </row>
    <row r="532" spans="2:24" ht="15.75" x14ac:dyDescent="0.25">
      <c r="B532" s="837" t="s">
        <v>308</v>
      </c>
      <c r="C532" s="836" t="s">
        <v>944</v>
      </c>
      <c r="D532" s="835">
        <v>43055</v>
      </c>
      <c r="E532" s="834">
        <v>4098.75</v>
      </c>
      <c r="F532" s="833"/>
      <c r="G532" s="832">
        <v>20</v>
      </c>
      <c r="H532" s="831">
        <f t="shared" si="57"/>
        <v>4</v>
      </c>
      <c r="I532" s="831">
        <v>-200.16</v>
      </c>
      <c r="J532" s="789">
        <f t="shared" si="58"/>
        <v>846.75</v>
      </c>
      <c r="K532" s="831">
        <v>646.59</v>
      </c>
      <c r="L532" s="790">
        <f t="shared" si="59"/>
        <v>3452.16</v>
      </c>
      <c r="M532" s="838"/>
      <c r="N532" s="840"/>
      <c r="O532" s="265"/>
      <c r="P532" s="792"/>
      <c r="Q532" s="839"/>
      <c r="R532" s="833"/>
      <c r="S532" s="788"/>
      <c r="T532" s="789"/>
      <c r="U532" s="789"/>
      <c r="V532" s="789"/>
      <c r="W532" s="789"/>
      <c r="X532" s="790"/>
    </row>
    <row r="533" spans="2:24" ht="15.75" x14ac:dyDescent="0.25">
      <c r="B533" s="837" t="s">
        <v>316</v>
      </c>
      <c r="C533" s="836" t="s">
        <v>945</v>
      </c>
      <c r="D533" s="835">
        <v>43220</v>
      </c>
      <c r="E533" s="834">
        <v>4163.76</v>
      </c>
      <c r="F533" s="833"/>
      <c r="G533" s="832">
        <v>5</v>
      </c>
      <c r="H533" s="831">
        <f t="shared" si="57"/>
        <v>3</v>
      </c>
      <c r="I533" s="831">
        <v>-704.64</v>
      </c>
      <c r="J533" s="789">
        <f t="shared" si="58"/>
        <v>2930.64</v>
      </c>
      <c r="K533" s="831">
        <v>2226</v>
      </c>
      <c r="L533" s="790">
        <f t="shared" si="59"/>
        <v>1937.7600000000002</v>
      </c>
      <c r="M533" s="838"/>
      <c r="N533" s="840"/>
      <c r="O533" s="265"/>
      <c r="P533" s="792"/>
      <c r="Q533" s="839"/>
      <c r="R533" s="833"/>
      <c r="S533" s="788"/>
      <c r="T533" s="789"/>
      <c r="U533" s="789"/>
      <c r="V533" s="789"/>
      <c r="W533" s="789"/>
      <c r="X533" s="790"/>
    </row>
    <row r="534" spans="2:24" ht="15.75" x14ac:dyDescent="0.25">
      <c r="B534" s="837" t="s">
        <v>359</v>
      </c>
      <c r="C534" s="836" t="s">
        <v>753</v>
      </c>
      <c r="D534" s="835">
        <v>43861</v>
      </c>
      <c r="E534" s="834">
        <v>4200</v>
      </c>
      <c r="F534" s="833"/>
      <c r="G534" s="832">
        <v>60</v>
      </c>
      <c r="H534" s="831">
        <f t="shared" si="57"/>
        <v>1</v>
      </c>
      <c r="I534" s="831">
        <v>-69.48</v>
      </c>
      <c r="J534" s="789">
        <f t="shared" si="58"/>
        <v>168.39</v>
      </c>
      <c r="K534" s="831">
        <v>98.91</v>
      </c>
      <c r="L534" s="790">
        <f t="shared" si="59"/>
        <v>4101.09</v>
      </c>
      <c r="M534" s="838"/>
      <c r="N534" s="840"/>
      <c r="O534" s="265"/>
      <c r="P534" s="792"/>
      <c r="Q534" s="839"/>
      <c r="R534" s="833"/>
      <c r="S534" s="788"/>
      <c r="T534" s="789"/>
      <c r="U534" s="789"/>
      <c r="V534" s="789"/>
      <c r="W534" s="789"/>
      <c r="X534" s="790"/>
    </row>
    <row r="535" spans="2:24" ht="15.75" x14ac:dyDescent="0.25">
      <c r="B535" s="837" t="s">
        <v>316</v>
      </c>
      <c r="C535" s="836" t="s">
        <v>946</v>
      </c>
      <c r="D535" s="835">
        <v>38986</v>
      </c>
      <c r="E535" s="834">
        <v>4233.41</v>
      </c>
      <c r="F535" s="833"/>
      <c r="G535" s="832">
        <v>5</v>
      </c>
      <c r="H535" s="831">
        <f t="shared" si="57"/>
        <v>5</v>
      </c>
      <c r="I535" s="831">
        <v>0</v>
      </c>
      <c r="J535" s="789">
        <f t="shared" si="58"/>
        <v>4233.41</v>
      </c>
      <c r="K535" s="831">
        <v>4233.41</v>
      </c>
      <c r="L535" s="790">
        <f t="shared" si="59"/>
        <v>0</v>
      </c>
      <c r="M535" s="838"/>
      <c r="N535" s="840"/>
      <c r="O535" s="265"/>
      <c r="P535" s="792"/>
      <c r="Q535" s="839"/>
      <c r="R535" s="833"/>
      <c r="S535" s="788"/>
      <c r="T535" s="789"/>
      <c r="U535" s="789"/>
      <c r="V535" s="789"/>
      <c r="W535" s="789"/>
      <c r="X535" s="790"/>
    </row>
    <row r="536" spans="2:24" ht="15.75" x14ac:dyDescent="0.25">
      <c r="B536" s="837" t="s">
        <v>307</v>
      </c>
      <c r="C536" s="836" t="s">
        <v>947</v>
      </c>
      <c r="D536" s="835">
        <v>43308</v>
      </c>
      <c r="E536" s="834">
        <v>4259.74</v>
      </c>
      <c r="F536" s="833"/>
      <c r="G536" s="832">
        <v>20</v>
      </c>
      <c r="H536" s="831">
        <f t="shared" si="57"/>
        <v>3</v>
      </c>
      <c r="I536" s="831">
        <v>-207.24</v>
      </c>
      <c r="J536" s="789">
        <f t="shared" si="58"/>
        <v>736.84</v>
      </c>
      <c r="K536" s="831">
        <v>529.6</v>
      </c>
      <c r="L536" s="790">
        <f t="shared" si="59"/>
        <v>3730.14</v>
      </c>
      <c r="M536" s="838"/>
      <c r="N536" s="840"/>
      <c r="O536" s="265"/>
      <c r="P536" s="792"/>
      <c r="Q536" s="839"/>
      <c r="R536" s="833"/>
      <c r="S536" s="788"/>
      <c r="T536" s="789"/>
      <c r="U536" s="789"/>
      <c r="V536" s="789"/>
      <c r="W536" s="789"/>
      <c r="X536" s="790"/>
    </row>
    <row r="537" spans="2:24" ht="15.75" x14ac:dyDescent="0.25">
      <c r="B537" s="837" t="s">
        <v>308</v>
      </c>
      <c r="C537" s="836" t="s">
        <v>948</v>
      </c>
      <c r="D537" s="835">
        <v>41722</v>
      </c>
      <c r="E537" s="834">
        <v>4260.6099999999997</v>
      </c>
      <c r="F537" s="833"/>
      <c r="G537" s="832">
        <v>10</v>
      </c>
      <c r="H537" s="831">
        <f t="shared" si="57"/>
        <v>7</v>
      </c>
      <c r="I537" s="831">
        <v>-375.96000000000004</v>
      </c>
      <c r="J537" s="789">
        <f t="shared" si="58"/>
        <v>3226.82</v>
      </c>
      <c r="K537" s="831">
        <v>2850.86</v>
      </c>
      <c r="L537" s="790">
        <f t="shared" si="59"/>
        <v>1409.7499999999995</v>
      </c>
      <c r="M537" s="838"/>
      <c r="N537" s="840"/>
      <c r="O537" s="265"/>
      <c r="P537" s="792"/>
      <c r="Q537" s="839"/>
      <c r="R537" s="833"/>
      <c r="S537" s="788"/>
      <c r="T537" s="789"/>
      <c r="U537" s="789"/>
      <c r="V537" s="789"/>
      <c r="W537" s="789"/>
      <c r="X537" s="790"/>
    </row>
    <row r="538" spans="2:24" ht="15.75" x14ac:dyDescent="0.25">
      <c r="B538" s="837" t="s">
        <v>321</v>
      </c>
      <c r="C538" s="836" t="s">
        <v>949</v>
      </c>
      <c r="D538" s="835">
        <v>43836</v>
      </c>
      <c r="E538" s="834">
        <v>4299.8599999999997</v>
      </c>
      <c r="F538" s="833"/>
      <c r="G538" s="832">
        <v>44</v>
      </c>
      <c r="H538" s="831">
        <f t="shared" si="57"/>
        <v>1</v>
      </c>
      <c r="I538" s="831">
        <v>-97.32</v>
      </c>
      <c r="J538" s="789">
        <f t="shared" si="58"/>
        <v>186.7</v>
      </c>
      <c r="K538" s="831">
        <v>89.38</v>
      </c>
      <c r="L538" s="790">
        <f t="shared" si="59"/>
        <v>4210.4799999999996</v>
      </c>
      <c r="M538" s="838"/>
      <c r="N538" s="840"/>
      <c r="O538" s="265"/>
      <c r="P538" s="792"/>
      <c r="Q538" s="839"/>
      <c r="R538" s="833"/>
      <c r="S538" s="788"/>
      <c r="T538" s="789"/>
      <c r="U538" s="789"/>
      <c r="V538" s="789"/>
      <c r="W538" s="789"/>
      <c r="X538" s="790"/>
    </row>
    <row r="539" spans="2:24" ht="15.75" x14ac:dyDescent="0.25">
      <c r="B539" s="837" t="s">
        <v>321</v>
      </c>
      <c r="C539" s="836" t="s">
        <v>949</v>
      </c>
      <c r="D539" s="835">
        <v>43951</v>
      </c>
      <c r="E539" s="834">
        <v>4299.8599999999997</v>
      </c>
      <c r="F539" s="833"/>
      <c r="G539" s="832">
        <v>44</v>
      </c>
      <c r="H539" s="831">
        <f t="shared" si="57"/>
        <v>1</v>
      </c>
      <c r="I539" s="831">
        <v>-96.84</v>
      </c>
      <c r="J539" s="789">
        <f t="shared" si="58"/>
        <v>234.84</v>
      </c>
      <c r="K539" s="831">
        <v>138</v>
      </c>
      <c r="L539" s="790">
        <f t="shared" si="59"/>
        <v>4161.8599999999997</v>
      </c>
      <c r="M539" s="838"/>
      <c r="N539" s="840"/>
      <c r="O539" s="265"/>
      <c r="P539" s="792"/>
      <c r="Q539" s="839"/>
      <c r="R539" s="833"/>
      <c r="S539" s="788"/>
      <c r="T539" s="789"/>
      <c r="U539" s="789"/>
      <c r="V539" s="789"/>
      <c r="W539" s="789"/>
      <c r="X539" s="790"/>
    </row>
    <row r="540" spans="2:24" ht="15.75" x14ac:dyDescent="0.25">
      <c r="B540" s="837" t="s">
        <v>313</v>
      </c>
      <c r="C540" s="836" t="s">
        <v>950</v>
      </c>
      <c r="D540" s="835">
        <v>35582</v>
      </c>
      <c r="E540" s="834">
        <v>4348</v>
      </c>
      <c r="F540" s="833"/>
      <c r="G540" s="832">
        <v>20</v>
      </c>
      <c r="H540" s="831">
        <f t="shared" si="57"/>
        <v>20</v>
      </c>
      <c r="I540" s="831">
        <v>0</v>
      </c>
      <c r="J540" s="789">
        <f t="shared" si="58"/>
        <v>4348</v>
      </c>
      <c r="K540" s="831">
        <v>4348</v>
      </c>
      <c r="L540" s="790">
        <f t="shared" si="59"/>
        <v>0</v>
      </c>
      <c r="M540" s="838"/>
      <c r="N540" s="840"/>
      <c r="O540" s="265"/>
      <c r="P540" s="792"/>
      <c r="Q540" s="839"/>
      <c r="R540" s="833"/>
      <c r="S540" s="788"/>
      <c r="T540" s="789"/>
      <c r="U540" s="789"/>
      <c r="V540" s="789"/>
      <c r="W540" s="789"/>
      <c r="X540" s="790"/>
    </row>
    <row r="541" spans="2:24" ht="15.75" x14ac:dyDescent="0.25">
      <c r="B541" s="837" t="s">
        <v>308</v>
      </c>
      <c r="C541" s="836" t="s">
        <v>951</v>
      </c>
      <c r="D541" s="835">
        <v>41607</v>
      </c>
      <c r="E541" s="834">
        <v>4350</v>
      </c>
      <c r="F541" s="833"/>
      <c r="G541" s="832">
        <v>3</v>
      </c>
      <c r="H541" s="831">
        <f t="shared" si="57"/>
        <v>3</v>
      </c>
      <c r="I541" s="831">
        <v>0</v>
      </c>
      <c r="J541" s="789">
        <f t="shared" si="58"/>
        <v>4350</v>
      </c>
      <c r="K541" s="831">
        <v>4350</v>
      </c>
      <c r="L541" s="790">
        <f t="shared" si="59"/>
        <v>0</v>
      </c>
      <c r="M541" s="838"/>
      <c r="N541" s="840"/>
      <c r="O541" s="265"/>
      <c r="P541" s="792"/>
      <c r="Q541" s="839"/>
      <c r="R541" s="833"/>
      <c r="S541" s="788"/>
      <c r="T541" s="789"/>
      <c r="U541" s="789"/>
      <c r="V541" s="789"/>
      <c r="W541" s="789"/>
      <c r="X541" s="790"/>
    </row>
    <row r="542" spans="2:24" ht="15.75" x14ac:dyDescent="0.25">
      <c r="B542" s="837">
        <v>0</v>
      </c>
      <c r="C542" s="836" t="s">
        <v>952</v>
      </c>
      <c r="D542" s="835">
        <v>41364</v>
      </c>
      <c r="E542" s="834">
        <v>4383.68</v>
      </c>
      <c r="F542" s="833"/>
      <c r="G542" s="832">
        <v>30</v>
      </c>
      <c r="H542" s="831">
        <f t="shared" si="57"/>
        <v>8</v>
      </c>
      <c r="I542" s="831">
        <v>-143.04</v>
      </c>
      <c r="J542" s="789">
        <f t="shared" si="58"/>
        <v>1273.93</v>
      </c>
      <c r="K542" s="831">
        <v>1130.8900000000001</v>
      </c>
      <c r="L542" s="790">
        <f t="shared" si="59"/>
        <v>3252.79</v>
      </c>
      <c r="M542" s="838"/>
      <c r="N542" s="840"/>
      <c r="O542" s="265"/>
      <c r="P542" s="792"/>
      <c r="Q542" s="839"/>
      <c r="R542" s="833"/>
      <c r="S542" s="788"/>
      <c r="T542" s="789"/>
      <c r="U542" s="789"/>
      <c r="V542" s="789"/>
      <c r="W542" s="789"/>
      <c r="X542" s="790"/>
    </row>
    <row r="543" spans="2:24" ht="15.75" x14ac:dyDescent="0.25">
      <c r="B543" s="837" t="s">
        <v>316</v>
      </c>
      <c r="C543" s="836" t="s">
        <v>953</v>
      </c>
      <c r="D543" s="835">
        <v>43784</v>
      </c>
      <c r="E543" s="834">
        <v>4395.2299999999996</v>
      </c>
      <c r="F543" s="833"/>
      <c r="G543" s="832">
        <v>5</v>
      </c>
      <c r="H543" s="831">
        <f t="shared" si="57"/>
        <v>2</v>
      </c>
      <c r="I543" s="831">
        <v>-801.96</v>
      </c>
      <c r="J543" s="789">
        <f t="shared" si="58"/>
        <v>1788.98</v>
      </c>
      <c r="K543" s="831">
        <v>987.02</v>
      </c>
      <c r="L543" s="790">
        <f t="shared" si="59"/>
        <v>3408.2099999999996</v>
      </c>
      <c r="M543" s="838"/>
      <c r="N543" s="840"/>
      <c r="O543" s="265"/>
      <c r="P543" s="792"/>
      <c r="Q543" s="839"/>
      <c r="R543" s="833"/>
      <c r="S543" s="788"/>
      <c r="T543" s="789"/>
      <c r="U543" s="789"/>
      <c r="V543" s="789"/>
      <c r="W543" s="789"/>
      <c r="X543" s="790"/>
    </row>
    <row r="544" spans="2:24" ht="15.75" x14ac:dyDescent="0.25">
      <c r="B544" s="837" t="s">
        <v>313</v>
      </c>
      <c r="C544" s="836" t="s">
        <v>909</v>
      </c>
      <c r="D544" s="835">
        <v>35976</v>
      </c>
      <c r="E544" s="834">
        <v>4447</v>
      </c>
      <c r="F544" s="833"/>
      <c r="G544" s="832">
        <v>40</v>
      </c>
      <c r="H544" s="831">
        <f t="shared" si="57"/>
        <v>23</v>
      </c>
      <c r="I544" s="831">
        <v>-108.60000000000001</v>
      </c>
      <c r="J544" s="789">
        <f t="shared" si="58"/>
        <v>2618.12</v>
      </c>
      <c r="K544" s="831">
        <v>2509.52</v>
      </c>
      <c r="L544" s="790">
        <f t="shared" si="59"/>
        <v>1937.48</v>
      </c>
      <c r="M544" s="838"/>
      <c r="N544" s="840"/>
      <c r="O544" s="265"/>
      <c r="P544" s="792"/>
      <c r="Q544" s="839"/>
      <c r="R544" s="833"/>
      <c r="S544" s="788"/>
      <c r="T544" s="789"/>
      <c r="U544" s="789"/>
      <c r="V544" s="789"/>
      <c r="W544" s="789"/>
      <c r="X544" s="790"/>
    </row>
    <row r="545" spans="2:24" ht="15.75" x14ac:dyDescent="0.25">
      <c r="B545" s="837" t="s">
        <v>311</v>
      </c>
      <c r="C545" s="836" t="s">
        <v>751</v>
      </c>
      <c r="D545" s="835">
        <v>42674</v>
      </c>
      <c r="E545" s="834">
        <v>4476.59</v>
      </c>
      <c r="F545" s="833"/>
      <c r="G545" s="832">
        <v>6</v>
      </c>
      <c r="H545" s="831">
        <f t="shared" si="57"/>
        <v>5</v>
      </c>
      <c r="I545" s="831">
        <v>-633.12</v>
      </c>
      <c r="J545" s="789">
        <f t="shared" si="58"/>
        <v>3685.33</v>
      </c>
      <c r="K545" s="831">
        <v>3052.21</v>
      </c>
      <c r="L545" s="790">
        <f t="shared" si="59"/>
        <v>1424.38</v>
      </c>
      <c r="M545" s="838"/>
      <c r="N545" s="840"/>
      <c r="O545" s="265"/>
      <c r="P545" s="792"/>
      <c r="Q545" s="839"/>
      <c r="R545" s="833"/>
      <c r="S545" s="788"/>
      <c r="T545" s="789"/>
      <c r="U545" s="789"/>
      <c r="V545" s="789"/>
      <c r="W545" s="789"/>
      <c r="X545" s="790"/>
    </row>
    <row r="546" spans="2:24" ht="15.75" x14ac:dyDescent="0.25">
      <c r="B546" s="837" t="s">
        <v>311</v>
      </c>
      <c r="C546" s="836" t="s">
        <v>954</v>
      </c>
      <c r="D546" s="835">
        <v>41578</v>
      </c>
      <c r="E546" s="834">
        <v>4492.3</v>
      </c>
      <c r="F546" s="833"/>
      <c r="G546" s="832">
        <v>40</v>
      </c>
      <c r="H546" s="831">
        <f t="shared" si="57"/>
        <v>8</v>
      </c>
      <c r="I546" s="831">
        <v>-110.88</v>
      </c>
      <c r="J546" s="789">
        <f t="shared" si="58"/>
        <v>915.06</v>
      </c>
      <c r="K546" s="831">
        <v>804.18</v>
      </c>
      <c r="L546" s="790">
        <f t="shared" si="59"/>
        <v>3688.1200000000003</v>
      </c>
      <c r="M546" s="838"/>
      <c r="N546" s="840"/>
      <c r="O546" s="265"/>
      <c r="P546" s="792"/>
      <c r="Q546" s="839"/>
      <c r="R546" s="833"/>
      <c r="S546" s="788"/>
      <c r="T546" s="789"/>
      <c r="U546" s="789"/>
      <c r="V546" s="789"/>
      <c r="W546" s="789"/>
      <c r="X546" s="790"/>
    </row>
    <row r="547" spans="2:24" ht="15.75" x14ac:dyDescent="0.25">
      <c r="B547" s="837" t="s">
        <v>313</v>
      </c>
      <c r="C547" s="836" t="s">
        <v>955</v>
      </c>
      <c r="D547" s="835">
        <v>44053</v>
      </c>
      <c r="E547" s="834">
        <v>4519.75</v>
      </c>
      <c r="F547" s="833"/>
      <c r="G547" s="832">
        <v>20</v>
      </c>
      <c r="H547" s="831">
        <f t="shared" si="57"/>
        <v>1</v>
      </c>
      <c r="I547" s="831">
        <v>-225.96000000000004</v>
      </c>
      <c r="J547" s="789">
        <f t="shared" si="58"/>
        <v>263.62</v>
      </c>
      <c r="K547" s="831">
        <v>37.659999999999997</v>
      </c>
      <c r="L547" s="790">
        <f t="shared" si="59"/>
        <v>4482.09</v>
      </c>
      <c r="M547" s="838"/>
      <c r="N547" s="840"/>
      <c r="O547" s="265"/>
      <c r="P547" s="792"/>
      <c r="Q547" s="839"/>
      <c r="R547" s="833"/>
      <c r="S547" s="788"/>
      <c r="T547" s="789"/>
      <c r="U547" s="789"/>
      <c r="V547" s="789"/>
      <c r="W547" s="789"/>
      <c r="X547" s="790"/>
    </row>
    <row r="548" spans="2:24" ht="15.75" x14ac:dyDescent="0.25">
      <c r="B548" s="837" t="s">
        <v>359</v>
      </c>
      <c r="C548" s="836" t="s">
        <v>956</v>
      </c>
      <c r="D548" s="835">
        <v>41780</v>
      </c>
      <c r="E548" s="834">
        <v>4543</v>
      </c>
      <c r="F548" s="833"/>
      <c r="G548" s="832">
        <v>60</v>
      </c>
      <c r="H548" s="831">
        <f t="shared" si="57"/>
        <v>7</v>
      </c>
      <c r="I548" s="831">
        <v>-75.12</v>
      </c>
      <c r="J548" s="789">
        <f t="shared" si="58"/>
        <v>573.30999999999995</v>
      </c>
      <c r="K548" s="831">
        <v>498.19</v>
      </c>
      <c r="L548" s="790">
        <f t="shared" si="59"/>
        <v>4044.81</v>
      </c>
      <c r="M548" s="838"/>
      <c r="N548" s="840"/>
      <c r="O548" s="265"/>
      <c r="P548" s="792"/>
      <c r="Q548" s="839"/>
      <c r="R548" s="833"/>
      <c r="S548" s="788"/>
      <c r="T548" s="789"/>
      <c r="U548" s="789"/>
      <c r="V548" s="789"/>
      <c r="W548" s="789"/>
      <c r="X548" s="790"/>
    </row>
    <row r="549" spans="2:24" ht="15.75" x14ac:dyDescent="0.25">
      <c r="B549" s="837" t="s">
        <v>316</v>
      </c>
      <c r="C549" s="836" t="s">
        <v>957</v>
      </c>
      <c r="D549" s="835">
        <v>37435</v>
      </c>
      <c r="E549" s="834">
        <v>4595.88</v>
      </c>
      <c r="F549" s="833"/>
      <c r="G549" s="832">
        <v>5</v>
      </c>
      <c r="H549" s="831">
        <f t="shared" si="57"/>
        <v>5</v>
      </c>
      <c r="I549" s="831">
        <v>0</v>
      </c>
      <c r="J549" s="789">
        <f t="shared" si="58"/>
        <v>4595.88</v>
      </c>
      <c r="K549" s="831">
        <v>4595.88</v>
      </c>
      <c r="L549" s="790">
        <f t="shared" si="59"/>
        <v>0</v>
      </c>
      <c r="M549" s="838"/>
      <c r="N549" s="840"/>
      <c r="O549" s="265"/>
      <c r="P549" s="792"/>
      <c r="Q549" s="839"/>
      <c r="R549" s="833"/>
      <c r="S549" s="788"/>
      <c r="T549" s="789"/>
      <c r="U549" s="789"/>
      <c r="V549" s="789"/>
      <c r="W549" s="789"/>
      <c r="X549" s="790"/>
    </row>
    <row r="550" spans="2:24" ht="15.75" x14ac:dyDescent="0.25">
      <c r="B550" s="837" t="s">
        <v>313</v>
      </c>
      <c r="C550" s="836" t="s">
        <v>918</v>
      </c>
      <c r="D550" s="835">
        <v>37137</v>
      </c>
      <c r="E550" s="834">
        <v>4613.03</v>
      </c>
      <c r="F550" s="833"/>
      <c r="G550" s="832">
        <v>40</v>
      </c>
      <c r="H550" s="831">
        <f t="shared" si="57"/>
        <v>20</v>
      </c>
      <c r="I550" s="831">
        <v>-113.03999999999999</v>
      </c>
      <c r="J550" s="789">
        <f t="shared" si="58"/>
        <v>2341.61</v>
      </c>
      <c r="K550" s="831">
        <v>2228.5700000000002</v>
      </c>
      <c r="L550" s="790">
        <f t="shared" si="59"/>
        <v>2384.4599999999996</v>
      </c>
      <c r="M550" s="838"/>
      <c r="N550" s="840"/>
      <c r="O550" s="265"/>
      <c r="P550" s="792"/>
      <c r="Q550" s="839"/>
      <c r="R550" s="833"/>
      <c r="S550" s="788"/>
      <c r="T550" s="789"/>
      <c r="U550" s="789"/>
      <c r="V550" s="789"/>
      <c r="W550" s="789"/>
      <c r="X550" s="790"/>
    </row>
    <row r="551" spans="2:24" ht="15.75" x14ac:dyDescent="0.25">
      <c r="B551" s="837" t="s">
        <v>316</v>
      </c>
      <c r="C551" s="836" t="s">
        <v>958</v>
      </c>
      <c r="D551" s="835">
        <v>38986</v>
      </c>
      <c r="E551" s="834">
        <v>4643.58</v>
      </c>
      <c r="F551" s="833"/>
      <c r="G551" s="832">
        <v>5</v>
      </c>
      <c r="H551" s="831">
        <f t="shared" si="57"/>
        <v>5</v>
      </c>
      <c r="I551" s="831">
        <v>0</v>
      </c>
      <c r="J551" s="789">
        <f t="shared" si="58"/>
        <v>4643.58</v>
      </c>
      <c r="K551" s="831">
        <v>4643.58</v>
      </c>
      <c r="L551" s="790">
        <f t="shared" si="59"/>
        <v>0</v>
      </c>
      <c r="M551" s="838"/>
      <c r="N551" s="840"/>
      <c r="O551" s="265"/>
      <c r="P551" s="792"/>
      <c r="Q551" s="839"/>
      <c r="R551" s="833"/>
      <c r="S551" s="788"/>
      <c r="T551" s="789"/>
      <c r="U551" s="789"/>
      <c r="V551" s="789"/>
      <c r="W551" s="789"/>
      <c r="X551" s="790"/>
    </row>
    <row r="552" spans="2:24" ht="15.75" x14ac:dyDescent="0.25">
      <c r="B552" s="837" t="s">
        <v>313</v>
      </c>
      <c r="C552" s="836" t="s">
        <v>959</v>
      </c>
      <c r="D552" s="835">
        <v>40482</v>
      </c>
      <c r="E552" s="834">
        <v>4682.45</v>
      </c>
      <c r="F552" s="833"/>
      <c r="G552" s="832">
        <v>20</v>
      </c>
      <c r="H552" s="831">
        <f t="shared" si="57"/>
        <v>11</v>
      </c>
      <c r="I552" s="831">
        <v>-223.32</v>
      </c>
      <c r="J552" s="789">
        <f t="shared" si="58"/>
        <v>2598.1400000000003</v>
      </c>
      <c r="K552" s="831">
        <v>2374.8200000000002</v>
      </c>
      <c r="L552" s="790">
        <f t="shared" si="59"/>
        <v>2307.6299999999997</v>
      </c>
      <c r="M552" s="838"/>
      <c r="N552" s="840"/>
      <c r="O552" s="265"/>
      <c r="P552" s="792"/>
      <c r="Q552" s="839"/>
      <c r="R552" s="833"/>
      <c r="S552" s="788"/>
      <c r="T552" s="789"/>
      <c r="U552" s="789"/>
      <c r="V552" s="789"/>
      <c r="W552" s="789"/>
      <c r="X552" s="790"/>
    </row>
    <row r="553" spans="2:24" ht="15.75" x14ac:dyDescent="0.25">
      <c r="B553" s="837" t="s">
        <v>307</v>
      </c>
      <c r="C553" s="836" t="s">
        <v>960</v>
      </c>
      <c r="D553" s="835">
        <v>41240</v>
      </c>
      <c r="E553" s="834">
        <v>4700.12</v>
      </c>
      <c r="F553" s="833"/>
      <c r="G553" s="832">
        <v>20</v>
      </c>
      <c r="H553" s="831">
        <f t="shared" si="57"/>
        <v>9</v>
      </c>
      <c r="I553" s="831">
        <v>-227.39999999999998</v>
      </c>
      <c r="J553" s="789">
        <f t="shared" si="58"/>
        <v>2123.2599999999998</v>
      </c>
      <c r="K553" s="831">
        <v>1895.86</v>
      </c>
      <c r="L553" s="790">
        <f t="shared" si="59"/>
        <v>2804.26</v>
      </c>
      <c r="M553" s="838"/>
      <c r="N553" s="840"/>
      <c r="O553" s="265"/>
      <c r="P553" s="792"/>
      <c r="Q553" s="839"/>
      <c r="R553" s="833"/>
      <c r="S553" s="788"/>
      <c r="T553" s="789"/>
      <c r="U553" s="789"/>
      <c r="V553" s="789"/>
      <c r="W553" s="789"/>
      <c r="X553" s="790"/>
    </row>
    <row r="554" spans="2:24" ht="15.75" x14ac:dyDescent="0.25">
      <c r="B554" s="837" t="s">
        <v>308</v>
      </c>
      <c r="C554" s="836" t="s">
        <v>542</v>
      </c>
      <c r="D554" s="835">
        <v>44180</v>
      </c>
      <c r="E554" s="834">
        <v>4708.3100000000004</v>
      </c>
      <c r="F554" s="833"/>
      <c r="G554" s="832">
        <v>20</v>
      </c>
      <c r="H554" s="831">
        <f t="shared" si="57"/>
        <v>1</v>
      </c>
      <c r="I554" s="831">
        <v>-235.44</v>
      </c>
      <c r="J554" s="789">
        <f t="shared" si="58"/>
        <v>255.06</v>
      </c>
      <c r="K554" s="831">
        <v>19.62</v>
      </c>
      <c r="L554" s="790">
        <f t="shared" si="59"/>
        <v>4688.6900000000005</v>
      </c>
      <c r="M554" s="838"/>
      <c r="N554" s="840"/>
      <c r="O554" s="265"/>
      <c r="P554" s="792"/>
      <c r="Q554" s="839"/>
      <c r="R554" s="833"/>
      <c r="S554" s="788"/>
      <c r="T554" s="789"/>
      <c r="U554" s="789"/>
      <c r="V554" s="789"/>
      <c r="W554" s="789"/>
      <c r="X554" s="790"/>
    </row>
    <row r="555" spans="2:24" ht="15.75" x14ac:dyDescent="0.25">
      <c r="B555" s="837" t="s">
        <v>313</v>
      </c>
      <c r="C555" s="836" t="s">
        <v>577</v>
      </c>
      <c r="D555" s="835">
        <v>44090</v>
      </c>
      <c r="E555" s="834">
        <v>4765.59</v>
      </c>
      <c r="F555" s="833"/>
      <c r="G555" s="832">
        <v>40</v>
      </c>
      <c r="H555" s="831">
        <f t="shared" si="57"/>
        <v>1</v>
      </c>
      <c r="I555" s="831">
        <v>-119.16</v>
      </c>
      <c r="J555" s="789">
        <f t="shared" si="58"/>
        <v>129.09</v>
      </c>
      <c r="K555" s="831">
        <v>9.93</v>
      </c>
      <c r="L555" s="790">
        <f t="shared" si="59"/>
        <v>4755.66</v>
      </c>
      <c r="M555" s="838"/>
      <c r="N555" s="840"/>
      <c r="O555" s="265"/>
      <c r="P555" s="792"/>
      <c r="Q555" s="839"/>
      <c r="R555" s="833"/>
      <c r="S555" s="788"/>
      <c r="T555" s="789"/>
      <c r="U555" s="789"/>
      <c r="V555" s="789"/>
      <c r="W555" s="789"/>
      <c r="X555" s="790"/>
    </row>
    <row r="556" spans="2:24" ht="15.75" x14ac:dyDescent="0.25">
      <c r="B556" s="837" t="s">
        <v>359</v>
      </c>
      <c r="C556" s="836" t="s">
        <v>900</v>
      </c>
      <c r="D556" s="835">
        <v>43951</v>
      </c>
      <c r="E556" s="834">
        <v>4769</v>
      </c>
      <c r="F556" s="833"/>
      <c r="G556" s="832">
        <v>60</v>
      </c>
      <c r="H556" s="831">
        <f t="shared" si="57"/>
        <v>1</v>
      </c>
      <c r="I556" s="831">
        <v>-79.320000000000007</v>
      </c>
      <c r="J556" s="789">
        <f t="shared" si="58"/>
        <v>152.10000000000002</v>
      </c>
      <c r="K556" s="831">
        <v>72.78</v>
      </c>
      <c r="L556" s="790">
        <f t="shared" si="59"/>
        <v>4696.22</v>
      </c>
      <c r="M556" s="838"/>
      <c r="N556" s="840"/>
      <c r="O556" s="265"/>
      <c r="P556" s="792"/>
      <c r="Q556" s="839"/>
      <c r="R556" s="833"/>
      <c r="S556" s="788"/>
      <c r="T556" s="789"/>
      <c r="U556" s="789"/>
      <c r="V556" s="789"/>
      <c r="W556" s="789"/>
      <c r="X556" s="790"/>
    </row>
    <row r="557" spans="2:24" ht="15.75" x14ac:dyDescent="0.25">
      <c r="B557" s="837" t="s">
        <v>316</v>
      </c>
      <c r="C557" s="836" t="s">
        <v>961</v>
      </c>
      <c r="D557" s="835">
        <v>43131</v>
      </c>
      <c r="E557" s="834">
        <v>4820.21</v>
      </c>
      <c r="F557" s="833"/>
      <c r="G557" s="832">
        <v>5</v>
      </c>
      <c r="H557" s="831">
        <f t="shared" si="57"/>
        <v>3</v>
      </c>
      <c r="I557" s="831">
        <v>-803.40000000000009</v>
      </c>
      <c r="J557" s="789">
        <f t="shared" si="58"/>
        <v>3615.2000000000003</v>
      </c>
      <c r="K557" s="831">
        <v>2811.8</v>
      </c>
      <c r="L557" s="790">
        <f t="shared" si="59"/>
        <v>2008.4099999999999</v>
      </c>
      <c r="M557" s="838"/>
      <c r="N557" s="840"/>
      <c r="O557" s="265"/>
      <c r="P557" s="792"/>
      <c r="Q557" s="839"/>
      <c r="R557" s="833"/>
      <c r="S557" s="788"/>
      <c r="T557" s="789"/>
      <c r="U557" s="789"/>
      <c r="V557" s="789"/>
      <c r="W557" s="789"/>
      <c r="X557" s="790"/>
    </row>
    <row r="558" spans="2:24" ht="15.75" x14ac:dyDescent="0.25">
      <c r="B558" s="837" t="s">
        <v>359</v>
      </c>
      <c r="C558" s="836" t="s">
        <v>630</v>
      </c>
      <c r="D558" s="835">
        <v>43830</v>
      </c>
      <c r="E558" s="834">
        <v>4844</v>
      </c>
      <c r="F558" s="833"/>
      <c r="G558" s="832">
        <v>40</v>
      </c>
      <c r="H558" s="831">
        <f t="shared" si="57"/>
        <v>2</v>
      </c>
      <c r="I558" s="831">
        <v>-119.64000000000001</v>
      </c>
      <c r="J558" s="789">
        <f t="shared" si="58"/>
        <v>240.01000000000002</v>
      </c>
      <c r="K558" s="831">
        <v>120.37</v>
      </c>
      <c r="L558" s="790">
        <f t="shared" si="59"/>
        <v>4723.63</v>
      </c>
      <c r="M558" s="838"/>
      <c r="N558" s="791"/>
      <c r="O558" s="265"/>
      <c r="P558" s="792"/>
      <c r="Q558" s="839"/>
      <c r="R558" s="833"/>
      <c r="S558" s="788" t="str">
        <f>IFERROR(INDEX(Inputs!$AU$8:$AU$23,MATCH(N558,Inputs!$AT$8:$AT$23,0)),"")</f>
        <v/>
      </c>
      <c r="T558" s="789" t="str">
        <f t="shared" ref="T558:T621" si="60">IF(Q558&lt;&gt;"",IF((TestEOY-P558)/365&gt;S558,S558,ROUNDUP(((TestEOY-P558)/365),0)),"")</f>
        <v/>
      </c>
      <c r="U558" s="789">
        <f t="shared" ref="U558:U621" si="61">IFERROR(IF(T558&gt;=S558,0,IF(S558&gt;T558,SLN(Q558,R558,S558),0)),"")</f>
        <v>0</v>
      </c>
      <c r="V558" s="789">
        <f t="shared" ref="V558:V621" si="62">W558-U558</f>
        <v>0</v>
      </c>
      <c r="W558" s="789">
        <f t="shared" ref="W558:W621" si="63">IFERROR(IF(OR(S558=0,S558=""),
     0,
     IF(T558&gt;=S558,
          +Q558,
          (+U558*T558))),
"")</f>
        <v>0</v>
      </c>
      <c r="X558" s="790">
        <f t="shared" ref="X558:X621" si="64">IFERROR(IF(W558&gt;Q558,0,(+Q558-W558))-R558,"")</f>
        <v>0</v>
      </c>
    </row>
    <row r="559" spans="2:24" ht="15.75" x14ac:dyDescent="0.25">
      <c r="B559" s="837" t="e">
        <v>#N/A</v>
      </c>
      <c r="C559" s="836" t="s">
        <v>962</v>
      </c>
      <c r="D559" s="835">
        <v>34516</v>
      </c>
      <c r="E559" s="834">
        <v>4862</v>
      </c>
      <c r="F559" s="833"/>
      <c r="G559" s="832">
        <v>20</v>
      </c>
      <c r="H559" s="831">
        <f t="shared" si="57"/>
        <v>20</v>
      </c>
      <c r="I559" s="831">
        <v>0</v>
      </c>
      <c r="J559" s="789">
        <f t="shared" si="58"/>
        <v>4862</v>
      </c>
      <c r="K559" s="831">
        <v>4862</v>
      </c>
      <c r="L559" s="790">
        <f t="shared" si="59"/>
        <v>0</v>
      </c>
      <c r="M559" s="838"/>
      <c r="N559" s="791"/>
      <c r="O559" s="265"/>
      <c r="P559" s="792"/>
      <c r="Q559" s="839"/>
      <c r="R559" s="833"/>
      <c r="S559" s="788" t="str">
        <f>IFERROR(INDEX(Inputs!$AU$8:$AU$23,MATCH(N559,Inputs!$AT$8:$AT$23,0)),"")</f>
        <v/>
      </c>
      <c r="T559" s="789" t="str">
        <f t="shared" si="60"/>
        <v/>
      </c>
      <c r="U559" s="789">
        <f t="shared" si="61"/>
        <v>0</v>
      </c>
      <c r="V559" s="789">
        <f t="shared" si="62"/>
        <v>0</v>
      </c>
      <c r="W559" s="789">
        <f t="shared" si="63"/>
        <v>0</v>
      </c>
      <c r="X559" s="790">
        <f t="shared" si="64"/>
        <v>0</v>
      </c>
    </row>
    <row r="560" spans="2:24" ht="15.75" x14ac:dyDescent="0.25">
      <c r="B560" s="837" t="s">
        <v>308</v>
      </c>
      <c r="C560" s="836" t="s">
        <v>963</v>
      </c>
      <c r="D560" s="835">
        <v>41015</v>
      </c>
      <c r="E560" s="834">
        <v>4900</v>
      </c>
      <c r="F560" s="833"/>
      <c r="G560" s="832">
        <v>3</v>
      </c>
      <c r="H560" s="831">
        <f t="shared" si="57"/>
        <v>3</v>
      </c>
      <c r="I560" s="831">
        <v>0</v>
      </c>
      <c r="J560" s="789">
        <f t="shared" si="58"/>
        <v>4900</v>
      </c>
      <c r="K560" s="831">
        <v>4900</v>
      </c>
      <c r="L560" s="790">
        <f t="shared" si="59"/>
        <v>0</v>
      </c>
      <c r="M560" s="838"/>
      <c r="N560" s="791"/>
      <c r="O560" s="265"/>
      <c r="P560" s="792"/>
      <c r="Q560" s="839"/>
      <c r="R560" s="833"/>
      <c r="S560" s="788" t="str">
        <f>IFERROR(INDEX(Inputs!$AU$8:$AU$23,MATCH(N560,Inputs!$AT$8:$AT$23,0)),"")</f>
        <v/>
      </c>
      <c r="T560" s="789" t="str">
        <f t="shared" si="60"/>
        <v/>
      </c>
      <c r="U560" s="789">
        <f t="shared" si="61"/>
        <v>0</v>
      </c>
      <c r="V560" s="789">
        <f t="shared" si="62"/>
        <v>0</v>
      </c>
      <c r="W560" s="789">
        <f t="shared" si="63"/>
        <v>0</v>
      </c>
      <c r="X560" s="790">
        <f t="shared" si="64"/>
        <v>0</v>
      </c>
    </row>
    <row r="561" spans="2:24" ht="15.75" x14ac:dyDescent="0.25">
      <c r="B561" s="837" t="s">
        <v>316</v>
      </c>
      <c r="C561" s="836" t="s">
        <v>964</v>
      </c>
      <c r="D561" s="835">
        <v>39150</v>
      </c>
      <c r="E561" s="834">
        <v>4923.82</v>
      </c>
      <c r="F561" s="833"/>
      <c r="G561" s="832">
        <v>5</v>
      </c>
      <c r="H561" s="831">
        <f t="shared" si="57"/>
        <v>5</v>
      </c>
      <c r="I561" s="831">
        <v>0</v>
      </c>
      <c r="J561" s="789">
        <f t="shared" si="58"/>
        <v>4923.82</v>
      </c>
      <c r="K561" s="831">
        <v>4923.82</v>
      </c>
      <c r="L561" s="790">
        <f t="shared" si="59"/>
        <v>0</v>
      </c>
      <c r="M561" s="838"/>
      <c r="N561" s="791"/>
      <c r="O561" s="265"/>
      <c r="P561" s="792"/>
      <c r="Q561" s="839"/>
      <c r="R561" s="833"/>
      <c r="S561" s="788" t="str">
        <f>IFERROR(INDEX(Inputs!$AU$8:$AU$23,MATCH(N561,Inputs!$AT$8:$AT$23,0)),"")</f>
        <v/>
      </c>
      <c r="T561" s="789" t="str">
        <f t="shared" si="60"/>
        <v/>
      </c>
      <c r="U561" s="789">
        <f t="shared" si="61"/>
        <v>0</v>
      </c>
      <c r="V561" s="789">
        <f t="shared" si="62"/>
        <v>0</v>
      </c>
      <c r="W561" s="789">
        <f t="shared" si="63"/>
        <v>0</v>
      </c>
      <c r="X561" s="790">
        <f t="shared" si="64"/>
        <v>0</v>
      </c>
    </row>
    <row r="562" spans="2:24" ht="15.75" x14ac:dyDescent="0.25">
      <c r="B562" s="837" t="s">
        <v>308</v>
      </c>
      <c r="C562" s="836" t="s">
        <v>965</v>
      </c>
      <c r="D562" s="835">
        <v>36693</v>
      </c>
      <c r="E562" s="834">
        <v>4927.0600000000004</v>
      </c>
      <c r="F562" s="833"/>
      <c r="G562" s="832">
        <v>20</v>
      </c>
      <c r="H562" s="831">
        <f t="shared" si="57"/>
        <v>20</v>
      </c>
      <c r="I562" s="831">
        <v>0</v>
      </c>
      <c r="J562" s="789">
        <f t="shared" si="58"/>
        <v>4927.0600000000004</v>
      </c>
      <c r="K562" s="831">
        <v>4927.0600000000004</v>
      </c>
      <c r="L562" s="790">
        <f t="shared" si="59"/>
        <v>0</v>
      </c>
      <c r="M562" s="838"/>
      <c r="N562" s="791"/>
      <c r="O562" s="265"/>
      <c r="P562" s="792"/>
      <c r="Q562" s="839"/>
      <c r="R562" s="833"/>
      <c r="S562" s="788" t="str">
        <f>IFERROR(INDEX(Inputs!$AU$8:$AU$23,MATCH(N562,Inputs!$AT$8:$AT$23,0)),"")</f>
        <v/>
      </c>
      <c r="T562" s="789" t="str">
        <f t="shared" si="60"/>
        <v/>
      </c>
      <c r="U562" s="789">
        <f t="shared" si="61"/>
        <v>0</v>
      </c>
      <c r="V562" s="789">
        <f t="shared" si="62"/>
        <v>0</v>
      </c>
      <c r="W562" s="789">
        <f t="shared" si="63"/>
        <v>0</v>
      </c>
      <c r="X562" s="790">
        <f t="shared" si="64"/>
        <v>0</v>
      </c>
    </row>
    <row r="563" spans="2:24" ht="15.75" x14ac:dyDescent="0.25">
      <c r="B563" s="837" t="s">
        <v>307</v>
      </c>
      <c r="C563" s="836" t="s">
        <v>616</v>
      </c>
      <c r="D563" s="835">
        <v>42551</v>
      </c>
      <c r="E563" s="834">
        <v>4975.42</v>
      </c>
      <c r="F563" s="833"/>
      <c r="G563" s="832">
        <v>20</v>
      </c>
      <c r="H563" s="831">
        <f t="shared" si="57"/>
        <v>5</v>
      </c>
      <c r="I563" s="831">
        <v>-242.39999999999998</v>
      </c>
      <c r="J563" s="789">
        <f t="shared" si="58"/>
        <v>1358.6799999999998</v>
      </c>
      <c r="K563" s="831">
        <v>1116.28</v>
      </c>
      <c r="L563" s="790">
        <f t="shared" si="59"/>
        <v>3859.1400000000003</v>
      </c>
      <c r="M563" s="838"/>
      <c r="N563" s="791"/>
      <c r="O563" s="265"/>
      <c r="P563" s="792"/>
      <c r="Q563" s="839"/>
      <c r="R563" s="833"/>
      <c r="S563" s="788" t="str">
        <f>IFERROR(INDEX(Inputs!$AU$8:$AU$23,MATCH(N563,Inputs!$AT$8:$AT$23,0)),"")</f>
        <v/>
      </c>
      <c r="T563" s="789" t="str">
        <f t="shared" si="60"/>
        <v/>
      </c>
      <c r="U563" s="789">
        <f t="shared" si="61"/>
        <v>0</v>
      </c>
      <c r="V563" s="789">
        <f t="shared" si="62"/>
        <v>0</v>
      </c>
      <c r="W563" s="789">
        <f t="shared" si="63"/>
        <v>0</v>
      </c>
      <c r="X563" s="790">
        <f t="shared" si="64"/>
        <v>0</v>
      </c>
    </row>
    <row r="564" spans="2:24" ht="15.75" x14ac:dyDescent="0.25">
      <c r="B564" s="837" t="s">
        <v>359</v>
      </c>
      <c r="C564" s="836" t="s">
        <v>966</v>
      </c>
      <c r="D564" s="835">
        <v>42441</v>
      </c>
      <c r="E564" s="834">
        <v>5000</v>
      </c>
      <c r="F564" s="833"/>
      <c r="G564" s="832">
        <v>60</v>
      </c>
      <c r="H564" s="831">
        <f t="shared" si="57"/>
        <v>5</v>
      </c>
      <c r="I564" s="831">
        <v>-82.56</v>
      </c>
      <c r="J564" s="789">
        <f t="shared" si="58"/>
        <v>484.93</v>
      </c>
      <c r="K564" s="831">
        <v>402.37</v>
      </c>
      <c r="L564" s="790">
        <f t="shared" si="59"/>
        <v>4597.63</v>
      </c>
      <c r="M564" s="838"/>
      <c r="N564" s="791"/>
      <c r="O564" s="265"/>
      <c r="P564" s="792"/>
      <c r="Q564" s="839"/>
      <c r="R564" s="833"/>
      <c r="S564" s="788" t="str">
        <f>IFERROR(INDEX(Inputs!$AU$8:$AU$23,MATCH(N564,Inputs!$AT$8:$AT$23,0)),"")</f>
        <v/>
      </c>
      <c r="T564" s="789" t="str">
        <f t="shared" si="60"/>
        <v/>
      </c>
      <c r="U564" s="789">
        <f t="shared" si="61"/>
        <v>0</v>
      </c>
      <c r="V564" s="789">
        <f t="shared" si="62"/>
        <v>0</v>
      </c>
      <c r="W564" s="789">
        <f t="shared" si="63"/>
        <v>0</v>
      </c>
      <c r="X564" s="790">
        <f t="shared" si="64"/>
        <v>0</v>
      </c>
    </row>
    <row r="565" spans="2:24" ht="15.75" x14ac:dyDescent="0.25">
      <c r="B565" s="837" t="s">
        <v>311</v>
      </c>
      <c r="C565" s="836" t="s">
        <v>967</v>
      </c>
      <c r="D565" s="835">
        <v>41183</v>
      </c>
      <c r="E565" s="834">
        <v>5000</v>
      </c>
      <c r="F565" s="833"/>
      <c r="G565" s="832">
        <v>40</v>
      </c>
      <c r="H565" s="831">
        <f t="shared" si="57"/>
        <v>9</v>
      </c>
      <c r="I565" s="831">
        <v>-123.12</v>
      </c>
      <c r="J565" s="789">
        <f t="shared" si="58"/>
        <v>1153.4299999999998</v>
      </c>
      <c r="K565" s="831">
        <v>1030.31</v>
      </c>
      <c r="L565" s="790">
        <f t="shared" si="59"/>
        <v>3969.69</v>
      </c>
      <c r="M565" s="838"/>
      <c r="N565" s="791"/>
      <c r="O565" s="265"/>
      <c r="P565" s="792"/>
      <c r="Q565" s="839"/>
      <c r="R565" s="833"/>
      <c r="S565" s="788" t="str">
        <f>IFERROR(INDEX(Inputs!$AU$8:$AU$23,MATCH(N565,Inputs!$AT$8:$AT$23,0)),"")</f>
        <v/>
      </c>
      <c r="T565" s="789" t="str">
        <f t="shared" si="60"/>
        <v/>
      </c>
      <c r="U565" s="789">
        <f t="shared" si="61"/>
        <v>0</v>
      </c>
      <c r="V565" s="789">
        <f t="shared" si="62"/>
        <v>0</v>
      </c>
      <c r="W565" s="789">
        <f t="shared" si="63"/>
        <v>0</v>
      </c>
      <c r="X565" s="790">
        <f t="shared" si="64"/>
        <v>0</v>
      </c>
    </row>
    <row r="566" spans="2:24" ht="15.75" x14ac:dyDescent="0.25">
      <c r="B566" s="837" t="s">
        <v>311</v>
      </c>
      <c r="C566" s="836" t="s">
        <v>968</v>
      </c>
      <c r="D566" s="835">
        <v>41562</v>
      </c>
      <c r="E566" s="834">
        <v>5000</v>
      </c>
      <c r="F566" s="833"/>
      <c r="G566" s="832">
        <v>40</v>
      </c>
      <c r="H566" s="831">
        <f t="shared" si="57"/>
        <v>8</v>
      </c>
      <c r="I566" s="831">
        <v>-123.12</v>
      </c>
      <c r="J566" s="789">
        <f t="shared" si="58"/>
        <v>1028.4299999999998</v>
      </c>
      <c r="K566" s="831">
        <v>905.31</v>
      </c>
      <c r="L566" s="790">
        <f t="shared" si="59"/>
        <v>4094.69</v>
      </c>
      <c r="M566" s="838"/>
      <c r="N566" s="791"/>
      <c r="O566" s="265"/>
      <c r="P566" s="792"/>
      <c r="Q566" s="839"/>
      <c r="R566" s="833"/>
      <c r="S566" s="788" t="str">
        <f>IFERROR(INDEX(Inputs!$AU$8:$AU$23,MATCH(N566,Inputs!$AT$8:$AT$23,0)),"")</f>
        <v/>
      </c>
      <c r="T566" s="789" t="str">
        <f t="shared" si="60"/>
        <v/>
      </c>
      <c r="U566" s="789">
        <f t="shared" si="61"/>
        <v>0</v>
      </c>
      <c r="V566" s="789">
        <f t="shared" si="62"/>
        <v>0</v>
      </c>
      <c r="W566" s="789">
        <f t="shared" si="63"/>
        <v>0</v>
      </c>
      <c r="X566" s="790">
        <f t="shared" si="64"/>
        <v>0</v>
      </c>
    </row>
    <row r="567" spans="2:24" ht="15.75" x14ac:dyDescent="0.25">
      <c r="B567" s="837" t="s">
        <v>311</v>
      </c>
      <c r="C567" s="836" t="s">
        <v>799</v>
      </c>
      <c r="D567" s="835">
        <v>42277</v>
      </c>
      <c r="E567" s="834">
        <v>5034.1499999999996</v>
      </c>
      <c r="F567" s="833"/>
      <c r="G567" s="832">
        <v>40</v>
      </c>
      <c r="H567" s="831">
        <f t="shared" si="57"/>
        <v>6</v>
      </c>
      <c r="I567" s="831">
        <v>-124.08</v>
      </c>
      <c r="J567" s="789">
        <f t="shared" si="58"/>
        <v>783.90000000000009</v>
      </c>
      <c r="K567" s="831">
        <v>659.82</v>
      </c>
      <c r="L567" s="790">
        <f t="shared" si="59"/>
        <v>4374.33</v>
      </c>
      <c r="M567" s="838"/>
      <c r="N567" s="791"/>
      <c r="O567" s="265"/>
      <c r="P567" s="792"/>
      <c r="Q567" s="839"/>
      <c r="R567" s="833"/>
      <c r="S567" s="788" t="str">
        <f>IFERROR(INDEX(Inputs!$AU$8:$AU$23,MATCH(N567,Inputs!$AT$8:$AT$23,0)),"")</f>
        <v/>
      </c>
      <c r="T567" s="789" t="str">
        <f t="shared" si="60"/>
        <v/>
      </c>
      <c r="U567" s="789">
        <f t="shared" si="61"/>
        <v>0</v>
      </c>
      <c r="V567" s="789">
        <f t="shared" si="62"/>
        <v>0</v>
      </c>
      <c r="W567" s="789">
        <f t="shared" si="63"/>
        <v>0</v>
      </c>
      <c r="X567" s="790">
        <f t="shared" si="64"/>
        <v>0</v>
      </c>
    </row>
    <row r="568" spans="2:24" ht="15.75" x14ac:dyDescent="0.25">
      <c r="B568" s="837" t="s">
        <v>311</v>
      </c>
      <c r="C568" s="836" t="s">
        <v>860</v>
      </c>
      <c r="D568" s="835">
        <v>41943</v>
      </c>
      <c r="E568" s="834">
        <v>5043.3599999999997</v>
      </c>
      <c r="F568" s="833"/>
      <c r="G568" s="832">
        <v>40</v>
      </c>
      <c r="H568" s="831">
        <f t="shared" si="57"/>
        <v>7</v>
      </c>
      <c r="I568" s="831">
        <v>-124.32</v>
      </c>
      <c r="J568" s="789">
        <f t="shared" si="58"/>
        <v>900.93000000000006</v>
      </c>
      <c r="K568" s="831">
        <v>776.61</v>
      </c>
      <c r="L568" s="790">
        <f t="shared" si="59"/>
        <v>4266.75</v>
      </c>
      <c r="M568" s="838"/>
      <c r="N568" s="791"/>
      <c r="O568" s="265"/>
      <c r="P568" s="792"/>
      <c r="Q568" s="839"/>
      <c r="R568" s="833"/>
      <c r="S568" s="788" t="str">
        <f>IFERROR(INDEX(Inputs!$AU$8:$AU$23,MATCH(N568,Inputs!$AT$8:$AT$23,0)),"")</f>
        <v/>
      </c>
      <c r="T568" s="789" t="str">
        <f t="shared" si="60"/>
        <v/>
      </c>
      <c r="U568" s="789">
        <f t="shared" si="61"/>
        <v>0</v>
      </c>
      <c r="V568" s="789">
        <f t="shared" si="62"/>
        <v>0</v>
      </c>
      <c r="W568" s="789">
        <f t="shared" si="63"/>
        <v>0</v>
      </c>
      <c r="X568" s="790">
        <f t="shared" si="64"/>
        <v>0</v>
      </c>
    </row>
    <row r="569" spans="2:24" ht="15.75" x14ac:dyDescent="0.25">
      <c r="B569" s="837">
        <v>0</v>
      </c>
      <c r="C569" s="836" t="s">
        <v>969</v>
      </c>
      <c r="D569" s="835">
        <v>36250</v>
      </c>
      <c r="E569" s="834">
        <v>5043.6499999999996</v>
      </c>
      <c r="F569" s="833"/>
      <c r="G569" s="832">
        <v>30</v>
      </c>
      <c r="H569" s="831">
        <f t="shared" si="57"/>
        <v>22</v>
      </c>
      <c r="I569" s="831">
        <v>-159</v>
      </c>
      <c r="J569" s="789">
        <f t="shared" si="58"/>
        <v>3825.06</v>
      </c>
      <c r="K569" s="831">
        <v>3666.06</v>
      </c>
      <c r="L569" s="790">
        <f t="shared" si="59"/>
        <v>1377.5899999999997</v>
      </c>
      <c r="M569" s="838"/>
      <c r="N569" s="791"/>
      <c r="O569" s="265"/>
      <c r="P569" s="792"/>
      <c r="Q569" s="839"/>
      <c r="R569" s="833"/>
      <c r="S569" s="788" t="str">
        <f>IFERROR(INDEX(Inputs!$AU$8:$AU$23,MATCH(N569,Inputs!$AT$8:$AT$23,0)),"")</f>
        <v/>
      </c>
      <c r="T569" s="789" t="str">
        <f t="shared" si="60"/>
        <v/>
      </c>
      <c r="U569" s="789">
        <f t="shared" si="61"/>
        <v>0</v>
      </c>
      <c r="V569" s="789">
        <f t="shared" si="62"/>
        <v>0</v>
      </c>
      <c r="W569" s="789">
        <f t="shared" si="63"/>
        <v>0</v>
      </c>
      <c r="X569" s="790">
        <f t="shared" si="64"/>
        <v>0</v>
      </c>
    </row>
    <row r="570" spans="2:24" ht="15.75" x14ac:dyDescent="0.25">
      <c r="B570" s="837" t="s">
        <v>313</v>
      </c>
      <c r="C570" s="836" t="s">
        <v>970</v>
      </c>
      <c r="D570" s="835">
        <v>43784</v>
      </c>
      <c r="E570" s="834">
        <v>5051.82</v>
      </c>
      <c r="F570" s="833"/>
      <c r="G570" s="832">
        <v>40</v>
      </c>
      <c r="H570" s="831">
        <f t="shared" si="57"/>
        <v>2</v>
      </c>
      <c r="I570" s="831">
        <v>-124.92</v>
      </c>
      <c r="J570" s="789">
        <f t="shared" si="58"/>
        <v>271.58</v>
      </c>
      <c r="K570" s="831">
        <v>146.66</v>
      </c>
      <c r="L570" s="790">
        <f t="shared" si="59"/>
        <v>4905.16</v>
      </c>
      <c r="M570" s="838"/>
      <c r="N570" s="791"/>
      <c r="O570" s="265"/>
      <c r="P570" s="792"/>
      <c r="Q570" s="839"/>
      <c r="R570" s="833"/>
      <c r="S570" s="788" t="str">
        <f>IFERROR(INDEX(Inputs!$AU$8:$AU$23,MATCH(N570,Inputs!$AT$8:$AT$23,0)),"")</f>
        <v/>
      </c>
      <c r="T570" s="789" t="str">
        <f t="shared" si="60"/>
        <v/>
      </c>
      <c r="U570" s="789">
        <f t="shared" si="61"/>
        <v>0</v>
      </c>
      <c r="V570" s="789">
        <f t="shared" si="62"/>
        <v>0</v>
      </c>
      <c r="W570" s="789">
        <f t="shared" si="63"/>
        <v>0</v>
      </c>
      <c r="X570" s="790">
        <f t="shared" si="64"/>
        <v>0</v>
      </c>
    </row>
    <row r="571" spans="2:24" ht="15.75" x14ac:dyDescent="0.25">
      <c r="B571" s="837" t="s">
        <v>308</v>
      </c>
      <c r="C571" s="836" t="s">
        <v>645</v>
      </c>
      <c r="D571" s="835">
        <v>40235</v>
      </c>
      <c r="E571" s="834">
        <v>5075.78</v>
      </c>
      <c r="F571" s="833"/>
      <c r="G571" s="832">
        <v>20</v>
      </c>
      <c r="H571" s="831">
        <f t="shared" si="57"/>
        <v>11</v>
      </c>
      <c r="I571" s="831">
        <v>-243.36</v>
      </c>
      <c r="J571" s="789">
        <f t="shared" si="58"/>
        <v>2987.52</v>
      </c>
      <c r="K571" s="831">
        <v>2744.16</v>
      </c>
      <c r="L571" s="790">
        <f t="shared" si="59"/>
        <v>2331.62</v>
      </c>
      <c r="M571" s="838"/>
      <c r="N571" s="791"/>
      <c r="O571" s="265"/>
      <c r="P571" s="792"/>
      <c r="Q571" s="839"/>
      <c r="R571" s="833"/>
      <c r="S571" s="788" t="str">
        <f>IFERROR(INDEX(Inputs!$AU$8:$AU$23,MATCH(N571,Inputs!$AT$8:$AT$23,0)),"")</f>
        <v/>
      </c>
      <c r="T571" s="789" t="str">
        <f t="shared" si="60"/>
        <v/>
      </c>
      <c r="U571" s="789">
        <f t="shared" si="61"/>
        <v>0</v>
      </c>
      <c r="V571" s="789">
        <f t="shared" si="62"/>
        <v>0</v>
      </c>
      <c r="W571" s="789">
        <f t="shared" si="63"/>
        <v>0</v>
      </c>
      <c r="X571" s="790">
        <f t="shared" si="64"/>
        <v>0</v>
      </c>
    </row>
    <row r="572" spans="2:24" ht="15.75" x14ac:dyDescent="0.25">
      <c r="B572" s="837" t="s">
        <v>313</v>
      </c>
      <c r="C572" s="836" t="s">
        <v>971</v>
      </c>
      <c r="D572" s="835">
        <v>34000</v>
      </c>
      <c r="E572" s="834">
        <v>5130</v>
      </c>
      <c r="F572" s="833"/>
      <c r="G572" s="832">
        <v>40</v>
      </c>
      <c r="H572" s="831">
        <f t="shared" si="57"/>
        <v>28</v>
      </c>
      <c r="I572" s="831">
        <v>-123.35999999999999</v>
      </c>
      <c r="J572" s="789">
        <f t="shared" si="58"/>
        <v>3711.9100000000003</v>
      </c>
      <c r="K572" s="831">
        <v>3588.55</v>
      </c>
      <c r="L572" s="790">
        <f t="shared" si="59"/>
        <v>1541.4499999999998</v>
      </c>
      <c r="M572" s="838"/>
      <c r="N572" s="791"/>
      <c r="O572" s="265"/>
      <c r="P572" s="792"/>
      <c r="Q572" s="839"/>
      <c r="R572" s="833"/>
      <c r="S572" s="788" t="str">
        <f>IFERROR(INDEX(Inputs!$AU$8:$AU$23,MATCH(N572,Inputs!$AT$8:$AT$23,0)),"")</f>
        <v/>
      </c>
      <c r="T572" s="789" t="str">
        <f t="shared" si="60"/>
        <v/>
      </c>
      <c r="U572" s="789">
        <f t="shared" si="61"/>
        <v>0</v>
      </c>
      <c r="V572" s="789">
        <f t="shared" si="62"/>
        <v>0</v>
      </c>
      <c r="W572" s="789">
        <f t="shared" si="63"/>
        <v>0</v>
      </c>
      <c r="X572" s="790">
        <f t="shared" si="64"/>
        <v>0</v>
      </c>
    </row>
    <row r="573" spans="2:24" ht="15.75" x14ac:dyDescent="0.25">
      <c r="B573" s="837" t="s">
        <v>307</v>
      </c>
      <c r="C573" s="836" t="s">
        <v>814</v>
      </c>
      <c r="D573" s="835">
        <v>39801</v>
      </c>
      <c r="E573" s="834">
        <v>5131.24</v>
      </c>
      <c r="F573" s="833"/>
      <c r="G573" s="832">
        <v>20</v>
      </c>
      <c r="H573" s="831">
        <f t="shared" si="57"/>
        <v>13</v>
      </c>
      <c r="I573" s="831">
        <v>-214.44</v>
      </c>
      <c r="J573" s="789">
        <f t="shared" si="58"/>
        <v>4827.5199999999995</v>
      </c>
      <c r="K573" s="831">
        <v>4613.08</v>
      </c>
      <c r="L573" s="790">
        <f t="shared" si="59"/>
        <v>518.15999999999985</v>
      </c>
      <c r="M573" s="838"/>
      <c r="N573" s="791"/>
      <c r="O573" s="265"/>
      <c r="P573" s="792"/>
      <c r="Q573" s="839"/>
      <c r="R573" s="833"/>
      <c r="S573" s="788" t="str">
        <f>IFERROR(INDEX(Inputs!$AU$8:$AU$23,MATCH(N573,Inputs!$AT$8:$AT$23,0)),"")</f>
        <v/>
      </c>
      <c r="T573" s="789" t="str">
        <f t="shared" si="60"/>
        <v/>
      </c>
      <c r="U573" s="789">
        <f t="shared" si="61"/>
        <v>0</v>
      </c>
      <c r="V573" s="789">
        <f t="shared" si="62"/>
        <v>0</v>
      </c>
      <c r="W573" s="789">
        <f t="shared" si="63"/>
        <v>0</v>
      </c>
      <c r="X573" s="790">
        <f t="shared" si="64"/>
        <v>0</v>
      </c>
    </row>
    <row r="574" spans="2:24" ht="15.75" x14ac:dyDescent="0.25">
      <c r="B574" s="837">
        <v>0</v>
      </c>
      <c r="C574" s="836" t="s">
        <v>972</v>
      </c>
      <c r="D574" s="835">
        <v>36980</v>
      </c>
      <c r="E574" s="834">
        <v>5147.66</v>
      </c>
      <c r="F574" s="833"/>
      <c r="G574" s="832">
        <v>30</v>
      </c>
      <c r="H574" s="831">
        <f t="shared" si="57"/>
        <v>20</v>
      </c>
      <c r="I574" s="831">
        <v>-165.12</v>
      </c>
      <c r="J574" s="789">
        <f t="shared" si="58"/>
        <v>3565.0899999999997</v>
      </c>
      <c r="K574" s="831">
        <v>3399.97</v>
      </c>
      <c r="L574" s="790">
        <f t="shared" si="59"/>
        <v>1747.69</v>
      </c>
      <c r="M574" s="838"/>
      <c r="N574" s="791"/>
      <c r="O574" s="265"/>
      <c r="P574" s="792"/>
      <c r="Q574" s="839"/>
      <c r="R574" s="833"/>
      <c r="S574" s="788" t="str">
        <f>IFERROR(INDEX(Inputs!$AU$8:$AU$23,MATCH(N574,Inputs!$AT$8:$AT$23,0)),"")</f>
        <v/>
      </c>
      <c r="T574" s="789" t="str">
        <f t="shared" si="60"/>
        <v/>
      </c>
      <c r="U574" s="789">
        <f t="shared" si="61"/>
        <v>0</v>
      </c>
      <c r="V574" s="789">
        <f t="shared" si="62"/>
        <v>0</v>
      </c>
      <c r="W574" s="789">
        <f t="shared" si="63"/>
        <v>0</v>
      </c>
      <c r="X574" s="790">
        <f t="shared" si="64"/>
        <v>0</v>
      </c>
    </row>
    <row r="575" spans="2:24" ht="15.75" x14ac:dyDescent="0.25">
      <c r="B575" s="837" t="s">
        <v>316</v>
      </c>
      <c r="C575" s="836" t="s">
        <v>973</v>
      </c>
      <c r="D575" s="835">
        <v>39192</v>
      </c>
      <c r="E575" s="834">
        <v>5209.68</v>
      </c>
      <c r="F575" s="833"/>
      <c r="G575" s="832">
        <v>5</v>
      </c>
      <c r="H575" s="831">
        <f t="shared" si="57"/>
        <v>5</v>
      </c>
      <c r="I575" s="831">
        <v>0</v>
      </c>
      <c r="J575" s="789">
        <f t="shared" si="58"/>
        <v>5209.68</v>
      </c>
      <c r="K575" s="831">
        <v>5209.68</v>
      </c>
      <c r="L575" s="790">
        <f t="shared" si="59"/>
        <v>0</v>
      </c>
      <c r="M575" s="838"/>
      <c r="N575" s="791"/>
      <c r="O575" s="265"/>
      <c r="P575" s="792"/>
      <c r="Q575" s="839"/>
      <c r="R575" s="833"/>
      <c r="S575" s="788" t="str">
        <f>IFERROR(INDEX(Inputs!$AU$8:$AU$23,MATCH(N575,Inputs!$AT$8:$AT$23,0)),"")</f>
        <v/>
      </c>
      <c r="T575" s="789" t="str">
        <f t="shared" si="60"/>
        <v/>
      </c>
      <c r="U575" s="789">
        <f t="shared" si="61"/>
        <v>0</v>
      </c>
      <c r="V575" s="789">
        <f t="shared" si="62"/>
        <v>0</v>
      </c>
      <c r="W575" s="789">
        <f t="shared" si="63"/>
        <v>0</v>
      </c>
      <c r="X575" s="790">
        <f t="shared" si="64"/>
        <v>0</v>
      </c>
    </row>
    <row r="576" spans="2:24" ht="15.75" x14ac:dyDescent="0.25">
      <c r="B576" s="837" t="s">
        <v>311</v>
      </c>
      <c r="C576" s="836" t="s">
        <v>828</v>
      </c>
      <c r="D576" s="835">
        <v>39082</v>
      </c>
      <c r="E576" s="834">
        <v>5239.05</v>
      </c>
      <c r="F576" s="833"/>
      <c r="G576" s="832">
        <v>40</v>
      </c>
      <c r="H576" s="831">
        <f t="shared" si="57"/>
        <v>15</v>
      </c>
      <c r="I576" s="831">
        <v>-129</v>
      </c>
      <c r="J576" s="789">
        <f t="shared" si="58"/>
        <v>1961.73</v>
      </c>
      <c r="K576" s="831">
        <v>1832.73</v>
      </c>
      <c r="L576" s="790">
        <f t="shared" si="59"/>
        <v>3406.32</v>
      </c>
      <c r="M576" s="838"/>
      <c r="N576" s="791"/>
      <c r="O576" s="265"/>
      <c r="P576" s="792"/>
      <c r="Q576" s="839"/>
      <c r="R576" s="833"/>
      <c r="S576" s="788" t="str">
        <f>IFERROR(INDEX(Inputs!$AU$8:$AU$23,MATCH(N576,Inputs!$AT$8:$AT$23,0)),"")</f>
        <v/>
      </c>
      <c r="T576" s="789" t="str">
        <f t="shared" si="60"/>
        <v/>
      </c>
      <c r="U576" s="789">
        <f t="shared" si="61"/>
        <v>0</v>
      </c>
      <c r="V576" s="789">
        <f t="shared" si="62"/>
        <v>0</v>
      </c>
      <c r="W576" s="789">
        <f t="shared" si="63"/>
        <v>0</v>
      </c>
      <c r="X576" s="790">
        <f t="shared" si="64"/>
        <v>0</v>
      </c>
    </row>
    <row r="577" spans="2:24" ht="15.75" x14ac:dyDescent="0.25">
      <c r="B577" s="837" t="s">
        <v>312</v>
      </c>
      <c r="C577" s="836" t="s">
        <v>921</v>
      </c>
      <c r="D577" s="835">
        <v>37346</v>
      </c>
      <c r="E577" s="834">
        <v>5256.01</v>
      </c>
      <c r="F577" s="833"/>
      <c r="G577" s="832">
        <v>50</v>
      </c>
      <c r="H577" s="831">
        <f t="shared" si="57"/>
        <v>19</v>
      </c>
      <c r="I577" s="831">
        <v>-103.44000000000001</v>
      </c>
      <c r="J577" s="789">
        <f t="shared" si="58"/>
        <v>2073.6</v>
      </c>
      <c r="K577" s="831">
        <v>1970.16</v>
      </c>
      <c r="L577" s="790">
        <f t="shared" si="59"/>
        <v>3285.8500000000004</v>
      </c>
      <c r="M577" s="838"/>
      <c r="N577" s="791"/>
      <c r="O577" s="265"/>
      <c r="P577" s="792"/>
      <c r="Q577" s="839"/>
      <c r="R577" s="833"/>
      <c r="S577" s="788" t="str">
        <f>IFERROR(INDEX(Inputs!$AU$8:$AU$23,MATCH(N577,Inputs!$AT$8:$AT$23,0)),"")</f>
        <v/>
      </c>
      <c r="T577" s="789" t="str">
        <f t="shared" si="60"/>
        <v/>
      </c>
      <c r="U577" s="789">
        <f t="shared" si="61"/>
        <v>0</v>
      </c>
      <c r="V577" s="789">
        <f t="shared" si="62"/>
        <v>0</v>
      </c>
      <c r="W577" s="789">
        <f t="shared" si="63"/>
        <v>0</v>
      </c>
      <c r="X577" s="790">
        <f t="shared" si="64"/>
        <v>0</v>
      </c>
    </row>
    <row r="578" spans="2:24" ht="15.75" x14ac:dyDescent="0.25">
      <c r="B578" s="837" t="s">
        <v>307</v>
      </c>
      <c r="C578" s="836" t="s">
        <v>974</v>
      </c>
      <c r="D578" s="835">
        <v>44076</v>
      </c>
      <c r="E578" s="834">
        <v>5278.28</v>
      </c>
      <c r="F578" s="833"/>
      <c r="G578" s="832">
        <v>10</v>
      </c>
      <c r="H578" s="831">
        <f t="shared" si="57"/>
        <v>1</v>
      </c>
      <c r="I578" s="831">
        <v>-527.88</v>
      </c>
      <c r="J578" s="789">
        <f t="shared" si="58"/>
        <v>615.86</v>
      </c>
      <c r="K578" s="831">
        <v>87.98</v>
      </c>
      <c r="L578" s="790">
        <f t="shared" si="59"/>
        <v>5190.3</v>
      </c>
      <c r="M578" s="838"/>
      <c r="N578" s="791"/>
      <c r="O578" s="265"/>
      <c r="P578" s="792"/>
      <c r="Q578" s="839"/>
      <c r="R578" s="833"/>
      <c r="S578" s="788" t="str">
        <f>IFERROR(INDEX(Inputs!$AU$8:$AU$23,MATCH(N578,Inputs!$AT$8:$AT$23,0)),"")</f>
        <v/>
      </c>
      <c r="T578" s="789" t="str">
        <f t="shared" si="60"/>
        <v/>
      </c>
      <c r="U578" s="789">
        <f t="shared" si="61"/>
        <v>0</v>
      </c>
      <c r="V578" s="789">
        <f t="shared" si="62"/>
        <v>0</v>
      </c>
      <c r="W578" s="789">
        <f t="shared" si="63"/>
        <v>0</v>
      </c>
      <c r="X578" s="790">
        <f t="shared" si="64"/>
        <v>0</v>
      </c>
    </row>
    <row r="579" spans="2:24" ht="15.75" x14ac:dyDescent="0.25">
      <c r="B579" s="837" t="s">
        <v>312</v>
      </c>
      <c r="C579" s="836" t="s">
        <v>975</v>
      </c>
      <c r="D579" s="835">
        <v>40117</v>
      </c>
      <c r="E579" s="834">
        <v>5282.5</v>
      </c>
      <c r="F579" s="833"/>
      <c r="G579" s="832">
        <v>50</v>
      </c>
      <c r="H579" s="831">
        <f t="shared" si="57"/>
        <v>12</v>
      </c>
      <c r="I579" s="831">
        <v>-104.52000000000001</v>
      </c>
      <c r="J579" s="789">
        <f t="shared" si="58"/>
        <v>1283.71</v>
      </c>
      <c r="K579" s="831">
        <v>1179.19</v>
      </c>
      <c r="L579" s="790">
        <f t="shared" si="59"/>
        <v>4103.3099999999995</v>
      </c>
      <c r="M579" s="838"/>
      <c r="N579" s="791"/>
      <c r="O579" s="265"/>
      <c r="P579" s="792"/>
      <c r="Q579" s="839"/>
      <c r="R579" s="833"/>
      <c r="S579" s="788" t="str">
        <f>IFERROR(INDEX(Inputs!$AU$8:$AU$23,MATCH(N579,Inputs!$AT$8:$AT$23,0)),"")</f>
        <v/>
      </c>
      <c r="T579" s="789" t="str">
        <f t="shared" si="60"/>
        <v/>
      </c>
      <c r="U579" s="789">
        <f t="shared" si="61"/>
        <v>0</v>
      </c>
      <c r="V579" s="789">
        <f t="shared" si="62"/>
        <v>0</v>
      </c>
      <c r="W579" s="789">
        <f t="shared" si="63"/>
        <v>0</v>
      </c>
      <c r="X579" s="790">
        <f t="shared" si="64"/>
        <v>0</v>
      </c>
    </row>
    <row r="580" spans="2:24" ht="15.75" x14ac:dyDescent="0.25">
      <c r="B580" s="837" t="s">
        <v>311</v>
      </c>
      <c r="C580" s="836" t="s">
        <v>105</v>
      </c>
      <c r="D580" s="835">
        <v>35582</v>
      </c>
      <c r="E580" s="834">
        <v>5286</v>
      </c>
      <c r="F580" s="833"/>
      <c r="G580" s="832">
        <v>40</v>
      </c>
      <c r="H580" s="831">
        <f t="shared" si="57"/>
        <v>24</v>
      </c>
      <c r="I580" s="831">
        <v>-129</v>
      </c>
      <c r="J580" s="789">
        <f t="shared" si="58"/>
        <v>3243.96</v>
      </c>
      <c r="K580" s="831">
        <v>3114.96</v>
      </c>
      <c r="L580" s="790">
        <f t="shared" si="59"/>
        <v>2171.04</v>
      </c>
      <c r="M580" s="838"/>
      <c r="N580" s="791"/>
      <c r="O580" s="265"/>
      <c r="P580" s="792"/>
      <c r="Q580" s="839"/>
      <c r="R580" s="833"/>
      <c r="S580" s="788" t="str">
        <f>IFERROR(INDEX(Inputs!$AU$8:$AU$23,MATCH(N580,Inputs!$AT$8:$AT$23,0)),"")</f>
        <v/>
      </c>
      <c r="T580" s="789" t="str">
        <f t="shared" si="60"/>
        <v/>
      </c>
      <c r="U580" s="789">
        <f t="shared" si="61"/>
        <v>0</v>
      </c>
      <c r="V580" s="789">
        <f t="shared" si="62"/>
        <v>0</v>
      </c>
      <c r="W580" s="789">
        <f t="shared" si="63"/>
        <v>0</v>
      </c>
      <c r="X580" s="790">
        <f t="shared" si="64"/>
        <v>0</v>
      </c>
    </row>
    <row r="581" spans="2:24" ht="15.75" x14ac:dyDescent="0.25">
      <c r="B581" s="837" t="s">
        <v>313</v>
      </c>
      <c r="C581" s="836" t="s">
        <v>976</v>
      </c>
      <c r="D581" s="835">
        <v>43907</v>
      </c>
      <c r="E581" s="834">
        <v>5322.5</v>
      </c>
      <c r="F581" s="833"/>
      <c r="G581" s="832">
        <v>20</v>
      </c>
      <c r="H581" s="831">
        <f t="shared" si="57"/>
        <v>1</v>
      </c>
      <c r="I581" s="831">
        <v>-261.60000000000002</v>
      </c>
      <c r="J581" s="789">
        <f t="shared" si="58"/>
        <v>547.6400000000001</v>
      </c>
      <c r="K581" s="831">
        <v>286.04000000000002</v>
      </c>
      <c r="L581" s="790">
        <f t="shared" si="59"/>
        <v>5036.46</v>
      </c>
      <c r="M581" s="838"/>
      <c r="N581" s="791"/>
      <c r="O581" s="265"/>
      <c r="P581" s="792"/>
      <c r="Q581" s="839"/>
      <c r="R581" s="833"/>
      <c r="S581" s="788" t="str">
        <f>IFERROR(INDEX(Inputs!$AU$8:$AU$23,MATCH(N581,Inputs!$AT$8:$AT$23,0)),"")</f>
        <v/>
      </c>
      <c r="T581" s="789" t="str">
        <f t="shared" si="60"/>
        <v/>
      </c>
      <c r="U581" s="789">
        <f t="shared" si="61"/>
        <v>0</v>
      </c>
      <c r="V581" s="789">
        <f t="shared" si="62"/>
        <v>0</v>
      </c>
      <c r="W581" s="789">
        <f t="shared" si="63"/>
        <v>0</v>
      </c>
      <c r="X581" s="790">
        <f t="shared" si="64"/>
        <v>0</v>
      </c>
    </row>
    <row r="582" spans="2:24" ht="15.75" x14ac:dyDescent="0.25">
      <c r="B582" s="837" t="s">
        <v>313</v>
      </c>
      <c r="C582" s="836" t="s">
        <v>977</v>
      </c>
      <c r="D582" s="835">
        <v>41912</v>
      </c>
      <c r="E582" s="834">
        <v>5333.95</v>
      </c>
      <c r="F582" s="833"/>
      <c r="G582" s="832">
        <v>40</v>
      </c>
      <c r="H582" s="831">
        <f t="shared" si="57"/>
        <v>7</v>
      </c>
      <c r="I582" s="831">
        <v>-131.76</v>
      </c>
      <c r="J582" s="789">
        <f t="shared" si="58"/>
        <v>964.41</v>
      </c>
      <c r="K582" s="831">
        <v>832.65</v>
      </c>
      <c r="L582" s="790">
        <f t="shared" si="59"/>
        <v>4501.3</v>
      </c>
      <c r="M582" s="838"/>
      <c r="N582" s="791"/>
      <c r="O582" s="265"/>
      <c r="P582" s="792"/>
      <c r="Q582" s="839"/>
      <c r="R582" s="833"/>
      <c r="S582" s="788" t="str">
        <f>IFERROR(INDEX(Inputs!$AU$8:$AU$23,MATCH(N582,Inputs!$AT$8:$AT$23,0)),"")</f>
        <v/>
      </c>
      <c r="T582" s="789" t="str">
        <f t="shared" si="60"/>
        <v/>
      </c>
      <c r="U582" s="789">
        <f t="shared" si="61"/>
        <v>0</v>
      </c>
      <c r="V582" s="789">
        <f t="shared" si="62"/>
        <v>0</v>
      </c>
      <c r="W582" s="789">
        <f t="shared" si="63"/>
        <v>0</v>
      </c>
      <c r="X582" s="790">
        <f t="shared" si="64"/>
        <v>0</v>
      </c>
    </row>
    <row r="583" spans="2:24" ht="15.75" x14ac:dyDescent="0.25">
      <c r="B583" s="837" t="s">
        <v>308</v>
      </c>
      <c r="C583" s="836" t="s">
        <v>978</v>
      </c>
      <c r="D583" s="835">
        <v>43692</v>
      </c>
      <c r="E583" s="834">
        <v>5350.49</v>
      </c>
      <c r="F583" s="833"/>
      <c r="G583" s="832">
        <v>20</v>
      </c>
      <c r="H583" s="831">
        <f t="shared" si="57"/>
        <v>2</v>
      </c>
      <c r="I583" s="831">
        <v>-261.84000000000003</v>
      </c>
      <c r="J583" s="789">
        <f t="shared" si="58"/>
        <v>637.99</v>
      </c>
      <c r="K583" s="831">
        <v>376.15</v>
      </c>
      <c r="L583" s="790">
        <f t="shared" si="59"/>
        <v>4974.34</v>
      </c>
      <c r="M583" s="838"/>
      <c r="N583" s="791"/>
      <c r="O583" s="265"/>
      <c r="P583" s="792"/>
      <c r="Q583" s="839"/>
      <c r="R583" s="833"/>
      <c r="S583" s="788" t="str">
        <f>IFERROR(INDEX(Inputs!$AU$8:$AU$23,MATCH(N583,Inputs!$AT$8:$AT$23,0)),"")</f>
        <v/>
      </c>
      <c r="T583" s="789" t="str">
        <f t="shared" si="60"/>
        <v/>
      </c>
      <c r="U583" s="789">
        <f t="shared" si="61"/>
        <v>0</v>
      </c>
      <c r="V583" s="789">
        <f t="shared" si="62"/>
        <v>0</v>
      </c>
      <c r="W583" s="789">
        <f t="shared" si="63"/>
        <v>0</v>
      </c>
      <c r="X583" s="790">
        <f t="shared" si="64"/>
        <v>0</v>
      </c>
    </row>
    <row r="584" spans="2:24" ht="15.75" x14ac:dyDescent="0.25">
      <c r="B584" s="837" t="s">
        <v>308</v>
      </c>
      <c r="C584" s="836" t="s">
        <v>979</v>
      </c>
      <c r="D584" s="835">
        <v>44076</v>
      </c>
      <c r="E584" s="834">
        <v>5371.91</v>
      </c>
      <c r="F584" s="833"/>
      <c r="G584" s="832">
        <v>20</v>
      </c>
      <c r="H584" s="831">
        <f t="shared" ref="H584:H647" si="65">IF(E584&lt;&gt;"",IF((TestEOY-D584)/365&gt;G584,G584,ROUNDUP(((TestEOY-D584)/365),0)),"")</f>
        <v>1</v>
      </c>
      <c r="I584" s="831">
        <v>-268.56</v>
      </c>
      <c r="J584" s="789">
        <f t="shared" ref="J584:J647" si="66">K584-I584</f>
        <v>290.94</v>
      </c>
      <c r="K584" s="831">
        <v>22.38</v>
      </c>
      <c r="L584" s="790">
        <f t="shared" si="59"/>
        <v>5349.53</v>
      </c>
      <c r="M584" s="838"/>
      <c r="N584" s="791"/>
      <c r="O584" s="265"/>
      <c r="P584" s="792"/>
      <c r="Q584" s="839"/>
      <c r="R584" s="833"/>
      <c r="S584" s="788" t="str">
        <f>IFERROR(INDEX(Inputs!$AU$8:$AU$23,MATCH(N584,Inputs!$AT$8:$AT$23,0)),"")</f>
        <v/>
      </c>
      <c r="T584" s="789" t="str">
        <f t="shared" si="60"/>
        <v/>
      </c>
      <c r="U584" s="789">
        <f t="shared" si="61"/>
        <v>0</v>
      </c>
      <c r="V584" s="789">
        <f t="shared" si="62"/>
        <v>0</v>
      </c>
      <c r="W584" s="789">
        <f t="shared" si="63"/>
        <v>0</v>
      </c>
      <c r="X584" s="790">
        <f t="shared" si="64"/>
        <v>0</v>
      </c>
    </row>
    <row r="585" spans="2:24" ht="15.75" x14ac:dyDescent="0.25">
      <c r="B585" s="837" t="s">
        <v>312</v>
      </c>
      <c r="C585" s="836" t="s">
        <v>980</v>
      </c>
      <c r="D585" s="835">
        <v>36799</v>
      </c>
      <c r="E585" s="834">
        <v>5402.76</v>
      </c>
      <c r="F585" s="833"/>
      <c r="G585" s="832">
        <v>50</v>
      </c>
      <c r="H585" s="831">
        <f t="shared" si="65"/>
        <v>21</v>
      </c>
      <c r="I585" s="831">
        <v>-106.56</v>
      </c>
      <c r="J585" s="789">
        <f t="shared" si="66"/>
        <v>2303.0299999999997</v>
      </c>
      <c r="K585" s="831">
        <v>2196.4699999999998</v>
      </c>
      <c r="L585" s="790">
        <f t="shared" si="59"/>
        <v>3206.2900000000004</v>
      </c>
      <c r="M585" s="838"/>
      <c r="N585" s="791"/>
      <c r="O585" s="265"/>
      <c r="P585" s="792"/>
      <c r="Q585" s="839"/>
      <c r="R585" s="833"/>
      <c r="S585" s="788" t="str">
        <f>IFERROR(INDEX(Inputs!$AU$8:$AU$23,MATCH(N585,Inputs!$AT$8:$AT$23,0)),"")</f>
        <v/>
      </c>
      <c r="T585" s="789" t="str">
        <f t="shared" si="60"/>
        <v/>
      </c>
      <c r="U585" s="789">
        <f t="shared" si="61"/>
        <v>0</v>
      </c>
      <c r="V585" s="789">
        <f t="shared" si="62"/>
        <v>0</v>
      </c>
      <c r="W585" s="789">
        <f t="shared" si="63"/>
        <v>0</v>
      </c>
      <c r="X585" s="790">
        <f t="shared" si="64"/>
        <v>0</v>
      </c>
    </row>
    <row r="586" spans="2:24" ht="15.75" x14ac:dyDescent="0.25">
      <c r="B586" s="837" t="s">
        <v>308</v>
      </c>
      <c r="C586" s="836" t="s">
        <v>981</v>
      </c>
      <c r="D586" s="835">
        <v>42735</v>
      </c>
      <c r="E586" s="834">
        <v>5424.83</v>
      </c>
      <c r="F586" s="833"/>
      <c r="G586" s="832">
        <v>20</v>
      </c>
      <c r="H586" s="831">
        <f t="shared" si="65"/>
        <v>5</v>
      </c>
      <c r="I586" s="831">
        <v>-263.28000000000003</v>
      </c>
      <c r="J586" s="789">
        <f t="shared" si="66"/>
        <v>1344.26</v>
      </c>
      <c r="K586" s="831">
        <v>1080.98</v>
      </c>
      <c r="L586" s="790">
        <f t="shared" si="59"/>
        <v>4343.8500000000004</v>
      </c>
      <c r="M586" s="838"/>
      <c r="N586" s="791"/>
      <c r="O586" s="265"/>
      <c r="P586" s="792"/>
      <c r="Q586" s="839"/>
      <c r="R586" s="833"/>
      <c r="S586" s="788" t="str">
        <f>IFERROR(INDEX(Inputs!$AU$8:$AU$23,MATCH(N586,Inputs!$AT$8:$AT$23,0)),"")</f>
        <v/>
      </c>
      <c r="T586" s="789" t="str">
        <f t="shared" si="60"/>
        <v/>
      </c>
      <c r="U586" s="789">
        <f t="shared" si="61"/>
        <v>0</v>
      </c>
      <c r="V586" s="789">
        <f t="shared" si="62"/>
        <v>0</v>
      </c>
      <c r="W586" s="789">
        <f t="shared" si="63"/>
        <v>0</v>
      </c>
      <c r="X586" s="790">
        <f t="shared" si="64"/>
        <v>0</v>
      </c>
    </row>
    <row r="587" spans="2:24" ht="15.75" x14ac:dyDescent="0.25">
      <c r="B587" s="837" t="s">
        <v>311</v>
      </c>
      <c r="C587" s="836" t="s">
        <v>982</v>
      </c>
      <c r="D587" s="835">
        <v>41780</v>
      </c>
      <c r="E587" s="834">
        <v>5457</v>
      </c>
      <c r="F587" s="833"/>
      <c r="G587" s="832">
        <v>40</v>
      </c>
      <c r="H587" s="831">
        <f t="shared" si="65"/>
        <v>7</v>
      </c>
      <c r="I587" s="831">
        <v>-134.76</v>
      </c>
      <c r="J587" s="789">
        <f t="shared" si="66"/>
        <v>1032.0900000000001</v>
      </c>
      <c r="K587" s="831">
        <v>897.33</v>
      </c>
      <c r="L587" s="790">
        <f t="shared" si="59"/>
        <v>4559.67</v>
      </c>
      <c r="M587" s="838"/>
      <c r="N587" s="791"/>
      <c r="O587" s="265"/>
      <c r="P587" s="792"/>
      <c r="Q587" s="839"/>
      <c r="R587" s="833"/>
      <c r="S587" s="788" t="str">
        <f>IFERROR(INDEX(Inputs!$AU$8:$AU$23,MATCH(N587,Inputs!$AT$8:$AT$23,0)),"")</f>
        <v/>
      </c>
      <c r="T587" s="789" t="str">
        <f t="shared" si="60"/>
        <v/>
      </c>
      <c r="U587" s="789">
        <f t="shared" si="61"/>
        <v>0</v>
      </c>
      <c r="V587" s="789">
        <f t="shared" si="62"/>
        <v>0</v>
      </c>
      <c r="W587" s="789">
        <f t="shared" si="63"/>
        <v>0</v>
      </c>
      <c r="X587" s="790">
        <f t="shared" si="64"/>
        <v>0</v>
      </c>
    </row>
    <row r="588" spans="2:24" ht="15.75" x14ac:dyDescent="0.25">
      <c r="B588" s="837" t="s">
        <v>311</v>
      </c>
      <c r="C588" s="836" t="s">
        <v>983</v>
      </c>
      <c r="D588" s="835">
        <v>41920</v>
      </c>
      <c r="E588" s="834">
        <v>5457</v>
      </c>
      <c r="F588" s="833"/>
      <c r="G588" s="832">
        <v>40</v>
      </c>
      <c r="H588" s="831">
        <f t="shared" si="65"/>
        <v>7</v>
      </c>
      <c r="I588" s="831">
        <v>-134.76</v>
      </c>
      <c r="J588" s="789">
        <f t="shared" si="66"/>
        <v>986.62</v>
      </c>
      <c r="K588" s="831">
        <v>851.86</v>
      </c>
      <c r="L588" s="790">
        <f t="shared" si="59"/>
        <v>4605.1400000000003</v>
      </c>
      <c r="M588" s="838"/>
      <c r="N588" s="791"/>
      <c r="O588" s="265"/>
      <c r="P588" s="792"/>
      <c r="Q588" s="839"/>
      <c r="R588" s="833"/>
      <c r="S588" s="788" t="str">
        <f>IFERROR(INDEX(Inputs!$AU$8:$AU$23,MATCH(N588,Inputs!$AT$8:$AT$23,0)),"")</f>
        <v/>
      </c>
      <c r="T588" s="789" t="str">
        <f t="shared" si="60"/>
        <v/>
      </c>
      <c r="U588" s="789">
        <f t="shared" si="61"/>
        <v>0</v>
      </c>
      <c r="V588" s="789">
        <f t="shared" si="62"/>
        <v>0</v>
      </c>
      <c r="W588" s="789">
        <f t="shared" si="63"/>
        <v>0</v>
      </c>
      <c r="X588" s="790">
        <f t="shared" si="64"/>
        <v>0</v>
      </c>
    </row>
    <row r="589" spans="2:24" ht="15.75" x14ac:dyDescent="0.25">
      <c r="B589" s="837" t="s">
        <v>311</v>
      </c>
      <c r="C589" s="836" t="s">
        <v>984</v>
      </c>
      <c r="D589" s="835">
        <v>42345</v>
      </c>
      <c r="E589" s="834">
        <v>5457</v>
      </c>
      <c r="F589" s="833"/>
      <c r="G589" s="832">
        <v>40</v>
      </c>
      <c r="H589" s="831">
        <f t="shared" si="65"/>
        <v>6</v>
      </c>
      <c r="I589" s="831">
        <v>-134.88</v>
      </c>
      <c r="J589" s="789">
        <f t="shared" si="66"/>
        <v>827.63</v>
      </c>
      <c r="K589" s="831">
        <v>692.75</v>
      </c>
      <c r="L589" s="790">
        <f t="shared" si="59"/>
        <v>4764.25</v>
      </c>
      <c r="M589" s="838"/>
      <c r="N589" s="791"/>
      <c r="O589" s="265"/>
      <c r="P589" s="792"/>
      <c r="Q589" s="839"/>
      <c r="R589" s="833"/>
      <c r="S589" s="788" t="str">
        <f>IFERROR(INDEX(Inputs!$AU$8:$AU$23,MATCH(N589,Inputs!$AT$8:$AT$23,0)),"")</f>
        <v/>
      </c>
      <c r="T589" s="789" t="str">
        <f t="shared" si="60"/>
        <v/>
      </c>
      <c r="U589" s="789">
        <f t="shared" si="61"/>
        <v>0</v>
      </c>
      <c r="V589" s="789">
        <f t="shared" si="62"/>
        <v>0</v>
      </c>
      <c r="W589" s="789">
        <f t="shared" si="63"/>
        <v>0</v>
      </c>
      <c r="X589" s="790">
        <f t="shared" si="64"/>
        <v>0</v>
      </c>
    </row>
    <row r="590" spans="2:24" ht="15.75" x14ac:dyDescent="0.25">
      <c r="B590" s="837" t="s">
        <v>307</v>
      </c>
      <c r="C590" s="836" t="s">
        <v>985</v>
      </c>
      <c r="D590" s="835">
        <v>36707</v>
      </c>
      <c r="E590" s="834">
        <v>5473.08</v>
      </c>
      <c r="F590" s="833"/>
      <c r="G590" s="832">
        <v>20</v>
      </c>
      <c r="H590" s="831">
        <f t="shared" si="65"/>
        <v>20</v>
      </c>
      <c r="I590" s="831">
        <v>0</v>
      </c>
      <c r="J590" s="789">
        <f t="shared" si="66"/>
        <v>5473.08</v>
      </c>
      <c r="K590" s="831">
        <v>5473.08</v>
      </c>
      <c r="L590" s="790">
        <f t="shared" ref="L590:L653" si="67">IFERROR(IF(K590&gt;E590,0,(+E590-K590))-F590,"")</f>
        <v>0</v>
      </c>
      <c r="M590" s="838"/>
      <c r="N590" s="791"/>
      <c r="O590" s="265"/>
      <c r="P590" s="792"/>
      <c r="Q590" s="839"/>
      <c r="R590" s="833"/>
      <c r="S590" s="788" t="str">
        <f>IFERROR(INDEX(Inputs!$AU$8:$AU$23,MATCH(N590,Inputs!$AT$8:$AT$23,0)),"")</f>
        <v/>
      </c>
      <c r="T590" s="789" t="str">
        <f t="shared" si="60"/>
        <v/>
      </c>
      <c r="U590" s="789">
        <f t="shared" si="61"/>
        <v>0</v>
      </c>
      <c r="V590" s="789">
        <f t="shared" si="62"/>
        <v>0</v>
      </c>
      <c r="W590" s="789">
        <f t="shared" si="63"/>
        <v>0</v>
      </c>
      <c r="X590" s="790">
        <f t="shared" si="64"/>
        <v>0</v>
      </c>
    </row>
    <row r="591" spans="2:24" ht="15.75" x14ac:dyDescent="0.25">
      <c r="B591" s="837" t="s">
        <v>308</v>
      </c>
      <c r="C591" s="836" t="s">
        <v>986</v>
      </c>
      <c r="D591" s="835">
        <v>38625</v>
      </c>
      <c r="E591" s="834">
        <v>5483.52</v>
      </c>
      <c r="F591" s="833"/>
      <c r="G591" s="832">
        <v>20</v>
      </c>
      <c r="H591" s="831">
        <f t="shared" si="65"/>
        <v>16</v>
      </c>
      <c r="I591" s="831">
        <v>-254.04000000000002</v>
      </c>
      <c r="J591" s="789">
        <f t="shared" si="66"/>
        <v>4425.22</v>
      </c>
      <c r="K591" s="831">
        <v>4171.18</v>
      </c>
      <c r="L591" s="790">
        <f t="shared" si="67"/>
        <v>1312.3400000000001</v>
      </c>
      <c r="M591" s="838"/>
      <c r="N591" s="791"/>
      <c r="O591" s="265"/>
      <c r="P591" s="792"/>
      <c r="Q591" s="839"/>
      <c r="R591" s="833"/>
      <c r="S591" s="788" t="str">
        <f>IFERROR(INDEX(Inputs!$AU$8:$AU$23,MATCH(N591,Inputs!$AT$8:$AT$23,0)),"")</f>
        <v/>
      </c>
      <c r="T591" s="789" t="str">
        <f t="shared" si="60"/>
        <v/>
      </c>
      <c r="U591" s="789">
        <f t="shared" si="61"/>
        <v>0</v>
      </c>
      <c r="V591" s="789">
        <f t="shared" si="62"/>
        <v>0</v>
      </c>
      <c r="W591" s="789">
        <f t="shared" si="63"/>
        <v>0</v>
      </c>
      <c r="X591" s="790">
        <f t="shared" si="64"/>
        <v>0</v>
      </c>
    </row>
    <row r="592" spans="2:24" ht="15.75" x14ac:dyDescent="0.25">
      <c r="B592" s="837" t="s">
        <v>311</v>
      </c>
      <c r="C592" s="836" t="s">
        <v>987</v>
      </c>
      <c r="D592" s="835">
        <v>39538</v>
      </c>
      <c r="E592" s="834">
        <v>5500</v>
      </c>
      <c r="F592" s="833"/>
      <c r="G592" s="832">
        <v>40</v>
      </c>
      <c r="H592" s="831">
        <f t="shared" si="65"/>
        <v>13</v>
      </c>
      <c r="I592" s="831">
        <v>-135.48000000000002</v>
      </c>
      <c r="J592" s="789">
        <f t="shared" si="66"/>
        <v>1887.6</v>
      </c>
      <c r="K592" s="831">
        <v>1752.12</v>
      </c>
      <c r="L592" s="790">
        <f t="shared" si="67"/>
        <v>3747.88</v>
      </c>
      <c r="M592" s="838"/>
      <c r="N592" s="791"/>
      <c r="O592" s="265"/>
      <c r="P592" s="792"/>
      <c r="Q592" s="839"/>
      <c r="R592" s="833"/>
      <c r="S592" s="788" t="str">
        <f>IFERROR(INDEX(Inputs!$AU$8:$AU$23,MATCH(N592,Inputs!$AT$8:$AT$23,0)),"")</f>
        <v/>
      </c>
      <c r="T592" s="789" t="str">
        <f t="shared" si="60"/>
        <v/>
      </c>
      <c r="U592" s="789">
        <f t="shared" si="61"/>
        <v>0</v>
      </c>
      <c r="V592" s="789">
        <f t="shared" si="62"/>
        <v>0</v>
      </c>
      <c r="W592" s="789">
        <f t="shared" si="63"/>
        <v>0</v>
      </c>
      <c r="X592" s="790">
        <f t="shared" si="64"/>
        <v>0</v>
      </c>
    </row>
    <row r="593" spans="2:24" ht="15.75" x14ac:dyDescent="0.25">
      <c r="B593" s="837" t="s">
        <v>313</v>
      </c>
      <c r="C593" s="836" t="s">
        <v>988</v>
      </c>
      <c r="D593" s="835">
        <v>39752</v>
      </c>
      <c r="E593" s="834">
        <v>5506.85</v>
      </c>
      <c r="F593" s="833"/>
      <c r="G593" s="832">
        <v>40</v>
      </c>
      <c r="H593" s="831">
        <f t="shared" si="65"/>
        <v>13</v>
      </c>
      <c r="I593" s="831">
        <v>-135.24</v>
      </c>
      <c r="J593" s="789">
        <f t="shared" si="66"/>
        <v>1809.01</v>
      </c>
      <c r="K593" s="831">
        <v>1673.77</v>
      </c>
      <c r="L593" s="790">
        <f t="shared" si="67"/>
        <v>3833.0800000000004</v>
      </c>
      <c r="M593" s="838"/>
      <c r="N593" s="791"/>
      <c r="O593" s="265"/>
      <c r="P593" s="792"/>
      <c r="Q593" s="839"/>
      <c r="R593" s="833"/>
      <c r="S593" s="788" t="str">
        <f>IFERROR(INDEX(Inputs!$AU$8:$AU$23,MATCH(N593,Inputs!$AT$8:$AT$23,0)),"")</f>
        <v/>
      </c>
      <c r="T593" s="789" t="str">
        <f t="shared" si="60"/>
        <v/>
      </c>
      <c r="U593" s="789">
        <f t="shared" si="61"/>
        <v>0</v>
      </c>
      <c r="V593" s="789">
        <f t="shared" si="62"/>
        <v>0</v>
      </c>
      <c r="W593" s="789">
        <f t="shared" si="63"/>
        <v>0</v>
      </c>
      <c r="X593" s="790">
        <f t="shared" si="64"/>
        <v>0</v>
      </c>
    </row>
    <row r="594" spans="2:24" ht="15.75" x14ac:dyDescent="0.25">
      <c r="B594" s="837" t="s">
        <v>308</v>
      </c>
      <c r="C594" s="836" t="s">
        <v>545</v>
      </c>
      <c r="D594" s="835">
        <v>44180</v>
      </c>
      <c r="E594" s="834">
        <v>5596.28</v>
      </c>
      <c r="F594" s="833"/>
      <c r="G594" s="832">
        <v>5</v>
      </c>
      <c r="H594" s="831">
        <f t="shared" si="65"/>
        <v>1</v>
      </c>
      <c r="I594" s="831">
        <v>-1119.24</v>
      </c>
      <c r="J594" s="789">
        <f t="shared" si="66"/>
        <v>1212.51</v>
      </c>
      <c r="K594" s="831">
        <v>93.27</v>
      </c>
      <c r="L594" s="790">
        <f t="shared" si="67"/>
        <v>5503.0099999999993</v>
      </c>
      <c r="M594" s="838"/>
      <c r="N594" s="791"/>
      <c r="O594" s="265"/>
      <c r="P594" s="792"/>
      <c r="Q594" s="839"/>
      <c r="R594" s="833"/>
      <c r="S594" s="788" t="str">
        <f>IFERROR(INDEX(Inputs!$AU$8:$AU$23,MATCH(N594,Inputs!$AT$8:$AT$23,0)),"")</f>
        <v/>
      </c>
      <c r="T594" s="789" t="str">
        <f t="shared" si="60"/>
        <v/>
      </c>
      <c r="U594" s="789">
        <f t="shared" si="61"/>
        <v>0</v>
      </c>
      <c r="V594" s="789">
        <f t="shared" si="62"/>
        <v>0</v>
      </c>
      <c r="W594" s="789">
        <f t="shared" si="63"/>
        <v>0</v>
      </c>
      <c r="X594" s="790">
        <f t="shared" si="64"/>
        <v>0</v>
      </c>
    </row>
    <row r="595" spans="2:24" ht="15.75" x14ac:dyDescent="0.25">
      <c r="B595" s="837" t="s">
        <v>359</v>
      </c>
      <c r="C595" s="836" t="s">
        <v>989</v>
      </c>
      <c r="D595" s="835">
        <v>35976</v>
      </c>
      <c r="E595" s="834">
        <v>5600</v>
      </c>
      <c r="F595" s="833"/>
      <c r="G595" s="832">
        <v>60</v>
      </c>
      <c r="H595" s="831">
        <f t="shared" si="65"/>
        <v>23</v>
      </c>
      <c r="I595" s="831">
        <v>-92.16</v>
      </c>
      <c r="J595" s="789">
        <f t="shared" si="66"/>
        <v>2199.27</v>
      </c>
      <c r="K595" s="831">
        <v>2107.11</v>
      </c>
      <c r="L595" s="790">
        <f t="shared" si="67"/>
        <v>3492.89</v>
      </c>
      <c r="M595" s="838"/>
      <c r="N595" s="791"/>
      <c r="O595" s="265"/>
      <c r="P595" s="792"/>
      <c r="Q595" s="839"/>
      <c r="R595" s="833"/>
      <c r="S595" s="788" t="str">
        <f>IFERROR(INDEX(Inputs!$AU$8:$AU$23,MATCH(N595,Inputs!$AT$8:$AT$23,0)),"")</f>
        <v/>
      </c>
      <c r="T595" s="789" t="str">
        <f t="shared" si="60"/>
        <v/>
      </c>
      <c r="U595" s="789">
        <f t="shared" si="61"/>
        <v>0</v>
      </c>
      <c r="V595" s="789">
        <f t="shared" si="62"/>
        <v>0</v>
      </c>
      <c r="W595" s="789">
        <f t="shared" si="63"/>
        <v>0</v>
      </c>
      <c r="X595" s="790">
        <f t="shared" si="64"/>
        <v>0</v>
      </c>
    </row>
    <row r="596" spans="2:24" ht="15.75" x14ac:dyDescent="0.25">
      <c r="B596" s="837">
        <v>0</v>
      </c>
      <c r="C596" s="836" t="s">
        <v>990</v>
      </c>
      <c r="D596" s="835">
        <v>37195</v>
      </c>
      <c r="E596" s="834">
        <v>5625.28</v>
      </c>
      <c r="F596" s="833"/>
      <c r="G596" s="832">
        <v>30</v>
      </c>
      <c r="H596" s="831">
        <f t="shared" si="65"/>
        <v>20</v>
      </c>
      <c r="I596" s="831">
        <v>-180.84</v>
      </c>
      <c r="J596" s="789">
        <f t="shared" si="66"/>
        <v>3787.08</v>
      </c>
      <c r="K596" s="831">
        <v>3606.24</v>
      </c>
      <c r="L596" s="790">
        <f t="shared" si="67"/>
        <v>2019.04</v>
      </c>
      <c r="M596" s="838"/>
      <c r="N596" s="791"/>
      <c r="O596" s="265"/>
      <c r="P596" s="792"/>
      <c r="Q596" s="839"/>
      <c r="R596" s="833"/>
      <c r="S596" s="788" t="str">
        <f>IFERROR(INDEX(Inputs!$AU$8:$AU$23,MATCH(N596,Inputs!$AT$8:$AT$23,0)),"")</f>
        <v/>
      </c>
      <c r="T596" s="789" t="str">
        <f t="shared" si="60"/>
        <v/>
      </c>
      <c r="U596" s="789">
        <f t="shared" si="61"/>
        <v>0</v>
      </c>
      <c r="V596" s="789">
        <f t="shared" si="62"/>
        <v>0</v>
      </c>
      <c r="W596" s="789">
        <f t="shared" si="63"/>
        <v>0</v>
      </c>
      <c r="X596" s="790">
        <f t="shared" si="64"/>
        <v>0</v>
      </c>
    </row>
    <row r="597" spans="2:24" ht="15.75" x14ac:dyDescent="0.25">
      <c r="B597" s="837" t="s">
        <v>308</v>
      </c>
      <c r="C597" s="836" t="s">
        <v>546</v>
      </c>
      <c r="D597" s="835">
        <v>44180</v>
      </c>
      <c r="E597" s="834">
        <v>5634.1</v>
      </c>
      <c r="F597" s="833"/>
      <c r="G597" s="832">
        <v>5</v>
      </c>
      <c r="H597" s="831">
        <f t="shared" si="65"/>
        <v>1</v>
      </c>
      <c r="I597" s="831">
        <v>-1126.8000000000002</v>
      </c>
      <c r="J597" s="789">
        <f t="shared" si="66"/>
        <v>1220.7000000000003</v>
      </c>
      <c r="K597" s="831">
        <v>93.9</v>
      </c>
      <c r="L597" s="790">
        <f t="shared" si="67"/>
        <v>5540.2000000000007</v>
      </c>
      <c r="M597" s="838"/>
      <c r="N597" s="791"/>
      <c r="O597" s="265"/>
      <c r="P597" s="792"/>
      <c r="Q597" s="839"/>
      <c r="R597" s="833"/>
      <c r="S597" s="788" t="str">
        <f>IFERROR(INDEX(Inputs!$AU$8:$AU$23,MATCH(N597,Inputs!$AT$8:$AT$23,0)),"")</f>
        <v/>
      </c>
      <c r="T597" s="789" t="str">
        <f t="shared" si="60"/>
        <v/>
      </c>
      <c r="U597" s="789">
        <f t="shared" si="61"/>
        <v>0</v>
      </c>
      <c r="V597" s="789">
        <f t="shared" si="62"/>
        <v>0</v>
      </c>
      <c r="W597" s="789">
        <f t="shared" si="63"/>
        <v>0</v>
      </c>
      <c r="X597" s="790">
        <f t="shared" si="64"/>
        <v>0</v>
      </c>
    </row>
    <row r="598" spans="2:24" ht="15.75" x14ac:dyDescent="0.25">
      <c r="B598" s="837" t="s">
        <v>311</v>
      </c>
      <c r="C598" s="836" t="s">
        <v>991</v>
      </c>
      <c r="D598" s="835">
        <v>38077</v>
      </c>
      <c r="E598" s="834">
        <v>5647.69</v>
      </c>
      <c r="F598" s="833"/>
      <c r="G598" s="832">
        <v>40</v>
      </c>
      <c r="H598" s="831">
        <f t="shared" si="65"/>
        <v>17</v>
      </c>
      <c r="I598" s="831">
        <v>-138.24</v>
      </c>
      <c r="J598" s="789">
        <f t="shared" si="66"/>
        <v>2501.6899999999996</v>
      </c>
      <c r="K598" s="831">
        <v>2363.4499999999998</v>
      </c>
      <c r="L598" s="790">
        <f t="shared" si="67"/>
        <v>3284.24</v>
      </c>
      <c r="M598" s="838"/>
      <c r="N598" s="791"/>
      <c r="O598" s="265"/>
      <c r="P598" s="792"/>
      <c r="Q598" s="839"/>
      <c r="R598" s="833"/>
      <c r="S598" s="788" t="str">
        <f>IFERROR(INDEX(Inputs!$AU$8:$AU$23,MATCH(N598,Inputs!$AT$8:$AT$23,0)),"")</f>
        <v/>
      </c>
      <c r="T598" s="789" t="str">
        <f t="shared" si="60"/>
        <v/>
      </c>
      <c r="U598" s="789">
        <f t="shared" si="61"/>
        <v>0</v>
      </c>
      <c r="V598" s="789">
        <f t="shared" si="62"/>
        <v>0</v>
      </c>
      <c r="W598" s="789">
        <f t="shared" si="63"/>
        <v>0</v>
      </c>
      <c r="X598" s="790">
        <f t="shared" si="64"/>
        <v>0</v>
      </c>
    </row>
    <row r="599" spans="2:24" ht="15.75" x14ac:dyDescent="0.25">
      <c r="B599" s="837" t="s">
        <v>311</v>
      </c>
      <c r="C599" s="836" t="s">
        <v>992</v>
      </c>
      <c r="D599" s="835">
        <v>42460</v>
      </c>
      <c r="E599" s="834">
        <v>5695.21</v>
      </c>
      <c r="F599" s="833"/>
      <c r="G599" s="832">
        <v>6</v>
      </c>
      <c r="H599" s="831">
        <f t="shared" si="65"/>
        <v>5</v>
      </c>
      <c r="I599" s="831">
        <v>-738.24</v>
      </c>
      <c r="J599" s="789">
        <f t="shared" si="66"/>
        <v>5141.46</v>
      </c>
      <c r="K599" s="831">
        <v>4403.22</v>
      </c>
      <c r="L599" s="790">
        <f t="shared" si="67"/>
        <v>1291.9899999999998</v>
      </c>
      <c r="M599" s="838"/>
      <c r="N599" s="791"/>
      <c r="O599" s="265"/>
      <c r="P599" s="792"/>
      <c r="Q599" s="839"/>
      <c r="R599" s="833"/>
      <c r="S599" s="788" t="str">
        <f>IFERROR(INDEX(Inputs!$AU$8:$AU$23,MATCH(N599,Inputs!$AT$8:$AT$23,0)),"")</f>
        <v/>
      </c>
      <c r="T599" s="789" t="str">
        <f t="shared" si="60"/>
        <v/>
      </c>
      <c r="U599" s="789">
        <f t="shared" si="61"/>
        <v>0</v>
      </c>
      <c r="V599" s="789">
        <f t="shared" si="62"/>
        <v>0</v>
      </c>
      <c r="W599" s="789">
        <f t="shared" si="63"/>
        <v>0</v>
      </c>
      <c r="X599" s="790">
        <f t="shared" si="64"/>
        <v>0</v>
      </c>
    </row>
    <row r="600" spans="2:24" ht="15.75" x14ac:dyDescent="0.25">
      <c r="B600" s="837" t="s">
        <v>321</v>
      </c>
      <c r="C600" s="836" t="s">
        <v>993</v>
      </c>
      <c r="D600" s="835">
        <v>38260</v>
      </c>
      <c r="E600" s="834">
        <v>5709.31</v>
      </c>
      <c r="F600" s="833"/>
      <c r="G600" s="832">
        <v>44</v>
      </c>
      <c r="H600" s="831">
        <f t="shared" si="65"/>
        <v>17</v>
      </c>
      <c r="I600" s="831">
        <v>-127.92</v>
      </c>
      <c r="J600" s="789">
        <f t="shared" si="66"/>
        <v>2235.6</v>
      </c>
      <c r="K600" s="831">
        <v>2107.6799999999998</v>
      </c>
      <c r="L600" s="790">
        <f t="shared" si="67"/>
        <v>3601.6300000000006</v>
      </c>
      <c r="M600" s="838"/>
      <c r="N600" s="791"/>
      <c r="O600" s="265"/>
      <c r="P600" s="792"/>
      <c r="Q600" s="839"/>
      <c r="R600" s="833"/>
      <c r="S600" s="788" t="str">
        <f>IFERROR(INDEX(Inputs!$AU$8:$AU$23,MATCH(N600,Inputs!$AT$8:$AT$23,0)),"")</f>
        <v/>
      </c>
      <c r="T600" s="789" t="str">
        <f t="shared" si="60"/>
        <v/>
      </c>
      <c r="U600" s="789">
        <f t="shared" si="61"/>
        <v>0</v>
      </c>
      <c r="V600" s="789">
        <f t="shared" si="62"/>
        <v>0</v>
      </c>
      <c r="W600" s="789">
        <f t="shared" si="63"/>
        <v>0</v>
      </c>
      <c r="X600" s="790">
        <f t="shared" si="64"/>
        <v>0</v>
      </c>
    </row>
    <row r="601" spans="2:24" ht="15.75" x14ac:dyDescent="0.25">
      <c r="B601" s="837" t="s">
        <v>312</v>
      </c>
      <c r="C601" s="836" t="s">
        <v>994</v>
      </c>
      <c r="D601" s="835">
        <v>36616</v>
      </c>
      <c r="E601" s="834">
        <v>5742.08</v>
      </c>
      <c r="F601" s="833"/>
      <c r="G601" s="832">
        <v>50</v>
      </c>
      <c r="H601" s="831">
        <f t="shared" si="65"/>
        <v>21</v>
      </c>
      <c r="I601" s="831">
        <v>-112.92</v>
      </c>
      <c r="J601" s="789">
        <f t="shared" si="66"/>
        <v>2504.46</v>
      </c>
      <c r="K601" s="831">
        <v>2391.54</v>
      </c>
      <c r="L601" s="790">
        <f t="shared" si="67"/>
        <v>3350.54</v>
      </c>
      <c r="M601" s="838"/>
      <c r="N601" s="791"/>
      <c r="O601" s="265"/>
      <c r="P601" s="792"/>
      <c r="Q601" s="839"/>
      <c r="R601" s="833"/>
      <c r="S601" s="788" t="str">
        <f>IFERROR(INDEX(Inputs!$AU$8:$AU$23,MATCH(N601,Inputs!$AT$8:$AT$23,0)),"")</f>
        <v/>
      </c>
      <c r="T601" s="789" t="str">
        <f t="shared" si="60"/>
        <v/>
      </c>
      <c r="U601" s="789">
        <f t="shared" si="61"/>
        <v>0</v>
      </c>
      <c r="V601" s="789">
        <f t="shared" si="62"/>
        <v>0</v>
      </c>
      <c r="W601" s="789">
        <f t="shared" si="63"/>
        <v>0</v>
      </c>
      <c r="X601" s="790">
        <f t="shared" si="64"/>
        <v>0</v>
      </c>
    </row>
    <row r="602" spans="2:24" ht="15.75" x14ac:dyDescent="0.25">
      <c r="B602" s="837" t="s">
        <v>311</v>
      </c>
      <c r="C602" s="836" t="s">
        <v>995</v>
      </c>
      <c r="D602" s="835">
        <v>42551</v>
      </c>
      <c r="E602" s="834">
        <v>5743.39</v>
      </c>
      <c r="F602" s="833"/>
      <c r="G602" s="832">
        <v>40</v>
      </c>
      <c r="H602" s="831">
        <f t="shared" si="65"/>
        <v>5</v>
      </c>
      <c r="I602" s="831">
        <v>-141.60000000000002</v>
      </c>
      <c r="J602" s="789">
        <f t="shared" si="66"/>
        <v>786.72</v>
      </c>
      <c r="K602" s="831">
        <v>645.12</v>
      </c>
      <c r="L602" s="790">
        <f t="shared" si="67"/>
        <v>5098.2700000000004</v>
      </c>
      <c r="M602" s="838"/>
      <c r="N602" s="791"/>
      <c r="O602" s="265"/>
      <c r="P602" s="792"/>
      <c r="Q602" s="839"/>
      <c r="R602" s="833"/>
      <c r="S602" s="788" t="str">
        <f>IFERROR(INDEX(Inputs!$AU$8:$AU$23,MATCH(N602,Inputs!$AT$8:$AT$23,0)),"")</f>
        <v/>
      </c>
      <c r="T602" s="789" t="str">
        <f t="shared" si="60"/>
        <v/>
      </c>
      <c r="U602" s="789">
        <f t="shared" si="61"/>
        <v>0</v>
      </c>
      <c r="V602" s="789">
        <f t="shared" si="62"/>
        <v>0</v>
      </c>
      <c r="W602" s="789">
        <f t="shared" si="63"/>
        <v>0</v>
      </c>
      <c r="X602" s="790">
        <f t="shared" si="64"/>
        <v>0</v>
      </c>
    </row>
    <row r="603" spans="2:24" ht="15.75" x14ac:dyDescent="0.25">
      <c r="B603" s="837" t="s">
        <v>313</v>
      </c>
      <c r="C603" s="836" t="s">
        <v>996</v>
      </c>
      <c r="D603" s="835">
        <v>38260</v>
      </c>
      <c r="E603" s="834">
        <v>5768.97</v>
      </c>
      <c r="F603" s="833"/>
      <c r="G603" s="832">
        <v>20</v>
      </c>
      <c r="H603" s="831">
        <f t="shared" si="65"/>
        <v>17</v>
      </c>
      <c r="I603" s="831">
        <v>-262.68</v>
      </c>
      <c r="J603" s="789">
        <f t="shared" si="66"/>
        <v>4937.1100000000006</v>
      </c>
      <c r="K603" s="831">
        <v>4674.43</v>
      </c>
      <c r="L603" s="790">
        <f t="shared" si="67"/>
        <v>1094.54</v>
      </c>
      <c r="M603" s="838"/>
      <c r="N603" s="791"/>
      <c r="O603" s="265"/>
      <c r="P603" s="792"/>
      <c r="Q603" s="839"/>
      <c r="R603" s="833"/>
      <c r="S603" s="788" t="str">
        <f>IFERROR(INDEX(Inputs!$AU$8:$AU$23,MATCH(N603,Inputs!$AT$8:$AT$23,0)),"")</f>
        <v/>
      </c>
      <c r="T603" s="789" t="str">
        <f t="shared" si="60"/>
        <v/>
      </c>
      <c r="U603" s="789">
        <f t="shared" si="61"/>
        <v>0</v>
      </c>
      <c r="V603" s="789">
        <f t="shared" si="62"/>
        <v>0</v>
      </c>
      <c r="W603" s="789">
        <f t="shared" si="63"/>
        <v>0</v>
      </c>
      <c r="X603" s="790">
        <f t="shared" si="64"/>
        <v>0</v>
      </c>
    </row>
    <row r="604" spans="2:24" ht="15.75" x14ac:dyDescent="0.25">
      <c r="B604" s="837" t="s">
        <v>311</v>
      </c>
      <c r="C604" s="836" t="s">
        <v>991</v>
      </c>
      <c r="D604" s="835">
        <v>38442</v>
      </c>
      <c r="E604" s="834">
        <v>5786.16</v>
      </c>
      <c r="F604" s="833"/>
      <c r="G604" s="832">
        <v>40</v>
      </c>
      <c r="H604" s="831">
        <f t="shared" si="65"/>
        <v>16</v>
      </c>
      <c r="I604" s="831">
        <v>-141.84</v>
      </c>
      <c r="J604" s="789">
        <f t="shared" si="66"/>
        <v>2418.67</v>
      </c>
      <c r="K604" s="831">
        <v>2276.83</v>
      </c>
      <c r="L604" s="790">
        <f t="shared" si="67"/>
        <v>3509.33</v>
      </c>
      <c r="M604" s="838"/>
      <c r="N604" s="791"/>
      <c r="O604" s="265"/>
      <c r="P604" s="792"/>
      <c r="Q604" s="839"/>
      <c r="R604" s="833"/>
      <c r="S604" s="788" t="str">
        <f>IFERROR(INDEX(Inputs!$AU$8:$AU$23,MATCH(N604,Inputs!$AT$8:$AT$23,0)),"")</f>
        <v/>
      </c>
      <c r="T604" s="789" t="str">
        <f t="shared" si="60"/>
        <v/>
      </c>
      <c r="U604" s="789">
        <f t="shared" si="61"/>
        <v>0</v>
      </c>
      <c r="V604" s="789">
        <f t="shared" si="62"/>
        <v>0</v>
      </c>
      <c r="W604" s="789">
        <f t="shared" si="63"/>
        <v>0</v>
      </c>
      <c r="X604" s="790">
        <f t="shared" si="64"/>
        <v>0</v>
      </c>
    </row>
    <row r="605" spans="2:24" ht="15.75" x14ac:dyDescent="0.25">
      <c r="B605" s="837">
        <v>0</v>
      </c>
      <c r="C605" s="836" t="s">
        <v>997</v>
      </c>
      <c r="D605" s="835">
        <v>35885</v>
      </c>
      <c r="E605" s="834">
        <v>5793</v>
      </c>
      <c r="F605" s="833"/>
      <c r="G605" s="832">
        <v>30</v>
      </c>
      <c r="H605" s="831">
        <f t="shared" si="65"/>
        <v>23</v>
      </c>
      <c r="I605" s="831">
        <v>-183.12</v>
      </c>
      <c r="J605" s="789">
        <f t="shared" si="66"/>
        <v>4587.25</v>
      </c>
      <c r="K605" s="831">
        <v>4404.13</v>
      </c>
      <c r="L605" s="790">
        <f t="shared" si="67"/>
        <v>1388.87</v>
      </c>
      <c r="M605" s="838"/>
      <c r="N605" s="791"/>
      <c r="O605" s="265"/>
      <c r="P605" s="792"/>
      <c r="Q605" s="839"/>
      <c r="R605" s="833"/>
      <c r="S605" s="788" t="str">
        <f>IFERROR(INDEX(Inputs!$AU$8:$AU$23,MATCH(N605,Inputs!$AT$8:$AT$23,0)),"")</f>
        <v/>
      </c>
      <c r="T605" s="789" t="str">
        <f t="shared" si="60"/>
        <v/>
      </c>
      <c r="U605" s="789">
        <f t="shared" si="61"/>
        <v>0</v>
      </c>
      <c r="V605" s="789">
        <f t="shared" si="62"/>
        <v>0</v>
      </c>
      <c r="W605" s="789">
        <f t="shared" si="63"/>
        <v>0</v>
      </c>
      <c r="X605" s="790">
        <f t="shared" si="64"/>
        <v>0</v>
      </c>
    </row>
    <row r="606" spans="2:24" ht="15.75" x14ac:dyDescent="0.25">
      <c r="B606" s="837" t="s">
        <v>311</v>
      </c>
      <c r="C606" s="836" t="s">
        <v>829</v>
      </c>
      <c r="D606" s="835">
        <v>43100</v>
      </c>
      <c r="E606" s="834">
        <v>5886.93</v>
      </c>
      <c r="F606" s="833"/>
      <c r="G606" s="832">
        <v>40</v>
      </c>
      <c r="H606" s="831">
        <f t="shared" si="65"/>
        <v>4</v>
      </c>
      <c r="I606" s="831">
        <v>-145.19999999999999</v>
      </c>
      <c r="J606" s="789">
        <f t="shared" si="66"/>
        <v>597.98</v>
      </c>
      <c r="K606" s="831">
        <v>452.78</v>
      </c>
      <c r="L606" s="790">
        <f t="shared" si="67"/>
        <v>5434.1500000000005</v>
      </c>
      <c r="M606" s="838"/>
      <c r="N606" s="791"/>
      <c r="O606" s="265"/>
      <c r="P606" s="792"/>
      <c r="Q606" s="839"/>
      <c r="R606" s="833"/>
      <c r="S606" s="788" t="str">
        <f>IFERROR(INDEX(Inputs!$AU$8:$AU$23,MATCH(N606,Inputs!$AT$8:$AT$23,0)),"")</f>
        <v/>
      </c>
      <c r="T606" s="789" t="str">
        <f t="shared" si="60"/>
        <v/>
      </c>
      <c r="U606" s="789">
        <f t="shared" si="61"/>
        <v>0</v>
      </c>
      <c r="V606" s="789">
        <f t="shared" si="62"/>
        <v>0</v>
      </c>
      <c r="W606" s="789">
        <f t="shared" si="63"/>
        <v>0</v>
      </c>
      <c r="X606" s="790">
        <f t="shared" si="64"/>
        <v>0</v>
      </c>
    </row>
    <row r="607" spans="2:24" ht="15.75" x14ac:dyDescent="0.25">
      <c r="B607" s="837" t="s">
        <v>308</v>
      </c>
      <c r="C607" s="836" t="s">
        <v>998</v>
      </c>
      <c r="D607" s="835">
        <v>39507</v>
      </c>
      <c r="E607" s="834">
        <v>5896.84</v>
      </c>
      <c r="F607" s="833"/>
      <c r="G607" s="832">
        <v>20</v>
      </c>
      <c r="H607" s="831">
        <f t="shared" si="65"/>
        <v>13</v>
      </c>
      <c r="I607" s="831">
        <v>-276.84000000000003</v>
      </c>
      <c r="J607" s="789">
        <f t="shared" si="66"/>
        <v>4051.6200000000003</v>
      </c>
      <c r="K607" s="831">
        <v>3774.78</v>
      </c>
      <c r="L607" s="790">
        <f t="shared" si="67"/>
        <v>2122.06</v>
      </c>
      <c r="M607" s="838"/>
      <c r="N607" s="791"/>
      <c r="O607" s="265"/>
      <c r="P607" s="792"/>
      <c r="Q607" s="839"/>
      <c r="R607" s="833"/>
      <c r="S607" s="788" t="str">
        <f>IFERROR(INDEX(Inputs!$AU$8:$AU$23,MATCH(N607,Inputs!$AT$8:$AT$23,0)),"")</f>
        <v/>
      </c>
      <c r="T607" s="789" t="str">
        <f t="shared" si="60"/>
        <v/>
      </c>
      <c r="U607" s="789">
        <f t="shared" si="61"/>
        <v>0</v>
      </c>
      <c r="V607" s="789">
        <f t="shared" si="62"/>
        <v>0</v>
      </c>
      <c r="W607" s="789">
        <f t="shared" si="63"/>
        <v>0</v>
      </c>
      <c r="X607" s="790">
        <f t="shared" si="64"/>
        <v>0</v>
      </c>
    </row>
    <row r="608" spans="2:24" ht="15.75" x14ac:dyDescent="0.25">
      <c r="B608" s="837" t="s">
        <v>307</v>
      </c>
      <c r="C608" s="836" t="s">
        <v>572</v>
      </c>
      <c r="D608" s="835">
        <v>38352</v>
      </c>
      <c r="E608" s="834">
        <v>5899.14</v>
      </c>
      <c r="F608" s="833"/>
      <c r="G608" s="832">
        <v>5</v>
      </c>
      <c r="H608" s="831">
        <f t="shared" si="65"/>
        <v>5</v>
      </c>
      <c r="I608" s="831">
        <v>0</v>
      </c>
      <c r="J608" s="789">
        <f t="shared" si="66"/>
        <v>5899.14</v>
      </c>
      <c r="K608" s="831">
        <v>5899.14</v>
      </c>
      <c r="L608" s="790">
        <f t="shared" si="67"/>
        <v>0</v>
      </c>
      <c r="M608" s="838"/>
      <c r="N608" s="791"/>
      <c r="O608" s="265"/>
      <c r="P608" s="792"/>
      <c r="Q608" s="839"/>
      <c r="R608" s="833"/>
      <c r="S608" s="788" t="str">
        <f>IFERROR(INDEX(Inputs!$AU$8:$AU$23,MATCH(N608,Inputs!$AT$8:$AT$23,0)),"")</f>
        <v/>
      </c>
      <c r="T608" s="789" t="str">
        <f t="shared" si="60"/>
        <v/>
      </c>
      <c r="U608" s="789">
        <f t="shared" si="61"/>
        <v>0</v>
      </c>
      <c r="V608" s="789">
        <f t="shared" si="62"/>
        <v>0</v>
      </c>
      <c r="W608" s="789">
        <f t="shared" si="63"/>
        <v>0</v>
      </c>
      <c r="X608" s="790">
        <f t="shared" si="64"/>
        <v>0</v>
      </c>
    </row>
    <row r="609" spans="2:24" ht="15.75" x14ac:dyDescent="0.25">
      <c r="B609" s="837" t="s">
        <v>307</v>
      </c>
      <c r="C609" s="836" t="s">
        <v>999</v>
      </c>
      <c r="D609" s="835">
        <v>39416</v>
      </c>
      <c r="E609" s="834">
        <v>5942.15</v>
      </c>
      <c r="F609" s="833"/>
      <c r="G609" s="832">
        <v>7</v>
      </c>
      <c r="H609" s="831">
        <f t="shared" si="65"/>
        <v>7</v>
      </c>
      <c r="I609" s="831">
        <v>0</v>
      </c>
      <c r="J609" s="789">
        <f t="shared" si="66"/>
        <v>5942.15</v>
      </c>
      <c r="K609" s="831">
        <v>5942.15</v>
      </c>
      <c r="L609" s="790">
        <f t="shared" si="67"/>
        <v>0</v>
      </c>
      <c r="M609" s="838"/>
      <c r="N609" s="791"/>
      <c r="O609" s="265"/>
      <c r="P609" s="792"/>
      <c r="Q609" s="839"/>
      <c r="R609" s="833"/>
      <c r="S609" s="788" t="str">
        <f>IFERROR(INDEX(Inputs!$AU$8:$AU$23,MATCH(N609,Inputs!$AT$8:$AT$23,0)),"")</f>
        <v/>
      </c>
      <c r="T609" s="789" t="str">
        <f t="shared" si="60"/>
        <v/>
      </c>
      <c r="U609" s="789">
        <f t="shared" si="61"/>
        <v>0</v>
      </c>
      <c r="V609" s="789">
        <f t="shared" si="62"/>
        <v>0</v>
      </c>
      <c r="W609" s="789">
        <f t="shared" si="63"/>
        <v>0</v>
      </c>
      <c r="X609" s="790">
        <f t="shared" si="64"/>
        <v>0</v>
      </c>
    </row>
    <row r="610" spans="2:24" ht="15.75" x14ac:dyDescent="0.25">
      <c r="B610" s="837" t="s">
        <v>307</v>
      </c>
      <c r="C610" s="836" t="s">
        <v>1000</v>
      </c>
      <c r="D610" s="835">
        <v>42758</v>
      </c>
      <c r="E610" s="834">
        <v>5986.67</v>
      </c>
      <c r="F610" s="833"/>
      <c r="G610" s="832">
        <v>20</v>
      </c>
      <c r="H610" s="831">
        <f t="shared" si="65"/>
        <v>4</v>
      </c>
      <c r="I610" s="831">
        <v>-290.52</v>
      </c>
      <c r="J610" s="789">
        <f t="shared" si="66"/>
        <v>1483.43</v>
      </c>
      <c r="K610" s="831">
        <v>1192.9100000000001</v>
      </c>
      <c r="L610" s="790">
        <f t="shared" si="67"/>
        <v>4793.76</v>
      </c>
      <c r="M610" s="838"/>
      <c r="N610" s="791"/>
      <c r="O610" s="265"/>
      <c r="P610" s="792"/>
      <c r="Q610" s="839"/>
      <c r="R610" s="833"/>
      <c r="S610" s="788" t="str">
        <f>IFERROR(INDEX(Inputs!$AU$8:$AU$23,MATCH(N610,Inputs!$AT$8:$AT$23,0)),"")</f>
        <v/>
      </c>
      <c r="T610" s="789" t="str">
        <f t="shared" si="60"/>
        <v/>
      </c>
      <c r="U610" s="789">
        <f t="shared" si="61"/>
        <v>0</v>
      </c>
      <c r="V610" s="789">
        <f t="shared" si="62"/>
        <v>0</v>
      </c>
      <c r="W610" s="789">
        <f t="shared" si="63"/>
        <v>0</v>
      </c>
      <c r="X610" s="790">
        <f t="shared" si="64"/>
        <v>0</v>
      </c>
    </row>
    <row r="611" spans="2:24" ht="15.75" x14ac:dyDescent="0.25">
      <c r="B611" s="837" t="s">
        <v>359</v>
      </c>
      <c r="C611" s="836" t="s">
        <v>1001</v>
      </c>
      <c r="D611" s="835">
        <v>42125</v>
      </c>
      <c r="E611" s="834">
        <v>5998</v>
      </c>
      <c r="F611" s="833"/>
      <c r="G611" s="832">
        <v>8</v>
      </c>
      <c r="H611" s="831">
        <f t="shared" si="65"/>
        <v>6</v>
      </c>
      <c r="I611" s="831">
        <v>-637.31999999999994</v>
      </c>
      <c r="J611" s="789">
        <f t="shared" si="66"/>
        <v>4829.6799999999994</v>
      </c>
      <c r="K611" s="831">
        <v>4192.3599999999997</v>
      </c>
      <c r="L611" s="790">
        <f t="shared" si="67"/>
        <v>1805.6400000000003</v>
      </c>
      <c r="M611" s="838"/>
      <c r="N611" s="791"/>
      <c r="O611" s="265"/>
      <c r="P611" s="792"/>
      <c r="Q611" s="839"/>
      <c r="R611" s="833"/>
      <c r="S611" s="788" t="str">
        <f>IFERROR(INDEX(Inputs!$AU$8:$AU$23,MATCH(N611,Inputs!$AT$8:$AT$23,0)),"")</f>
        <v/>
      </c>
      <c r="T611" s="789" t="str">
        <f t="shared" si="60"/>
        <v/>
      </c>
      <c r="U611" s="789">
        <f t="shared" si="61"/>
        <v>0</v>
      </c>
      <c r="V611" s="789">
        <f t="shared" si="62"/>
        <v>0</v>
      </c>
      <c r="W611" s="789">
        <f t="shared" si="63"/>
        <v>0</v>
      </c>
      <c r="X611" s="790">
        <f t="shared" si="64"/>
        <v>0</v>
      </c>
    </row>
    <row r="612" spans="2:24" ht="15.75" x14ac:dyDescent="0.25">
      <c r="B612" s="837" t="s">
        <v>316</v>
      </c>
      <c r="C612" s="836" t="s">
        <v>1002</v>
      </c>
      <c r="D612" s="835">
        <v>40086</v>
      </c>
      <c r="E612" s="834">
        <v>6000</v>
      </c>
      <c r="F612" s="833"/>
      <c r="G612" s="832">
        <v>5</v>
      </c>
      <c r="H612" s="831">
        <f t="shared" si="65"/>
        <v>5</v>
      </c>
      <c r="I612" s="831">
        <v>0</v>
      </c>
      <c r="J612" s="789">
        <f t="shared" si="66"/>
        <v>6000</v>
      </c>
      <c r="K612" s="831">
        <v>6000</v>
      </c>
      <c r="L612" s="790">
        <f t="shared" si="67"/>
        <v>0</v>
      </c>
      <c r="M612" s="838"/>
      <c r="N612" s="791"/>
      <c r="O612" s="265"/>
      <c r="P612" s="792"/>
      <c r="Q612" s="839"/>
      <c r="R612" s="833"/>
      <c r="S612" s="788" t="str">
        <f>IFERROR(INDEX(Inputs!$AU$8:$AU$23,MATCH(N612,Inputs!$AT$8:$AT$23,0)),"")</f>
        <v/>
      </c>
      <c r="T612" s="789" t="str">
        <f t="shared" si="60"/>
        <v/>
      </c>
      <c r="U612" s="789">
        <f t="shared" si="61"/>
        <v>0</v>
      </c>
      <c r="V612" s="789">
        <f t="shared" si="62"/>
        <v>0</v>
      </c>
      <c r="W612" s="789">
        <f t="shared" si="63"/>
        <v>0</v>
      </c>
      <c r="X612" s="790">
        <f t="shared" si="64"/>
        <v>0</v>
      </c>
    </row>
    <row r="613" spans="2:24" ht="15.75" x14ac:dyDescent="0.25">
      <c r="B613" s="837">
        <v>0</v>
      </c>
      <c r="C613" s="836" t="s">
        <v>969</v>
      </c>
      <c r="D613" s="835">
        <v>36341</v>
      </c>
      <c r="E613" s="834">
        <v>6023</v>
      </c>
      <c r="F613" s="833"/>
      <c r="G613" s="832">
        <v>30</v>
      </c>
      <c r="H613" s="831">
        <f t="shared" si="65"/>
        <v>22</v>
      </c>
      <c r="I613" s="831">
        <v>-191.76</v>
      </c>
      <c r="J613" s="789">
        <f t="shared" si="66"/>
        <v>4520.54</v>
      </c>
      <c r="K613" s="831">
        <v>4328.78</v>
      </c>
      <c r="L613" s="790">
        <f t="shared" si="67"/>
        <v>1694.2200000000003</v>
      </c>
      <c r="M613" s="838"/>
      <c r="N613" s="791"/>
      <c r="O613" s="265"/>
      <c r="P613" s="792"/>
      <c r="Q613" s="839"/>
      <c r="R613" s="833"/>
      <c r="S613" s="788" t="str">
        <f>IFERROR(INDEX(Inputs!$AU$8:$AU$23,MATCH(N613,Inputs!$AT$8:$AT$23,0)),"")</f>
        <v/>
      </c>
      <c r="T613" s="789" t="str">
        <f t="shared" si="60"/>
        <v/>
      </c>
      <c r="U613" s="789">
        <f t="shared" si="61"/>
        <v>0</v>
      </c>
      <c r="V613" s="789">
        <f t="shared" si="62"/>
        <v>0</v>
      </c>
      <c r="W613" s="789">
        <f t="shared" si="63"/>
        <v>0</v>
      </c>
      <c r="X613" s="790">
        <f t="shared" si="64"/>
        <v>0</v>
      </c>
    </row>
    <row r="614" spans="2:24" ht="15.75" x14ac:dyDescent="0.25">
      <c r="B614" s="837" t="s">
        <v>316</v>
      </c>
      <c r="C614" s="836" t="s">
        <v>1003</v>
      </c>
      <c r="D614" s="835">
        <v>38912</v>
      </c>
      <c r="E614" s="834">
        <v>6055</v>
      </c>
      <c r="F614" s="833"/>
      <c r="G614" s="832">
        <v>5</v>
      </c>
      <c r="H614" s="831">
        <f t="shared" si="65"/>
        <v>5</v>
      </c>
      <c r="I614" s="831">
        <v>0</v>
      </c>
      <c r="J614" s="789">
        <f t="shared" si="66"/>
        <v>6055</v>
      </c>
      <c r="K614" s="831">
        <v>6055</v>
      </c>
      <c r="L614" s="790">
        <f t="shared" si="67"/>
        <v>0</v>
      </c>
      <c r="M614" s="838"/>
      <c r="N614" s="791"/>
      <c r="O614" s="265"/>
      <c r="P614" s="792"/>
      <c r="Q614" s="839"/>
      <c r="R614" s="833"/>
      <c r="S614" s="788" t="str">
        <f>IFERROR(INDEX(Inputs!$AU$8:$AU$23,MATCH(N614,Inputs!$AT$8:$AT$23,0)),"")</f>
        <v/>
      </c>
      <c r="T614" s="789" t="str">
        <f t="shared" si="60"/>
        <v/>
      </c>
      <c r="U614" s="789">
        <f t="shared" si="61"/>
        <v>0</v>
      </c>
      <c r="V614" s="789">
        <f t="shared" si="62"/>
        <v>0</v>
      </c>
      <c r="W614" s="789">
        <f t="shared" si="63"/>
        <v>0</v>
      </c>
      <c r="X614" s="790">
        <f t="shared" si="64"/>
        <v>0</v>
      </c>
    </row>
    <row r="615" spans="2:24" ht="15.75" x14ac:dyDescent="0.25">
      <c r="B615" s="837" t="s">
        <v>308</v>
      </c>
      <c r="C615" s="836" t="s">
        <v>1004</v>
      </c>
      <c r="D615" s="835">
        <v>41099</v>
      </c>
      <c r="E615" s="834">
        <v>6106.33</v>
      </c>
      <c r="F615" s="833"/>
      <c r="G615" s="832">
        <v>10</v>
      </c>
      <c r="H615" s="831">
        <f t="shared" si="65"/>
        <v>9</v>
      </c>
      <c r="I615" s="831">
        <v>-488.52</v>
      </c>
      <c r="J615" s="789">
        <f t="shared" si="66"/>
        <v>5617.82</v>
      </c>
      <c r="K615" s="831">
        <v>5129.3</v>
      </c>
      <c r="L615" s="790">
        <f t="shared" si="67"/>
        <v>977.02999999999975</v>
      </c>
      <c r="M615" s="838"/>
      <c r="N615" s="791"/>
      <c r="O615" s="265"/>
      <c r="P615" s="792"/>
      <c r="Q615" s="839"/>
      <c r="R615" s="833"/>
      <c r="S615" s="788" t="str">
        <f>IFERROR(INDEX(Inputs!$AU$8:$AU$23,MATCH(N615,Inputs!$AT$8:$AT$23,0)),"")</f>
        <v/>
      </c>
      <c r="T615" s="789" t="str">
        <f t="shared" si="60"/>
        <v/>
      </c>
      <c r="U615" s="789">
        <f t="shared" si="61"/>
        <v>0</v>
      </c>
      <c r="V615" s="789">
        <f t="shared" si="62"/>
        <v>0</v>
      </c>
      <c r="W615" s="789">
        <f t="shared" si="63"/>
        <v>0</v>
      </c>
      <c r="X615" s="790">
        <f t="shared" si="64"/>
        <v>0</v>
      </c>
    </row>
    <row r="616" spans="2:24" ht="15.75" x14ac:dyDescent="0.25">
      <c r="B616" s="837" t="s">
        <v>321</v>
      </c>
      <c r="C616" s="836" t="s">
        <v>107</v>
      </c>
      <c r="D616" s="835">
        <v>36525</v>
      </c>
      <c r="E616" s="834">
        <v>6161.67</v>
      </c>
      <c r="F616" s="833"/>
      <c r="G616" s="832">
        <v>44</v>
      </c>
      <c r="H616" s="831">
        <f t="shared" si="65"/>
        <v>22</v>
      </c>
      <c r="I616" s="831">
        <v>-137.64000000000001</v>
      </c>
      <c r="J616" s="789">
        <f t="shared" si="66"/>
        <v>3088.95</v>
      </c>
      <c r="K616" s="831">
        <v>2951.31</v>
      </c>
      <c r="L616" s="790">
        <f t="shared" si="67"/>
        <v>3210.36</v>
      </c>
      <c r="M616" s="838"/>
      <c r="N616" s="791"/>
      <c r="O616" s="265"/>
      <c r="P616" s="792"/>
      <c r="Q616" s="839"/>
      <c r="R616" s="833"/>
      <c r="S616" s="788" t="str">
        <f>IFERROR(INDEX(Inputs!$AU$8:$AU$23,MATCH(N616,Inputs!$AT$8:$AT$23,0)),"")</f>
        <v/>
      </c>
      <c r="T616" s="789" t="str">
        <f t="shared" si="60"/>
        <v/>
      </c>
      <c r="U616" s="789">
        <f t="shared" si="61"/>
        <v>0</v>
      </c>
      <c r="V616" s="789">
        <f t="shared" si="62"/>
        <v>0</v>
      </c>
      <c r="W616" s="789">
        <f t="shared" si="63"/>
        <v>0</v>
      </c>
      <c r="X616" s="790">
        <f t="shared" si="64"/>
        <v>0</v>
      </c>
    </row>
    <row r="617" spans="2:24" ht="15.75" x14ac:dyDescent="0.25">
      <c r="B617" s="837" t="s">
        <v>311</v>
      </c>
      <c r="C617" s="836" t="s">
        <v>1005</v>
      </c>
      <c r="D617" s="835">
        <v>41213</v>
      </c>
      <c r="E617" s="834">
        <v>6201</v>
      </c>
      <c r="F617" s="833"/>
      <c r="G617" s="832">
        <v>6</v>
      </c>
      <c r="H617" s="831">
        <f t="shared" si="65"/>
        <v>6</v>
      </c>
      <c r="I617" s="831">
        <v>0</v>
      </c>
      <c r="J617" s="789">
        <f t="shared" si="66"/>
        <v>6201</v>
      </c>
      <c r="K617" s="831">
        <v>6201</v>
      </c>
      <c r="L617" s="790">
        <f t="shared" si="67"/>
        <v>0</v>
      </c>
      <c r="M617" s="838"/>
      <c r="N617" s="791"/>
      <c r="O617" s="265"/>
      <c r="P617" s="792"/>
      <c r="Q617" s="839"/>
      <c r="R617" s="833"/>
      <c r="S617" s="788" t="str">
        <f>IFERROR(INDEX(Inputs!$AU$8:$AU$23,MATCH(N617,Inputs!$AT$8:$AT$23,0)),"")</f>
        <v/>
      </c>
      <c r="T617" s="789" t="str">
        <f t="shared" si="60"/>
        <v/>
      </c>
      <c r="U617" s="789">
        <f t="shared" si="61"/>
        <v>0</v>
      </c>
      <c r="V617" s="789">
        <f t="shared" si="62"/>
        <v>0</v>
      </c>
      <c r="W617" s="789">
        <f t="shared" si="63"/>
        <v>0</v>
      </c>
      <c r="X617" s="790">
        <f t="shared" si="64"/>
        <v>0</v>
      </c>
    </row>
    <row r="618" spans="2:24" ht="15.75" x14ac:dyDescent="0.25">
      <c r="B618" s="837" t="s">
        <v>313</v>
      </c>
      <c r="C618" s="836" t="s">
        <v>1006</v>
      </c>
      <c r="D618" s="835">
        <v>36068</v>
      </c>
      <c r="E618" s="834">
        <v>6230</v>
      </c>
      <c r="F618" s="833"/>
      <c r="G618" s="832">
        <v>20</v>
      </c>
      <c r="H618" s="831">
        <f t="shared" si="65"/>
        <v>20</v>
      </c>
      <c r="I618" s="831">
        <v>0</v>
      </c>
      <c r="J618" s="789">
        <f t="shared" si="66"/>
        <v>6230</v>
      </c>
      <c r="K618" s="831">
        <v>6230</v>
      </c>
      <c r="L618" s="790">
        <f t="shared" si="67"/>
        <v>0</v>
      </c>
      <c r="M618" s="838"/>
      <c r="N618" s="791"/>
      <c r="O618" s="265"/>
      <c r="P618" s="792"/>
      <c r="Q618" s="839"/>
      <c r="R618" s="833"/>
      <c r="S618" s="788" t="str">
        <f>IFERROR(INDEX(Inputs!$AU$8:$AU$23,MATCH(N618,Inputs!$AT$8:$AT$23,0)),"")</f>
        <v/>
      </c>
      <c r="T618" s="789" t="str">
        <f t="shared" si="60"/>
        <v/>
      </c>
      <c r="U618" s="789">
        <f t="shared" si="61"/>
        <v>0</v>
      </c>
      <c r="V618" s="789">
        <f t="shared" si="62"/>
        <v>0</v>
      </c>
      <c r="W618" s="789">
        <f t="shared" si="63"/>
        <v>0</v>
      </c>
      <c r="X618" s="790">
        <f t="shared" si="64"/>
        <v>0</v>
      </c>
    </row>
    <row r="619" spans="2:24" ht="15.75" x14ac:dyDescent="0.25">
      <c r="B619" s="837">
        <v>0</v>
      </c>
      <c r="C619" s="836" t="s">
        <v>712</v>
      </c>
      <c r="D619" s="835">
        <v>43008</v>
      </c>
      <c r="E619" s="834">
        <v>6252.5</v>
      </c>
      <c r="F619" s="833"/>
      <c r="G619" s="832">
        <v>30</v>
      </c>
      <c r="H619" s="831">
        <f t="shared" si="65"/>
        <v>4</v>
      </c>
      <c r="I619" s="831">
        <v>-205.32</v>
      </c>
      <c r="J619" s="789">
        <f t="shared" si="66"/>
        <v>898.5</v>
      </c>
      <c r="K619" s="831">
        <v>693.18</v>
      </c>
      <c r="L619" s="790">
        <f t="shared" si="67"/>
        <v>5559.32</v>
      </c>
      <c r="M619" s="838"/>
      <c r="N619" s="791"/>
      <c r="O619" s="265"/>
      <c r="P619" s="792"/>
      <c r="Q619" s="839"/>
      <c r="R619" s="833"/>
      <c r="S619" s="788" t="str">
        <f>IFERROR(INDEX(Inputs!$AU$8:$AU$23,MATCH(N619,Inputs!$AT$8:$AT$23,0)),"")</f>
        <v/>
      </c>
      <c r="T619" s="789" t="str">
        <f t="shared" si="60"/>
        <v/>
      </c>
      <c r="U619" s="789">
        <f t="shared" si="61"/>
        <v>0</v>
      </c>
      <c r="V619" s="789">
        <f t="shared" si="62"/>
        <v>0</v>
      </c>
      <c r="W619" s="789">
        <f t="shared" si="63"/>
        <v>0</v>
      </c>
      <c r="X619" s="790">
        <f t="shared" si="64"/>
        <v>0</v>
      </c>
    </row>
    <row r="620" spans="2:24" ht="15.75" x14ac:dyDescent="0.25">
      <c r="B620" s="837" t="s">
        <v>313</v>
      </c>
      <c r="C620" s="836" t="s">
        <v>1007</v>
      </c>
      <c r="D620" s="835">
        <v>44054</v>
      </c>
      <c r="E620" s="834">
        <v>6279.95</v>
      </c>
      <c r="F620" s="833"/>
      <c r="G620" s="832">
        <v>20</v>
      </c>
      <c r="H620" s="831">
        <f t="shared" si="65"/>
        <v>1</v>
      </c>
      <c r="I620" s="831">
        <v>-314.04000000000002</v>
      </c>
      <c r="J620" s="789">
        <f t="shared" si="66"/>
        <v>366.38</v>
      </c>
      <c r="K620" s="831">
        <v>52.34</v>
      </c>
      <c r="L620" s="790">
        <f t="shared" si="67"/>
        <v>6227.61</v>
      </c>
      <c r="M620" s="838"/>
      <c r="N620" s="791"/>
      <c r="O620" s="265"/>
      <c r="P620" s="792"/>
      <c r="Q620" s="839"/>
      <c r="R620" s="833"/>
      <c r="S620" s="788" t="str">
        <f>IFERROR(INDEX(Inputs!$AU$8:$AU$23,MATCH(N620,Inputs!$AT$8:$AT$23,0)),"")</f>
        <v/>
      </c>
      <c r="T620" s="789" t="str">
        <f t="shared" si="60"/>
        <v/>
      </c>
      <c r="U620" s="789">
        <f t="shared" si="61"/>
        <v>0</v>
      </c>
      <c r="V620" s="789">
        <f t="shared" si="62"/>
        <v>0</v>
      </c>
      <c r="W620" s="789">
        <f t="shared" si="63"/>
        <v>0</v>
      </c>
      <c r="X620" s="790">
        <f t="shared" si="64"/>
        <v>0</v>
      </c>
    </row>
    <row r="621" spans="2:24" ht="15.75" x14ac:dyDescent="0.25">
      <c r="B621" s="837" t="s">
        <v>311</v>
      </c>
      <c r="C621" s="836" t="s">
        <v>1008</v>
      </c>
      <c r="D621" s="835">
        <v>39172</v>
      </c>
      <c r="E621" s="834">
        <v>6291.58</v>
      </c>
      <c r="F621" s="833"/>
      <c r="G621" s="832">
        <v>40</v>
      </c>
      <c r="H621" s="831">
        <f t="shared" si="65"/>
        <v>14</v>
      </c>
      <c r="I621" s="831">
        <v>-154.92000000000002</v>
      </c>
      <c r="J621" s="789">
        <f t="shared" si="66"/>
        <v>2316.48</v>
      </c>
      <c r="K621" s="831">
        <v>2161.56</v>
      </c>
      <c r="L621" s="790">
        <f t="shared" si="67"/>
        <v>4130.0200000000004</v>
      </c>
      <c r="M621" s="838"/>
      <c r="N621" s="791"/>
      <c r="O621" s="265"/>
      <c r="P621" s="792"/>
      <c r="Q621" s="839"/>
      <c r="R621" s="833"/>
      <c r="S621" s="788" t="str">
        <f>IFERROR(INDEX(Inputs!$AU$8:$AU$23,MATCH(N621,Inputs!$AT$8:$AT$23,0)),"")</f>
        <v/>
      </c>
      <c r="T621" s="789" t="str">
        <f t="shared" si="60"/>
        <v/>
      </c>
      <c r="U621" s="789">
        <f t="shared" si="61"/>
        <v>0</v>
      </c>
      <c r="V621" s="789">
        <f t="shared" si="62"/>
        <v>0</v>
      </c>
      <c r="W621" s="789">
        <f t="shared" si="63"/>
        <v>0</v>
      </c>
      <c r="X621" s="790">
        <f t="shared" si="64"/>
        <v>0</v>
      </c>
    </row>
    <row r="622" spans="2:24" ht="15.75" x14ac:dyDescent="0.25">
      <c r="B622" s="837" t="s">
        <v>311</v>
      </c>
      <c r="C622" s="836" t="s">
        <v>1009</v>
      </c>
      <c r="D622" s="835">
        <v>37164</v>
      </c>
      <c r="E622" s="834">
        <v>6322.76</v>
      </c>
      <c r="F622" s="833"/>
      <c r="G622" s="832">
        <v>40</v>
      </c>
      <c r="H622" s="831">
        <f t="shared" si="65"/>
        <v>20</v>
      </c>
      <c r="I622" s="831">
        <v>-155.04</v>
      </c>
      <c r="J622" s="789">
        <f t="shared" si="66"/>
        <v>3209.55</v>
      </c>
      <c r="K622" s="831">
        <v>3054.51</v>
      </c>
      <c r="L622" s="790">
        <f t="shared" si="67"/>
        <v>3268.25</v>
      </c>
      <c r="M622" s="838"/>
      <c r="N622" s="791"/>
      <c r="O622" s="265"/>
      <c r="P622" s="792"/>
      <c r="Q622" s="839"/>
      <c r="R622" s="833"/>
      <c r="S622" s="788" t="str">
        <f>IFERROR(INDEX(Inputs!$AU$8:$AU$23,MATCH(N622,Inputs!$AT$8:$AT$23,0)),"")</f>
        <v/>
      </c>
      <c r="T622" s="789" t="str">
        <f t="shared" ref="T622:T685" si="68">IF(Q622&lt;&gt;"",IF((TestEOY-P622)/365&gt;S622,S622,ROUNDUP(((TestEOY-P622)/365),0)),"")</f>
        <v/>
      </c>
      <c r="U622" s="789">
        <f t="shared" ref="U622:U685" si="69">IFERROR(IF(T622&gt;=S622,0,IF(S622&gt;T622,SLN(Q622,R622,S622),0)),"")</f>
        <v>0</v>
      </c>
      <c r="V622" s="789">
        <f t="shared" ref="V622:V685" si="70">W622-U622</f>
        <v>0</v>
      </c>
      <c r="W622" s="789">
        <f t="shared" ref="W622:W685" si="71">IFERROR(IF(OR(S622=0,S622=""),
     0,
     IF(T622&gt;=S622,
          +Q622,
          (+U622*T622))),
"")</f>
        <v>0</v>
      </c>
      <c r="X622" s="790">
        <f t="shared" ref="X622:X685" si="72">IFERROR(IF(W622&gt;Q622,0,(+Q622-W622))-R622,"")</f>
        <v>0</v>
      </c>
    </row>
    <row r="623" spans="2:24" ht="15.75" x14ac:dyDescent="0.25">
      <c r="B623" s="837" t="s">
        <v>321</v>
      </c>
      <c r="C623" s="836" t="s">
        <v>579</v>
      </c>
      <c r="D623" s="835">
        <v>43951</v>
      </c>
      <c r="E623" s="834">
        <v>6383.69</v>
      </c>
      <c r="F623" s="833"/>
      <c r="G623" s="832">
        <v>44</v>
      </c>
      <c r="H623" s="831">
        <f t="shared" si="65"/>
        <v>1</v>
      </c>
      <c r="I623" s="831">
        <v>-144.24</v>
      </c>
      <c r="J623" s="789">
        <f t="shared" si="66"/>
        <v>276.81</v>
      </c>
      <c r="K623" s="831">
        <v>132.57</v>
      </c>
      <c r="L623" s="790">
        <f t="shared" si="67"/>
        <v>6251.12</v>
      </c>
      <c r="M623" s="838"/>
      <c r="N623" s="791"/>
      <c r="O623" s="265"/>
      <c r="P623" s="792"/>
      <c r="Q623" s="839"/>
      <c r="R623" s="833"/>
      <c r="S623" s="788" t="str">
        <f>IFERROR(INDEX(Inputs!$AU$8:$AU$23,MATCH(N623,Inputs!$AT$8:$AT$23,0)),"")</f>
        <v/>
      </c>
      <c r="T623" s="789" t="str">
        <f t="shared" si="68"/>
        <v/>
      </c>
      <c r="U623" s="789">
        <f t="shared" si="69"/>
        <v>0</v>
      </c>
      <c r="V623" s="789">
        <f t="shared" si="70"/>
        <v>0</v>
      </c>
      <c r="W623" s="789">
        <f t="shared" si="71"/>
        <v>0</v>
      </c>
      <c r="X623" s="790">
        <f t="shared" si="72"/>
        <v>0</v>
      </c>
    </row>
    <row r="624" spans="2:24" ht="15.75" x14ac:dyDescent="0.25">
      <c r="B624" s="837" t="s">
        <v>308</v>
      </c>
      <c r="C624" s="836" t="s">
        <v>547</v>
      </c>
      <c r="D624" s="835">
        <v>44180</v>
      </c>
      <c r="E624" s="834">
        <v>6385.09</v>
      </c>
      <c r="F624" s="833"/>
      <c r="G624" s="832">
        <v>20</v>
      </c>
      <c r="H624" s="831">
        <f t="shared" si="65"/>
        <v>1</v>
      </c>
      <c r="I624" s="831">
        <v>-319.20000000000005</v>
      </c>
      <c r="J624" s="789">
        <f t="shared" si="66"/>
        <v>345.80000000000007</v>
      </c>
      <c r="K624" s="831">
        <v>26.6</v>
      </c>
      <c r="L624" s="790">
        <f t="shared" si="67"/>
        <v>6358.49</v>
      </c>
      <c r="M624" s="838"/>
      <c r="N624" s="791"/>
      <c r="O624" s="265"/>
      <c r="P624" s="792"/>
      <c r="Q624" s="839"/>
      <c r="R624" s="833"/>
      <c r="S624" s="788" t="str">
        <f>IFERROR(INDEX(Inputs!$AU$8:$AU$23,MATCH(N624,Inputs!$AT$8:$AT$23,0)),"")</f>
        <v/>
      </c>
      <c r="T624" s="789" t="str">
        <f t="shared" si="68"/>
        <v/>
      </c>
      <c r="U624" s="789">
        <f t="shared" si="69"/>
        <v>0</v>
      </c>
      <c r="V624" s="789">
        <f t="shared" si="70"/>
        <v>0</v>
      </c>
      <c r="W624" s="789">
        <f t="shared" si="71"/>
        <v>0</v>
      </c>
      <c r="X624" s="790">
        <f t="shared" si="72"/>
        <v>0</v>
      </c>
    </row>
    <row r="625" spans="2:24" ht="15.75" x14ac:dyDescent="0.25">
      <c r="B625" s="837" t="s">
        <v>313</v>
      </c>
      <c r="C625" s="836" t="s">
        <v>1010</v>
      </c>
      <c r="D625" s="835">
        <v>43844</v>
      </c>
      <c r="E625" s="834">
        <v>6400.61</v>
      </c>
      <c r="F625" s="833"/>
      <c r="G625" s="832">
        <v>20</v>
      </c>
      <c r="H625" s="831">
        <f t="shared" si="65"/>
        <v>1</v>
      </c>
      <c r="I625" s="831">
        <v>-313.20000000000005</v>
      </c>
      <c r="J625" s="789">
        <f t="shared" si="66"/>
        <v>763.16000000000008</v>
      </c>
      <c r="K625" s="831">
        <v>449.96</v>
      </c>
      <c r="L625" s="790">
        <f t="shared" si="67"/>
        <v>5950.65</v>
      </c>
      <c r="M625" s="838"/>
      <c r="N625" s="791"/>
      <c r="O625" s="265"/>
      <c r="P625" s="792"/>
      <c r="Q625" s="839"/>
      <c r="R625" s="833"/>
      <c r="S625" s="788" t="str">
        <f>IFERROR(INDEX(Inputs!$AU$8:$AU$23,MATCH(N625,Inputs!$AT$8:$AT$23,0)),"")</f>
        <v/>
      </c>
      <c r="T625" s="789" t="str">
        <f t="shared" si="68"/>
        <v/>
      </c>
      <c r="U625" s="789">
        <f t="shared" si="69"/>
        <v>0</v>
      </c>
      <c r="V625" s="789">
        <f t="shared" si="70"/>
        <v>0</v>
      </c>
      <c r="W625" s="789">
        <f t="shared" si="71"/>
        <v>0</v>
      </c>
      <c r="X625" s="790">
        <f t="shared" si="72"/>
        <v>0</v>
      </c>
    </row>
    <row r="626" spans="2:24" ht="15.75" x14ac:dyDescent="0.25">
      <c r="B626" s="837" t="s">
        <v>313</v>
      </c>
      <c r="C626" s="836" t="s">
        <v>1011</v>
      </c>
      <c r="D626" s="835">
        <v>43966</v>
      </c>
      <c r="E626" s="834">
        <v>6442.98</v>
      </c>
      <c r="F626" s="833"/>
      <c r="G626" s="832">
        <v>20</v>
      </c>
      <c r="H626" s="831">
        <f t="shared" si="65"/>
        <v>1</v>
      </c>
      <c r="I626" s="831">
        <v>-320.76</v>
      </c>
      <c r="J626" s="789">
        <f t="shared" si="66"/>
        <v>561.67999999999995</v>
      </c>
      <c r="K626" s="831">
        <v>240.92</v>
      </c>
      <c r="L626" s="790">
        <f t="shared" si="67"/>
        <v>6202.0599999999995</v>
      </c>
      <c r="M626" s="838"/>
      <c r="N626" s="791"/>
      <c r="O626" s="265"/>
      <c r="P626" s="792"/>
      <c r="Q626" s="839"/>
      <c r="R626" s="833"/>
      <c r="S626" s="788" t="str">
        <f>IFERROR(INDEX(Inputs!$AU$8:$AU$23,MATCH(N626,Inputs!$AT$8:$AT$23,0)),"")</f>
        <v/>
      </c>
      <c r="T626" s="789" t="str">
        <f t="shared" si="68"/>
        <v/>
      </c>
      <c r="U626" s="789">
        <f t="shared" si="69"/>
        <v>0</v>
      </c>
      <c r="V626" s="789">
        <f t="shared" si="70"/>
        <v>0</v>
      </c>
      <c r="W626" s="789">
        <f t="shared" si="71"/>
        <v>0</v>
      </c>
      <c r="X626" s="790">
        <f t="shared" si="72"/>
        <v>0</v>
      </c>
    </row>
    <row r="627" spans="2:24" ht="15.75" x14ac:dyDescent="0.25">
      <c r="B627" s="837" t="s">
        <v>313</v>
      </c>
      <c r="C627" s="836" t="s">
        <v>1012</v>
      </c>
      <c r="D627" s="835">
        <v>39172</v>
      </c>
      <c r="E627" s="834">
        <v>6557.87</v>
      </c>
      <c r="F627" s="833"/>
      <c r="G627" s="832">
        <v>40</v>
      </c>
      <c r="H627" s="831">
        <f t="shared" si="65"/>
        <v>14</v>
      </c>
      <c r="I627" s="831">
        <v>-161.4</v>
      </c>
      <c r="J627" s="789">
        <f t="shared" si="66"/>
        <v>2414.44</v>
      </c>
      <c r="K627" s="831">
        <v>2253.04</v>
      </c>
      <c r="L627" s="790">
        <f t="shared" si="67"/>
        <v>4304.83</v>
      </c>
      <c r="M627" s="838"/>
      <c r="N627" s="791"/>
      <c r="O627" s="265"/>
      <c r="P627" s="792"/>
      <c r="Q627" s="839"/>
      <c r="R627" s="833"/>
      <c r="S627" s="788" t="str">
        <f>IFERROR(INDEX(Inputs!$AU$8:$AU$23,MATCH(N627,Inputs!$AT$8:$AT$23,0)),"")</f>
        <v/>
      </c>
      <c r="T627" s="789" t="str">
        <f t="shared" si="68"/>
        <v/>
      </c>
      <c r="U627" s="789">
        <f t="shared" si="69"/>
        <v>0</v>
      </c>
      <c r="V627" s="789">
        <f t="shared" si="70"/>
        <v>0</v>
      </c>
      <c r="W627" s="789">
        <f t="shared" si="71"/>
        <v>0</v>
      </c>
      <c r="X627" s="790">
        <f t="shared" si="72"/>
        <v>0</v>
      </c>
    </row>
    <row r="628" spans="2:24" ht="15.75" x14ac:dyDescent="0.25">
      <c r="B628" s="837" t="s">
        <v>308</v>
      </c>
      <c r="C628" s="836" t="s">
        <v>1013</v>
      </c>
      <c r="D628" s="835">
        <v>42522</v>
      </c>
      <c r="E628" s="834">
        <v>6651.55</v>
      </c>
      <c r="F628" s="833"/>
      <c r="G628" s="832">
        <v>20</v>
      </c>
      <c r="H628" s="831">
        <f t="shared" si="65"/>
        <v>5</v>
      </c>
      <c r="I628" s="831">
        <v>-324.12</v>
      </c>
      <c r="J628" s="789">
        <f t="shared" si="66"/>
        <v>1844.21</v>
      </c>
      <c r="K628" s="831">
        <v>1520.09</v>
      </c>
      <c r="L628" s="790">
        <f t="shared" si="67"/>
        <v>5131.46</v>
      </c>
      <c r="M628" s="838"/>
      <c r="N628" s="791"/>
      <c r="O628" s="265"/>
      <c r="P628" s="792"/>
      <c r="Q628" s="839"/>
      <c r="R628" s="833"/>
      <c r="S628" s="788" t="str">
        <f>IFERROR(INDEX(Inputs!$AU$8:$AU$23,MATCH(N628,Inputs!$AT$8:$AT$23,0)),"")</f>
        <v/>
      </c>
      <c r="T628" s="789" t="str">
        <f t="shared" si="68"/>
        <v/>
      </c>
      <c r="U628" s="789">
        <f t="shared" si="69"/>
        <v>0</v>
      </c>
      <c r="V628" s="789">
        <f t="shared" si="70"/>
        <v>0</v>
      </c>
      <c r="W628" s="789">
        <f t="shared" si="71"/>
        <v>0</v>
      </c>
      <c r="X628" s="790">
        <f t="shared" si="72"/>
        <v>0</v>
      </c>
    </row>
    <row r="629" spans="2:24" ht="15.75" x14ac:dyDescent="0.25">
      <c r="B629" s="837" t="s">
        <v>311</v>
      </c>
      <c r="C629" s="836" t="s">
        <v>105</v>
      </c>
      <c r="D629" s="835">
        <v>36525</v>
      </c>
      <c r="E629" s="834">
        <v>6682.54</v>
      </c>
      <c r="F629" s="833"/>
      <c r="G629" s="832">
        <v>40</v>
      </c>
      <c r="H629" s="831">
        <f t="shared" si="65"/>
        <v>22</v>
      </c>
      <c r="I629" s="831">
        <v>-162.84</v>
      </c>
      <c r="J629" s="789">
        <f t="shared" si="66"/>
        <v>3682.9100000000003</v>
      </c>
      <c r="K629" s="831">
        <v>3520.07</v>
      </c>
      <c r="L629" s="790">
        <f t="shared" si="67"/>
        <v>3162.47</v>
      </c>
      <c r="M629" s="838"/>
      <c r="N629" s="791"/>
      <c r="O629" s="265"/>
      <c r="P629" s="792"/>
      <c r="Q629" s="839"/>
      <c r="R629" s="833"/>
      <c r="S629" s="788" t="str">
        <f>IFERROR(INDEX(Inputs!$AU$8:$AU$23,MATCH(N629,Inputs!$AT$8:$AT$23,0)),"")</f>
        <v/>
      </c>
      <c r="T629" s="789" t="str">
        <f t="shared" si="68"/>
        <v/>
      </c>
      <c r="U629" s="789">
        <f t="shared" si="69"/>
        <v>0</v>
      </c>
      <c r="V629" s="789">
        <f t="shared" si="70"/>
        <v>0</v>
      </c>
      <c r="W629" s="789">
        <f t="shared" si="71"/>
        <v>0</v>
      </c>
      <c r="X629" s="790">
        <f t="shared" si="72"/>
        <v>0</v>
      </c>
    </row>
    <row r="630" spans="2:24" ht="15.75" x14ac:dyDescent="0.25">
      <c r="B630" s="837" t="s">
        <v>321</v>
      </c>
      <c r="C630" s="836" t="s">
        <v>107</v>
      </c>
      <c r="D630" s="835">
        <v>35582</v>
      </c>
      <c r="E630" s="834">
        <v>6693</v>
      </c>
      <c r="F630" s="833"/>
      <c r="G630" s="832">
        <v>44</v>
      </c>
      <c r="H630" s="831">
        <f t="shared" si="65"/>
        <v>24</v>
      </c>
      <c r="I630" s="831">
        <v>-148.56</v>
      </c>
      <c r="J630" s="789">
        <f t="shared" si="66"/>
        <v>3734.04</v>
      </c>
      <c r="K630" s="831">
        <v>3585.48</v>
      </c>
      <c r="L630" s="790">
        <f t="shared" si="67"/>
        <v>3107.52</v>
      </c>
      <c r="M630" s="838"/>
      <c r="N630" s="791"/>
      <c r="O630" s="265"/>
      <c r="P630" s="792"/>
      <c r="Q630" s="839"/>
      <c r="R630" s="833"/>
      <c r="S630" s="788" t="str">
        <f>IFERROR(INDEX(Inputs!$AU$8:$AU$23,MATCH(N630,Inputs!$AT$8:$AT$23,0)),"")</f>
        <v/>
      </c>
      <c r="T630" s="789" t="str">
        <f t="shared" si="68"/>
        <v/>
      </c>
      <c r="U630" s="789">
        <f t="shared" si="69"/>
        <v>0</v>
      </c>
      <c r="V630" s="789">
        <f t="shared" si="70"/>
        <v>0</v>
      </c>
      <c r="W630" s="789">
        <f t="shared" si="71"/>
        <v>0</v>
      </c>
      <c r="X630" s="790">
        <f t="shared" si="72"/>
        <v>0</v>
      </c>
    </row>
    <row r="631" spans="2:24" ht="15.75" x14ac:dyDescent="0.25">
      <c r="B631" s="837" t="s">
        <v>311</v>
      </c>
      <c r="C631" s="836" t="s">
        <v>1014</v>
      </c>
      <c r="D631" s="835">
        <v>41090</v>
      </c>
      <c r="E631" s="834">
        <v>6700.38</v>
      </c>
      <c r="F631" s="833"/>
      <c r="G631" s="832">
        <v>40</v>
      </c>
      <c r="H631" s="831">
        <f t="shared" si="65"/>
        <v>9</v>
      </c>
      <c r="I631" s="831">
        <v>-165.36</v>
      </c>
      <c r="J631" s="789">
        <f t="shared" si="66"/>
        <v>1588.13</v>
      </c>
      <c r="K631" s="831">
        <v>1422.77</v>
      </c>
      <c r="L631" s="790">
        <f t="shared" si="67"/>
        <v>5277.6100000000006</v>
      </c>
      <c r="M631" s="838"/>
      <c r="N631" s="791"/>
      <c r="O631" s="265"/>
      <c r="P631" s="792"/>
      <c r="Q631" s="839"/>
      <c r="R631" s="833"/>
      <c r="S631" s="788" t="str">
        <f>IFERROR(INDEX(Inputs!$AU$8:$AU$23,MATCH(N631,Inputs!$AT$8:$AT$23,0)),"")</f>
        <v/>
      </c>
      <c r="T631" s="789" t="str">
        <f t="shared" si="68"/>
        <v/>
      </c>
      <c r="U631" s="789">
        <f t="shared" si="69"/>
        <v>0</v>
      </c>
      <c r="V631" s="789">
        <f t="shared" si="70"/>
        <v>0</v>
      </c>
      <c r="W631" s="789">
        <f t="shared" si="71"/>
        <v>0</v>
      </c>
      <c r="X631" s="790">
        <f t="shared" si="72"/>
        <v>0</v>
      </c>
    </row>
    <row r="632" spans="2:24" ht="15.75" x14ac:dyDescent="0.25">
      <c r="B632" s="837" t="s">
        <v>313</v>
      </c>
      <c r="C632" s="836" t="s">
        <v>1015</v>
      </c>
      <c r="D632" s="835">
        <v>41820</v>
      </c>
      <c r="E632" s="834">
        <v>6711</v>
      </c>
      <c r="F632" s="833"/>
      <c r="G632" s="832">
        <v>40</v>
      </c>
      <c r="H632" s="831">
        <f t="shared" si="65"/>
        <v>7</v>
      </c>
      <c r="I632" s="831">
        <v>-165.72</v>
      </c>
      <c r="J632" s="789">
        <f t="shared" si="66"/>
        <v>1255.26</v>
      </c>
      <c r="K632" s="831">
        <v>1089.54</v>
      </c>
      <c r="L632" s="790">
        <f t="shared" si="67"/>
        <v>5621.46</v>
      </c>
      <c r="M632" s="838"/>
      <c r="N632" s="791"/>
      <c r="O632" s="265"/>
      <c r="P632" s="792"/>
      <c r="Q632" s="839"/>
      <c r="R632" s="833"/>
      <c r="S632" s="788" t="str">
        <f>IFERROR(INDEX(Inputs!$AU$8:$AU$23,MATCH(N632,Inputs!$AT$8:$AT$23,0)),"")</f>
        <v/>
      </c>
      <c r="T632" s="789" t="str">
        <f t="shared" si="68"/>
        <v/>
      </c>
      <c r="U632" s="789">
        <f t="shared" si="69"/>
        <v>0</v>
      </c>
      <c r="V632" s="789">
        <f t="shared" si="70"/>
        <v>0</v>
      </c>
      <c r="W632" s="789">
        <f t="shared" si="71"/>
        <v>0</v>
      </c>
      <c r="X632" s="790">
        <f t="shared" si="72"/>
        <v>0</v>
      </c>
    </row>
    <row r="633" spans="2:24" ht="15.75" x14ac:dyDescent="0.25">
      <c r="B633" s="837" t="s">
        <v>313</v>
      </c>
      <c r="C633" s="836" t="s">
        <v>1016</v>
      </c>
      <c r="D633" s="835">
        <v>40359</v>
      </c>
      <c r="E633" s="834">
        <v>6752.1</v>
      </c>
      <c r="F633" s="833"/>
      <c r="G633" s="832">
        <v>20</v>
      </c>
      <c r="H633" s="831">
        <f t="shared" si="65"/>
        <v>11</v>
      </c>
      <c r="I633" s="831">
        <v>-324.12</v>
      </c>
      <c r="J633" s="789">
        <f t="shared" si="66"/>
        <v>3862.29</v>
      </c>
      <c r="K633" s="831">
        <v>3538.17</v>
      </c>
      <c r="L633" s="790">
        <f t="shared" si="67"/>
        <v>3213.9300000000003</v>
      </c>
      <c r="M633" s="838"/>
      <c r="N633" s="791"/>
      <c r="O633" s="265"/>
      <c r="P633" s="792"/>
      <c r="Q633" s="839"/>
      <c r="R633" s="833"/>
      <c r="S633" s="788" t="str">
        <f>IFERROR(INDEX(Inputs!$AU$8:$AU$23,MATCH(N633,Inputs!$AT$8:$AT$23,0)),"")</f>
        <v/>
      </c>
      <c r="T633" s="789" t="str">
        <f t="shared" si="68"/>
        <v/>
      </c>
      <c r="U633" s="789">
        <f t="shared" si="69"/>
        <v>0</v>
      </c>
      <c r="V633" s="789">
        <f t="shared" si="70"/>
        <v>0</v>
      </c>
      <c r="W633" s="789">
        <f t="shared" si="71"/>
        <v>0</v>
      </c>
      <c r="X633" s="790">
        <f t="shared" si="72"/>
        <v>0</v>
      </c>
    </row>
    <row r="634" spans="2:24" ht="15.75" x14ac:dyDescent="0.25">
      <c r="B634" s="837" t="s">
        <v>321</v>
      </c>
      <c r="C634" s="836" t="s">
        <v>746</v>
      </c>
      <c r="D634" s="835">
        <v>42308</v>
      </c>
      <c r="E634" s="834">
        <v>6761.1</v>
      </c>
      <c r="F634" s="833"/>
      <c r="G634" s="832">
        <v>44</v>
      </c>
      <c r="H634" s="831">
        <f t="shared" si="65"/>
        <v>6</v>
      </c>
      <c r="I634" s="831">
        <v>-151.68</v>
      </c>
      <c r="J634" s="789">
        <f t="shared" si="66"/>
        <v>944.59999999999991</v>
      </c>
      <c r="K634" s="831">
        <v>792.92</v>
      </c>
      <c r="L634" s="790">
        <f t="shared" si="67"/>
        <v>5968.18</v>
      </c>
      <c r="M634" s="838"/>
      <c r="N634" s="791"/>
      <c r="O634" s="265"/>
      <c r="P634" s="792"/>
      <c r="Q634" s="839"/>
      <c r="R634" s="833"/>
      <c r="S634" s="788" t="str">
        <f>IFERROR(INDEX(Inputs!$AU$8:$AU$23,MATCH(N634,Inputs!$AT$8:$AT$23,0)),"")</f>
        <v/>
      </c>
      <c r="T634" s="789" t="str">
        <f t="shared" si="68"/>
        <v/>
      </c>
      <c r="U634" s="789">
        <f t="shared" si="69"/>
        <v>0</v>
      </c>
      <c r="V634" s="789">
        <f t="shared" si="70"/>
        <v>0</v>
      </c>
      <c r="W634" s="789">
        <f t="shared" si="71"/>
        <v>0</v>
      </c>
      <c r="X634" s="790">
        <f t="shared" si="72"/>
        <v>0</v>
      </c>
    </row>
    <row r="635" spans="2:24" ht="15.75" x14ac:dyDescent="0.25">
      <c r="B635" s="837" t="s">
        <v>313</v>
      </c>
      <c r="C635" s="836" t="s">
        <v>1017</v>
      </c>
      <c r="D635" s="835">
        <v>42460</v>
      </c>
      <c r="E635" s="834">
        <v>6874.14</v>
      </c>
      <c r="F635" s="833"/>
      <c r="G635" s="832">
        <v>20</v>
      </c>
      <c r="H635" s="831">
        <f t="shared" si="65"/>
        <v>5</v>
      </c>
      <c r="I635" s="831">
        <v>-334.8</v>
      </c>
      <c r="J635" s="789">
        <f t="shared" si="66"/>
        <v>1962.97</v>
      </c>
      <c r="K635" s="831">
        <v>1628.17</v>
      </c>
      <c r="L635" s="790">
        <f t="shared" si="67"/>
        <v>5245.97</v>
      </c>
      <c r="M635" s="838"/>
      <c r="N635" s="791"/>
      <c r="O635" s="265"/>
      <c r="P635" s="792"/>
      <c r="Q635" s="839"/>
      <c r="R635" s="833"/>
      <c r="S635" s="788" t="str">
        <f>IFERROR(INDEX(Inputs!$AU$8:$AU$23,MATCH(N635,Inputs!$AT$8:$AT$23,0)),"")</f>
        <v/>
      </c>
      <c r="T635" s="789" t="str">
        <f t="shared" si="68"/>
        <v/>
      </c>
      <c r="U635" s="789">
        <f t="shared" si="69"/>
        <v>0</v>
      </c>
      <c r="V635" s="789">
        <f t="shared" si="70"/>
        <v>0</v>
      </c>
      <c r="W635" s="789">
        <f t="shared" si="71"/>
        <v>0</v>
      </c>
      <c r="X635" s="790">
        <f t="shared" si="72"/>
        <v>0</v>
      </c>
    </row>
    <row r="636" spans="2:24" ht="15.75" x14ac:dyDescent="0.25">
      <c r="B636" s="837" t="s">
        <v>313</v>
      </c>
      <c r="C636" s="836" t="s">
        <v>1018</v>
      </c>
      <c r="D636" s="835">
        <v>41455</v>
      </c>
      <c r="E636" s="834">
        <v>6898.17</v>
      </c>
      <c r="F636" s="833"/>
      <c r="G636" s="832">
        <v>40</v>
      </c>
      <c r="H636" s="831">
        <f t="shared" si="65"/>
        <v>8</v>
      </c>
      <c r="I636" s="831">
        <v>-169.92000000000002</v>
      </c>
      <c r="J636" s="789">
        <f t="shared" si="66"/>
        <v>1462.03</v>
      </c>
      <c r="K636" s="831">
        <v>1292.1099999999999</v>
      </c>
      <c r="L636" s="790">
        <f t="shared" si="67"/>
        <v>5606.06</v>
      </c>
      <c r="M636" s="838"/>
      <c r="N636" s="791"/>
      <c r="O636" s="265"/>
      <c r="P636" s="792"/>
      <c r="Q636" s="839"/>
      <c r="R636" s="833"/>
      <c r="S636" s="788" t="str">
        <f>IFERROR(INDEX(Inputs!$AU$8:$AU$23,MATCH(N636,Inputs!$AT$8:$AT$23,0)),"")</f>
        <v/>
      </c>
      <c r="T636" s="789" t="str">
        <f t="shared" si="68"/>
        <v/>
      </c>
      <c r="U636" s="789">
        <f t="shared" si="69"/>
        <v>0</v>
      </c>
      <c r="V636" s="789">
        <f t="shared" si="70"/>
        <v>0</v>
      </c>
      <c r="W636" s="789">
        <f t="shared" si="71"/>
        <v>0</v>
      </c>
      <c r="X636" s="790">
        <f t="shared" si="72"/>
        <v>0</v>
      </c>
    </row>
    <row r="637" spans="2:24" ht="15.75" x14ac:dyDescent="0.25">
      <c r="B637" s="837" t="s">
        <v>359</v>
      </c>
      <c r="C637" s="836" t="s">
        <v>690</v>
      </c>
      <c r="D637" s="835">
        <v>43466</v>
      </c>
      <c r="E637" s="834">
        <v>6903</v>
      </c>
      <c r="F637" s="833"/>
      <c r="G637" s="832">
        <v>40</v>
      </c>
      <c r="H637" s="831">
        <f t="shared" si="65"/>
        <v>2</v>
      </c>
      <c r="I637" s="831">
        <v>-170.76</v>
      </c>
      <c r="J637" s="789">
        <f t="shared" si="66"/>
        <v>515.01</v>
      </c>
      <c r="K637" s="831">
        <v>344.25</v>
      </c>
      <c r="L637" s="790">
        <f t="shared" si="67"/>
        <v>6558.75</v>
      </c>
      <c r="M637" s="838"/>
      <c r="N637" s="791"/>
      <c r="O637" s="265"/>
      <c r="P637" s="792"/>
      <c r="Q637" s="839"/>
      <c r="R637" s="833"/>
      <c r="S637" s="788" t="str">
        <f>IFERROR(INDEX(Inputs!$AU$8:$AU$23,MATCH(N637,Inputs!$AT$8:$AT$23,0)),"")</f>
        <v/>
      </c>
      <c r="T637" s="789" t="str">
        <f t="shared" si="68"/>
        <v/>
      </c>
      <c r="U637" s="789">
        <f t="shared" si="69"/>
        <v>0</v>
      </c>
      <c r="V637" s="789">
        <f t="shared" si="70"/>
        <v>0</v>
      </c>
      <c r="W637" s="789">
        <f t="shared" si="71"/>
        <v>0</v>
      </c>
      <c r="X637" s="790">
        <f t="shared" si="72"/>
        <v>0</v>
      </c>
    </row>
    <row r="638" spans="2:24" ht="15.75" x14ac:dyDescent="0.25">
      <c r="B638" s="837" t="s">
        <v>316</v>
      </c>
      <c r="C638" s="836" t="s">
        <v>1019</v>
      </c>
      <c r="D638" s="835">
        <v>38503</v>
      </c>
      <c r="E638" s="834">
        <v>6914.22</v>
      </c>
      <c r="F638" s="833"/>
      <c r="G638" s="832">
        <v>5</v>
      </c>
      <c r="H638" s="831">
        <f t="shared" si="65"/>
        <v>5</v>
      </c>
      <c r="I638" s="831">
        <v>0</v>
      </c>
      <c r="J638" s="789">
        <f t="shared" si="66"/>
        <v>6914.22</v>
      </c>
      <c r="K638" s="831">
        <v>6914.22</v>
      </c>
      <c r="L638" s="790">
        <f t="shared" si="67"/>
        <v>0</v>
      </c>
      <c r="M638" s="838"/>
      <c r="N638" s="791"/>
      <c r="O638" s="265"/>
      <c r="P638" s="792"/>
      <c r="Q638" s="839"/>
      <c r="R638" s="833"/>
      <c r="S638" s="788" t="str">
        <f>IFERROR(INDEX(Inputs!$AU$8:$AU$23,MATCH(N638,Inputs!$AT$8:$AT$23,0)),"")</f>
        <v/>
      </c>
      <c r="T638" s="789" t="str">
        <f t="shared" si="68"/>
        <v/>
      </c>
      <c r="U638" s="789">
        <f t="shared" si="69"/>
        <v>0</v>
      </c>
      <c r="V638" s="789">
        <f t="shared" si="70"/>
        <v>0</v>
      </c>
      <c r="W638" s="789">
        <f t="shared" si="71"/>
        <v>0</v>
      </c>
      <c r="X638" s="790">
        <f t="shared" si="72"/>
        <v>0</v>
      </c>
    </row>
    <row r="639" spans="2:24" ht="15.75" x14ac:dyDescent="0.25">
      <c r="B639" s="837">
        <v>0</v>
      </c>
      <c r="C639" s="836" t="s">
        <v>1020</v>
      </c>
      <c r="D639" s="835">
        <v>39172</v>
      </c>
      <c r="E639" s="834">
        <v>6926.39</v>
      </c>
      <c r="F639" s="833"/>
      <c r="G639" s="832">
        <v>30</v>
      </c>
      <c r="H639" s="831">
        <f t="shared" si="65"/>
        <v>14</v>
      </c>
      <c r="I639" s="831">
        <v>-225.24</v>
      </c>
      <c r="J639" s="789">
        <f t="shared" si="66"/>
        <v>3397.0200000000004</v>
      </c>
      <c r="K639" s="831">
        <v>3171.78</v>
      </c>
      <c r="L639" s="790">
        <f t="shared" si="67"/>
        <v>3754.61</v>
      </c>
      <c r="M639" s="838"/>
      <c r="N639" s="791"/>
      <c r="O639" s="265"/>
      <c r="P639" s="792"/>
      <c r="Q639" s="839"/>
      <c r="R639" s="833"/>
      <c r="S639" s="788" t="str">
        <f>IFERROR(INDEX(Inputs!$AU$8:$AU$23,MATCH(N639,Inputs!$AT$8:$AT$23,0)),"")</f>
        <v/>
      </c>
      <c r="T639" s="789" t="str">
        <f t="shared" si="68"/>
        <v/>
      </c>
      <c r="U639" s="789">
        <f t="shared" si="69"/>
        <v>0</v>
      </c>
      <c r="V639" s="789">
        <f t="shared" si="70"/>
        <v>0</v>
      </c>
      <c r="W639" s="789">
        <f t="shared" si="71"/>
        <v>0</v>
      </c>
      <c r="X639" s="790">
        <f t="shared" si="72"/>
        <v>0</v>
      </c>
    </row>
    <row r="640" spans="2:24" ht="15.75" x14ac:dyDescent="0.25">
      <c r="B640" s="837" t="s">
        <v>312</v>
      </c>
      <c r="C640" s="836" t="s">
        <v>1021</v>
      </c>
      <c r="D640" s="835">
        <v>42125</v>
      </c>
      <c r="E640" s="834">
        <v>6975</v>
      </c>
      <c r="F640" s="833"/>
      <c r="G640" s="832">
        <v>8</v>
      </c>
      <c r="H640" s="831">
        <f t="shared" si="65"/>
        <v>6</v>
      </c>
      <c r="I640" s="831">
        <v>-760.08</v>
      </c>
      <c r="J640" s="789">
        <f t="shared" si="66"/>
        <v>5644.83</v>
      </c>
      <c r="K640" s="831">
        <v>4884.75</v>
      </c>
      <c r="L640" s="790">
        <f t="shared" si="67"/>
        <v>2090.25</v>
      </c>
      <c r="M640" s="838"/>
      <c r="N640" s="791"/>
      <c r="O640" s="265"/>
      <c r="P640" s="792"/>
      <c r="Q640" s="839"/>
      <c r="R640" s="833"/>
      <c r="S640" s="788" t="str">
        <f>IFERROR(INDEX(Inputs!$AU$8:$AU$23,MATCH(N640,Inputs!$AT$8:$AT$23,0)),"")</f>
        <v/>
      </c>
      <c r="T640" s="789" t="str">
        <f t="shared" si="68"/>
        <v/>
      </c>
      <c r="U640" s="789">
        <f t="shared" si="69"/>
        <v>0</v>
      </c>
      <c r="V640" s="789">
        <f t="shared" si="70"/>
        <v>0</v>
      </c>
      <c r="W640" s="789">
        <f t="shared" si="71"/>
        <v>0</v>
      </c>
      <c r="X640" s="790">
        <f t="shared" si="72"/>
        <v>0</v>
      </c>
    </row>
    <row r="641" spans="2:24" ht="15.75" x14ac:dyDescent="0.25">
      <c r="B641" s="837" t="s">
        <v>313</v>
      </c>
      <c r="C641" s="836" t="s">
        <v>1022</v>
      </c>
      <c r="D641" s="835">
        <v>35065</v>
      </c>
      <c r="E641" s="834">
        <v>7018</v>
      </c>
      <c r="F641" s="833"/>
      <c r="G641" s="832">
        <v>40</v>
      </c>
      <c r="H641" s="831">
        <f t="shared" si="65"/>
        <v>26</v>
      </c>
      <c r="I641" s="831">
        <v>-169.92000000000002</v>
      </c>
      <c r="J641" s="789">
        <f t="shared" si="66"/>
        <v>4553.3999999999996</v>
      </c>
      <c r="K641" s="831">
        <v>4383.4799999999996</v>
      </c>
      <c r="L641" s="790">
        <f t="shared" si="67"/>
        <v>2634.5200000000004</v>
      </c>
      <c r="M641" s="838"/>
      <c r="N641" s="791"/>
      <c r="O641" s="265"/>
      <c r="P641" s="792"/>
      <c r="Q641" s="839"/>
      <c r="R641" s="833"/>
      <c r="S641" s="788" t="str">
        <f>IFERROR(INDEX(Inputs!$AU$8:$AU$23,MATCH(N641,Inputs!$AT$8:$AT$23,0)),"")</f>
        <v/>
      </c>
      <c r="T641" s="789" t="str">
        <f t="shared" si="68"/>
        <v/>
      </c>
      <c r="U641" s="789">
        <f t="shared" si="69"/>
        <v>0</v>
      </c>
      <c r="V641" s="789">
        <f t="shared" si="70"/>
        <v>0</v>
      </c>
      <c r="W641" s="789">
        <f t="shared" si="71"/>
        <v>0</v>
      </c>
      <c r="X641" s="790">
        <f t="shared" si="72"/>
        <v>0</v>
      </c>
    </row>
    <row r="642" spans="2:24" ht="15.75" x14ac:dyDescent="0.25">
      <c r="B642" s="837" t="s">
        <v>311</v>
      </c>
      <c r="C642" s="836" t="s">
        <v>105</v>
      </c>
      <c r="D642" s="835">
        <v>34943</v>
      </c>
      <c r="E642" s="834">
        <v>7054</v>
      </c>
      <c r="F642" s="833"/>
      <c r="G642" s="832">
        <v>40</v>
      </c>
      <c r="H642" s="831">
        <f t="shared" si="65"/>
        <v>26</v>
      </c>
      <c r="I642" s="831">
        <v>-170.76</v>
      </c>
      <c r="J642" s="789">
        <f t="shared" si="66"/>
        <v>4635.49</v>
      </c>
      <c r="K642" s="831">
        <v>4464.7299999999996</v>
      </c>
      <c r="L642" s="790">
        <f t="shared" si="67"/>
        <v>2589.2700000000004</v>
      </c>
      <c r="M642" s="838"/>
      <c r="N642" s="791"/>
      <c r="O642" s="265"/>
      <c r="P642" s="792"/>
      <c r="Q642" s="839"/>
      <c r="R642" s="833"/>
      <c r="S642" s="788" t="str">
        <f>IFERROR(INDEX(Inputs!$AU$8:$AU$23,MATCH(N642,Inputs!$AT$8:$AT$23,0)),"")</f>
        <v/>
      </c>
      <c r="T642" s="789" t="str">
        <f t="shared" si="68"/>
        <v/>
      </c>
      <c r="U642" s="789">
        <f t="shared" si="69"/>
        <v>0</v>
      </c>
      <c r="V642" s="789">
        <f t="shared" si="70"/>
        <v>0</v>
      </c>
      <c r="W642" s="789">
        <f t="shared" si="71"/>
        <v>0</v>
      </c>
      <c r="X642" s="790">
        <f t="shared" si="72"/>
        <v>0</v>
      </c>
    </row>
    <row r="643" spans="2:24" ht="15.75" x14ac:dyDescent="0.25">
      <c r="B643" s="837" t="s">
        <v>316</v>
      </c>
      <c r="C643" s="836" t="s">
        <v>1023</v>
      </c>
      <c r="D643" s="835">
        <v>43055</v>
      </c>
      <c r="E643" s="834">
        <v>7160.71</v>
      </c>
      <c r="F643" s="833"/>
      <c r="G643" s="832">
        <v>5</v>
      </c>
      <c r="H643" s="831">
        <f t="shared" si="65"/>
        <v>4</v>
      </c>
      <c r="I643" s="831">
        <v>-1179.48</v>
      </c>
      <c r="J643" s="789">
        <f t="shared" si="66"/>
        <v>5588.2099999999991</v>
      </c>
      <c r="K643" s="831">
        <v>4408.7299999999996</v>
      </c>
      <c r="L643" s="790">
        <f t="shared" si="67"/>
        <v>2751.9800000000005</v>
      </c>
      <c r="M643" s="838"/>
      <c r="N643" s="791"/>
      <c r="O643" s="265"/>
      <c r="P643" s="792"/>
      <c r="Q643" s="839"/>
      <c r="R643" s="833"/>
      <c r="S643" s="788" t="str">
        <f>IFERROR(INDEX(Inputs!$AU$8:$AU$23,MATCH(N643,Inputs!$AT$8:$AT$23,0)),"")</f>
        <v/>
      </c>
      <c r="T643" s="789" t="str">
        <f t="shared" si="68"/>
        <v/>
      </c>
      <c r="U643" s="789">
        <f t="shared" si="69"/>
        <v>0</v>
      </c>
      <c r="V643" s="789">
        <f t="shared" si="70"/>
        <v>0</v>
      </c>
      <c r="W643" s="789">
        <f t="shared" si="71"/>
        <v>0</v>
      </c>
      <c r="X643" s="790">
        <f t="shared" si="72"/>
        <v>0</v>
      </c>
    </row>
    <row r="644" spans="2:24" ht="15.75" x14ac:dyDescent="0.25">
      <c r="B644" s="837" t="s">
        <v>311</v>
      </c>
      <c r="C644" s="836" t="s">
        <v>821</v>
      </c>
      <c r="D644" s="835">
        <v>42551</v>
      </c>
      <c r="E644" s="834">
        <v>7163.55</v>
      </c>
      <c r="F644" s="833"/>
      <c r="G644" s="832">
        <v>6</v>
      </c>
      <c r="H644" s="831">
        <f t="shared" si="65"/>
        <v>5</v>
      </c>
      <c r="I644" s="831">
        <v>-988.08</v>
      </c>
      <c r="J644" s="789">
        <f t="shared" si="66"/>
        <v>6257.85</v>
      </c>
      <c r="K644" s="831">
        <v>5269.77</v>
      </c>
      <c r="L644" s="790">
        <f t="shared" si="67"/>
        <v>1893.7799999999997</v>
      </c>
      <c r="M644" s="838"/>
      <c r="N644" s="791"/>
      <c r="O644" s="265"/>
      <c r="P644" s="792"/>
      <c r="Q644" s="839"/>
      <c r="R644" s="833"/>
      <c r="S644" s="788" t="str">
        <f>IFERROR(INDEX(Inputs!$AU$8:$AU$23,MATCH(N644,Inputs!$AT$8:$AT$23,0)),"")</f>
        <v/>
      </c>
      <c r="T644" s="789" t="str">
        <f t="shared" si="68"/>
        <v/>
      </c>
      <c r="U644" s="789">
        <f t="shared" si="69"/>
        <v>0</v>
      </c>
      <c r="V644" s="789">
        <f t="shared" si="70"/>
        <v>0</v>
      </c>
      <c r="W644" s="789">
        <f t="shared" si="71"/>
        <v>0</v>
      </c>
      <c r="X644" s="790">
        <f t="shared" si="72"/>
        <v>0</v>
      </c>
    </row>
    <row r="645" spans="2:24" ht="15.75" x14ac:dyDescent="0.25">
      <c r="B645" s="837" t="s">
        <v>312</v>
      </c>
      <c r="C645" s="836" t="s">
        <v>921</v>
      </c>
      <c r="D645" s="835">
        <v>38352</v>
      </c>
      <c r="E645" s="834">
        <v>7175</v>
      </c>
      <c r="F645" s="833"/>
      <c r="G645" s="832">
        <v>50</v>
      </c>
      <c r="H645" s="831">
        <f t="shared" si="65"/>
        <v>17</v>
      </c>
      <c r="I645" s="831">
        <v>-141.48000000000002</v>
      </c>
      <c r="J645" s="789">
        <f t="shared" si="66"/>
        <v>2436.4699999999998</v>
      </c>
      <c r="K645" s="831">
        <v>2294.9899999999998</v>
      </c>
      <c r="L645" s="790">
        <f t="shared" si="67"/>
        <v>4880.01</v>
      </c>
      <c r="M645" s="838"/>
      <c r="N645" s="791"/>
      <c r="O645" s="265"/>
      <c r="P645" s="792"/>
      <c r="Q645" s="839"/>
      <c r="R645" s="833"/>
      <c r="S645" s="788" t="str">
        <f>IFERROR(INDEX(Inputs!$AU$8:$AU$23,MATCH(N645,Inputs!$AT$8:$AT$23,0)),"")</f>
        <v/>
      </c>
      <c r="T645" s="789" t="str">
        <f t="shared" si="68"/>
        <v/>
      </c>
      <c r="U645" s="789">
        <f t="shared" si="69"/>
        <v>0</v>
      </c>
      <c r="V645" s="789">
        <f t="shared" si="70"/>
        <v>0</v>
      </c>
      <c r="W645" s="789">
        <f t="shared" si="71"/>
        <v>0</v>
      </c>
      <c r="X645" s="790">
        <f t="shared" si="72"/>
        <v>0</v>
      </c>
    </row>
    <row r="646" spans="2:24" ht="15.75" x14ac:dyDescent="0.25">
      <c r="B646" s="837" t="s">
        <v>359</v>
      </c>
      <c r="C646" s="836" t="s">
        <v>1024</v>
      </c>
      <c r="D646" s="835">
        <v>36250</v>
      </c>
      <c r="E646" s="834">
        <v>7217.55</v>
      </c>
      <c r="F646" s="833"/>
      <c r="G646" s="832">
        <v>40</v>
      </c>
      <c r="H646" s="831">
        <f t="shared" si="65"/>
        <v>22</v>
      </c>
      <c r="I646" s="831">
        <v>-176.52</v>
      </c>
      <c r="J646" s="789">
        <f t="shared" si="66"/>
        <v>4114.17</v>
      </c>
      <c r="K646" s="831">
        <v>3937.65</v>
      </c>
      <c r="L646" s="790">
        <f t="shared" si="67"/>
        <v>3279.9</v>
      </c>
      <c r="M646" s="838"/>
      <c r="N646" s="791"/>
      <c r="O646" s="265"/>
      <c r="P646" s="792"/>
      <c r="Q646" s="839"/>
      <c r="R646" s="833"/>
      <c r="S646" s="788" t="str">
        <f>IFERROR(INDEX(Inputs!$AU$8:$AU$23,MATCH(N646,Inputs!$AT$8:$AT$23,0)),"")</f>
        <v/>
      </c>
      <c r="T646" s="789" t="str">
        <f t="shared" si="68"/>
        <v/>
      </c>
      <c r="U646" s="789">
        <f t="shared" si="69"/>
        <v>0</v>
      </c>
      <c r="V646" s="789">
        <f t="shared" si="70"/>
        <v>0</v>
      </c>
      <c r="W646" s="789">
        <f t="shared" si="71"/>
        <v>0</v>
      </c>
      <c r="X646" s="790">
        <f t="shared" si="72"/>
        <v>0</v>
      </c>
    </row>
    <row r="647" spans="2:24" ht="15.75" x14ac:dyDescent="0.25">
      <c r="B647" s="837" t="s">
        <v>313</v>
      </c>
      <c r="C647" s="836" t="s">
        <v>1025</v>
      </c>
      <c r="D647" s="835">
        <v>43600</v>
      </c>
      <c r="E647" s="834">
        <v>7236.64</v>
      </c>
      <c r="F647" s="833"/>
      <c r="G647" s="832">
        <v>40</v>
      </c>
      <c r="H647" s="831">
        <f t="shared" si="65"/>
        <v>2</v>
      </c>
      <c r="I647" s="831">
        <v>-178.56</v>
      </c>
      <c r="J647" s="789">
        <f t="shared" si="66"/>
        <v>478.91</v>
      </c>
      <c r="K647" s="831">
        <v>300.35000000000002</v>
      </c>
      <c r="L647" s="790">
        <f t="shared" si="67"/>
        <v>6936.29</v>
      </c>
      <c r="M647" s="838"/>
      <c r="N647" s="791"/>
      <c r="O647" s="265"/>
      <c r="P647" s="792"/>
      <c r="Q647" s="839"/>
      <c r="R647" s="833"/>
      <c r="S647" s="788" t="str">
        <f>IFERROR(INDEX(Inputs!$AU$8:$AU$23,MATCH(N647,Inputs!$AT$8:$AT$23,0)),"")</f>
        <v/>
      </c>
      <c r="T647" s="789" t="str">
        <f t="shared" si="68"/>
        <v/>
      </c>
      <c r="U647" s="789">
        <f t="shared" si="69"/>
        <v>0</v>
      </c>
      <c r="V647" s="789">
        <f t="shared" si="70"/>
        <v>0</v>
      </c>
      <c r="W647" s="789">
        <f t="shared" si="71"/>
        <v>0</v>
      </c>
      <c r="X647" s="790">
        <f t="shared" si="72"/>
        <v>0</v>
      </c>
    </row>
    <row r="648" spans="2:24" ht="15.75" x14ac:dyDescent="0.25">
      <c r="B648" s="837" t="s">
        <v>311</v>
      </c>
      <c r="C648" s="836" t="s">
        <v>105</v>
      </c>
      <c r="D648" s="835">
        <v>35309</v>
      </c>
      <c r="E648" s="834">
        <v>7237</v>
      </c>
      <c r="F648" s="833"/>
      <c r="G648" s="832">
        <v>40</v>
      </c>
      <c r="H648" s="831">
        <f t="shared" ref="H648:H711" si="73">IF(E648&lt;&gt;"",IF((TestEOY-D648)/365&gt;G648,G648,ROUNDUP(((TestEOY-D648)/365),0)),"")</f>
        <v>25</v>
      </c>
      <c r="I648" s="831">
        <v>-176.4</v>
      </c>
      <c r="J648" s="789">
        <f t="shared" ref="J648:J711" si="74">K648-I648</f>
        <v>4576.7699999999995</v>
      </c>
      <c r="K648" s="831">
        <v>4400.37</v>
      </c>
      <c r="L648" s="790">
        <f t="shared" si="67"/>
        <v>2836.63</v>
      </c>
      <c r="M648" s="838"/>
      <c r="N648" s="791"/>
      <c r="O648" s="265"/>
      <c r="P648" s="792"/>
      <c r="Q648" s="839"/>
      <c r="R648" s="833"/>
      <c r="S648" s="788" t="str">
        <f>IFERROR(INDEX(Inputs!$AU$8:$AU$23,MATCH(N648,Inputs!$AT$8:$AT$23,0)),"")</f>
        <v/>
      </c>
      <c r="T648" s="789" t="str">
        <f t="shared" si="68"/>
        <v/>
      </c>
      <c r="U648" s="789">
        <f t="shared" si="69"/>
        <v>0</v>
      </c>
      <c r="V648" s="789">
        <f t="shared" si="70"/>
        <v>0</v>
      </c>
      <c r="W648" s="789">
        <f t="shared" si="71"/>
        <v>0</v>
      </c>
      <c r="X648" s="790">
        <f t="shared" si="72"/>
        <v>0</v>
      </c>
    </row>
    <row r="649" spans="2:24" ht="15.75" x14ac:dyDescent="0.25">
      <c r="B649" s="837" t="s">
        <v>311</v>
      </c>
      <c r="C649" s="836" t="s">
        <v>1026</v>
      </c>
      <c r="D649" s="835">
        <v>43281</v>
      </c>
      <c r="E649" s="834">
        <v>7315</v>
      </c>
      <c r="F649" s="833"/>
      <c r="G649" s="832">
        <v>6</v>
      </c>
      <c r="H649" s="831">
        <f t="shared" si="73"/>
        <v>3</v>
      </c>
      <c r="I649" s="831">
        <v>-1101.96</v>
      </c>
      <c r="J649" s="789">
        <f t="shared" si="74"/>
        <v>4192.88</v>
      </c>
      <c r="K649" s="831">
        <v>3090.92</v>
      </c>
      <c r="L649" s="790">
        <f t="shared" si="67"/>
        <v>4224.08</v>
      </c>
      <c r="M649" s="838"/>
      <c r="N649" s="791"/>
      <c r="O649" s="265"/>
      <c r="P649" s="792"/>
      <c r="Q649" s="839"/>
      <c r="R649" s="833"/>
      <c r="S649" s="788" t="str">
        <f>IFERROR(INDEX(Inputs!$AU$8:$AU$23,MATCH(N649,Inputs!$AT$8:$AT$23,0)),"")</f>
        <v/>
      </c>
      <c r="T649" s="789" t="str">
        <f t="shared" si="68"/>
        <v/>
      </c>
      <c r="U649" s="789">
        <f t="shared" si="69"/>
        <v>0</v>
      </c>
      <c r="V649" s="789">
        <f t="shared" si="70"/>
        <v>0</v>
      </c>
      <c r="W649" s="789">
        <f t="shared" si="71"/>
        <v>0</v>
      </c>
      <c r="X649" s="790">
        <f t="shared" si="72"/>
        <v>0</v>
      </c>
    </row>
    <row r="650" spans="2:24" ht="15.75" x14ac:dyDescent="0.25">
      <c r="B650" s="837" t="s">
        <v>308</v>
      </c>
      <c r="C650" s="836" t="s">
        <v>1027</v>
      </c>
      <c r="D650" s="835">
        <v>40662</v>
      </c>
      <c r="E650" s="834">
        <v>7328.3</v>
      </c>
      <c r="F650" s="833"/>
      <c r="G650" s="832">
        <v>20</v>
      </c>
      <c r="H650" s="831">
        <f t="shared" si="73"/>
        <v>10</v>
      </c>
      <c r="I650" s="831">
        <v>-352.8</v>
      </c>
      <c r="J650" s="789">
        <f t="shared" si="74"/>
        <v>3888.05</v>
      </c>
      <c r="K650" s="831">
        <v>3535.25</v>
      </c>
      <c r="L650" s="790">
        <f t="shared" si="67"/>
        <v>3793.05</v>
      </c>
      <c r="M650" s="838"/>
      <c r="N650" s="791"/>
      <c r="O650" s="265"/>
      <c r="P650" s="792"/>
      <c r="Q650" s="839"/>
      <c r="R650" s="833"/>
      <c r="S650" s="788" t="str">
        <f>IFERROR(INDEX(Inputs!$AU$8:$AU$23,MATCH(N650,Inputs!$AT$8:$AT$23,0)),"")</f>
        <v/>
      </c>
      <c r="T650" s="789" t="str">
        <f t="shared" si="68"/>
        <v/>
      </c>
      <c r="U650" s="789">
        <f t="shared" si="69"/>
        <v>0</v>
      </c>
      <c r="V650" s="789">
        <f t="shared" si="70"/>
        <v>0</v>
      </c>
      <c r="W650" s="789">
        <f t="shared" si="71"/>
        <v>0</v>
      </c>
      <c r="X650" s="790">
        <f t="shared" si="72"/>
        <v>0</v>
      </c>
    </row>
    <row r="651" spans="2:24" ht="15.75" x14ac:dyDescent="0.25">
      <c r="B651" s="837" t="s">
        <v>313</v>
      </c>
      <c r="C651" s="836" t="s">
        <v>1028</v>
      </c>
      <c r="D651" s="835">
        <v>43692</v>
      </c>
      <c r="E651" s="834">
        <v>7366.08</v>
      </c>
      <c r="F651" s="833"/>
      <c r="G651" s="832">
        <v>40</v>
      </c>
      <c r="H651" s="831">
        <f t="shared" si="73"/>
        <v>2</v>
      </c>
      <c r="I651" s="831">
        <v>-181.8</v>
      </c>
      <c r="J651" s="789">
        <f t="shared" si="74"/>
        <v>441.5</v>
      </c>
      <c r="K651" s="831">
        <v>259.7</v>
      </c>
      <c r="L651" s="790">
        <f t="shared" si="67"/>
        <v>7106.38</v>
      </c>
      <c r="M651" s="838"/>
      <c r="N651" s="791"/>
      <c r="O651" s="265"/>
      <c r="P651" s="792"/>
      <c r="Q651" s="839"/>
      <c r="R651" s="833"/>
      <c r="S651" s="788" t="str">
        <f>IFERROR(INDEX(Inputs!$AU$8:$AU$23,MATCH(N651,Inputs!$AT$8:$AT$23,0)),"")</f>
        <v/>
      </c>
      <c r="T651" s="789" t="str">
        <f t="shared" si="68"/>
        <v/>
      </c>
      <c r="U651" s="789">
        <f t="shared" si="69"/>
        <v>0</v>
      </c>
      <c r="V651" s="789">
        <f t="shared" si="70"/>
        <v>0</v>
      </c>
      <c r="W651" s="789">
        <f t="shared" si="71"/>
        <v>0</v>
      </c>
      <c r="X651" s="790">
        <f t="shared" si="72"/>
        <v>0</v>
      </c>
    </row>
    <row r="652" spans="2:24" ht="15.75" x14ac:dyDescent="0.25">
      <c r="B652" s="837">
        <v>0</v>
      </c>
      <c r="C652" s="836" t="s">
        <v>1029</v>
      </c>
      <c r="D652" s="835">
        <v>43600</v>
      </c>
      <c r="E652" s="834">
        <v>7486.3</v>
      </c>
      <c r="F652" s="833"/>
      <c r="G652" s="832">
        <v>30</v>
      </c>
      <c r="H652" s="831">
        <f t="shared" si="73"/>
        <v>2</v>
      </c>
      <c r="I652" s="831">
        <v>-245.28000000000003</v>
      </c>
      <c r="J652" s="789">
        <f t="shared" si="74"/>
        <v>659.05</v>
      </c>
      <c r="K652" s="831">
        <v>413.77</v>
      </c>
      <c r="L652" s="790">
        <f t="shared" si="67"/>
        <v>7072.5300000000007</v>
      </c>
      <c r="M652" s="838"/>
      <c r="N652" s="791"/>
      <c r="O652" s="265"/>
      <c r="P652" s="792"/>
      <c r="Q652" s="839"/>
      <c r="R652" s="833"/>
      <c r="S652" s="788" t="str">
        <f>IFERROR(INDEX(Inputs!$AU$8:$AU$23,MATCH(N652,Inputs!$AT$8:$AT$23,0)),"")</f>
        <v/>
      </c>
      <c r="T652" s="789" t="str">
        <f t="shared" si="68"/>
        <v/>
      </c>
      <c r="U652" s="789">
        <f t="shared" si="69"/>
        <v>0</v>
      </c>
      <c r="V652" s="789">
        <f t="shared" si="70"/>
        <v>0</v>
      </c>
      <c r="W652" s="789">
        <f t="shared" si="71"/>
        <v>0</v>
      </c>
      <c r="X652" s="790">
        <f t="shared" si="72"/>
        <v>0</v>
      </c>
    </row>
    <row r="653" spans="2:24" ht="15.75" x14ac:dyDescent="0.25">
      <c r="B653" s="837" t="s">
        <v>308</v>
      </c>
      <c r="C653" s="836" t="s">
        <v>1030</v>
      </c>
      <c r="D653" s="835">
        <v>41182</v>
      </c>
      <c r="E653" s="834">
        <v>7500</v>
      </c>
      <c r="F653" s="833"/>
      <c r="G653" s="832">
        <v>3</v>
      </c>
      <c r="H653" s="831">
        <f t="shared" si="73"/>
        <v>3</v>
      </c>
      <c r="I653" s="831">
        <v>0</v>
      </c>
      <c r="J653" s="789">
        <f t="shared" si="74"/>
        <v>7500</v>
      </c>
      <c r="K653" s="831">
        <v>7500</v>
      </c>
      <c r="L653" s="790">
        <f t="shared" si="67"/>
        <v>0</v>
      </c>
      <c r="M653" s="838"/>
      <c r="N653" s="791"/>
      <c r="O653" s="265"/>
      <c r="P653" s="792"/>
      <c r="Q653" s="839"/>
      <c r="R653" s="833"/>
      <c r="S653" s="788" t="str">
        <f>IFERROR(INDEX(Inputs!$AU$8:$AU$23,MATCH(N653,Inputs!$AT$8:$AT$23,0)),"")</f>
        <v/>
      </c>
      <c r="T653" s="789" t="str">
        <f t="shared" si="68"/>
        <v/>
      </c>
      <c r="U653" s="789">
        <f t="shared" si="69"/>
        <v>0</v>
      </c>
      <c r="V653" s="789">
        <f t="shared" si="70"/>
        <v>0</v>
      </c>
      <c r="W653" s="789">
        <f t="shared" si="71"/>
        <v>0</v>
      </c>
      <c r="X653" s="790">
        <f t="shared" si="72"/>
        <v>0</v>
      </c>
    </row>
    <row r="654" spans="2:24" ht="15.75" x14ac:dyDescent="0.25">
      <c r="B654" s="837" t="s">
        <v>321</v>
      </c>
      <c r="C654" s="836" t="s">
        <v>1031</v>
      </c>
      <c r="D654" s="835">
        <v>40086</v>
      </c>
      <c r="E654" s="834">
        <v>7501.36</v>
      </c>
      <c r="F654" s="833"/>
      <c r="G654" s="832">
        <v>44</v>
      </c>
      <c r="H654" s="831">
        <f t="shared" si="73"/>
        <v>12</v>
      </c>
      <c r="I654" s="831">
        <v>-168.36</v>
      </c>
      <c r="J654" s="789">
        <f t="shared" si="74"/>
        <v>2085.31</v>
      </c>
      <c r="K654" s="831">
        <v>1916.95</v>
      </c>
      <c r="L654" s="790">
        <f t="shared" ref="L654:L717" si="75">IFERROR(IF(K654&gt;E654,0,(+E654-K654))-F654,"")</f>
        <v>5584.41</v>
      </c>
      <c r="M654" s="838"/>
      <c r="N654" s="791"/>
      <c r="O654" s="265"/>
      <c r="P654" s="792"/>
      <c r="Q654" s="839"/>
      <c r="R654" s="833"/>
      <c r="S654" s="788" t="str">
        <f>IFERROR(INDEX(Inputs!$AU$8:$AU$23,MATCH(N654,Inputs!$AT$8:$AT$23,0)),"")</f>
        <v/>
      </c>
      <c r="T654" s="789" t="str">
        <f t="shared" si="68"/>
        <v/>
      </c>
      <c r="U654" s="789">
        <f t="shared" si="69"/>
        <v>0</v>
      </c>
      <c r="V654" s="789">
        <f t="shared" si="70"/>
        <v>0</v>
      </c>
      <c r="W654" s="789">
        <f t="shared" si="71"/>
        <v>0</v>
      </c>
      <c r="X654" s="790">
        <f t="shared" si="72"/>
        <v>0</v>
      </c>
    </row>
    <row r="655" spans="2:24" ht="15.75" x14ac:dyDescent="0.25">
      <c r="B655" s="837" t="s">
        <v>359</v>
      </c>
      <c r="C655" s="836" t="s">
        <v>989</v>
      </c>
      <c r="D655" s="835">
        <v>36068</v>
      </c>
      <c r="E655" s="834">
        <v>7504</v>
      </c>
      <c r="F655" s="833"/>
      <c r="G655" s="832">
        <v>60</v>
      </c>
      <c r="H655" s="831">
        <f t="shared" si="73"/>
        <v>23</v>
      </c>
      <c r="I655" s="831">
        <v>-123.72</v>
      </c>
      <c r="J655" s="789">
        <f t="shared" si="74"/>
        <v>2916.2799999999997</v>
      </c>
      <c r="K655" s="831">
        <v>2792.56</v>
      </c>
      <c r="L655" s="790">
        <f t="shared" si="75"/>
        <v>4711.4400000000005</v>
      </c>
      <c r="M655" s="838"/>
      <c r="N655" s="791"/>
      <c r="O655" s="265"/>
      <c r="P655" s="792"/>
      <c r="Q655" s="839"/>
      <c r="R655" s="833"/>
      <c r="S655" s="788" t="str">
        <f>IFERROR(INDEX(Inputs!$AU$8:$AU$23,MATCH(N655,Inputs!$AT$8:$AT$23,0)),"")</f>
        <v/>
      </c>
      <c r="T655" s="789" t="str">
        <f t="shared" si="68"/>
        <v/>
      </c>
      <c r="U655" s="789">
        <f t="shared" si="69"/>
        <v>0</v>
      </c>
      <c r="V655" s="789">
        <f t="shared" si="70"/>
        <v>0</v>
      </c>
      <c r="W655" s="789">
        <f t="shared" si="71"/>
        <v>0</v>
      </c>
      <c r="X655" s="790">
        <f t="shared" si="72"/>
        <v>0</v>
      </c>
    </row>
    <row r="656" spans="2:24" ht="15.75" x14ac:dyDescent="0.25">
      <c r="B656" s="837" t="s">
        <v>311</v>
      </c>
      <c r="C656" s="836" t="s">
        <v>1032</v>
      </c>
      <c r="D656" s="835">
        <v>37711</v>
      </c>
      <c r="E656" s="834">
        <v>7511.84</v>
      </c>
      <c r="F656" s="833"/>
      <c r="G656" s="832">
        <v>40</v>
      </c>
      <c r="H656" s="831">
        <f t="shared" si="73"/>
        <v>18</v>
      </c>
      <c r="I656" s="831">
        <v>-184.44</v>
      </c>
      <c r="J656" s="789">
        <f t="shared" si="74"/>
        <v>3516.21</v>
      </c>
      <c r="K656" s="831">
        <v>3331.77</v>
      </c>
      <c r="L656" s="790">
        <f t="shared" si="75"/>
        <v>4180.07</v>
      </c>
      <c r="M656" s="838"/>
      <c r="N656" s="791"/>
      <c r="O656" s="265"/>
      <c r="P656" s="792"/>
      <c r="Q656" s="839"/>
      <c r="R656" s="833"/>
      <c r="S656" s="788" t="str">
        <f>IFERROR(INDEX(Inputs!$AU$8:$AU$23,MATCH(N656,Inputs!$AT$8:$AT$23,0)),"")</f>
        <v/>
      </c>
      <c r="T656" s="789" t="str">
        <f t="shared" si="68"/>
        <v/>
      </c>
      <c r="U656" s="789">
        <f t="shared" si="69"/>
        <v>0</v>
      </c>
      <c r="V656" s="789">
        <f t="shared" si="70"/>
        <v>0</v>
      </c>
      <c r="W656" s="789">
        <f t="shared" si="71"/>
        <v>0</v>
      </c>
      <c r="X656" s="790">
        <f t="shared" si="72"/>
        <v>0</v>
      </c>
    </row>
    <row r="657" spans="2:24" ht="15.75" x14ac:dyDescent="0.25">
      <c r="B657" s="837" t="s">
        <v>311</v>
      </c>
      <c r="C657" s="836" t="s">
        <v>1033</v>
      </c>
      <c r="D657" s="835">
        <v>41182</v>
      </c>
      <c r="E657" s="834">
        <v>7530</v>
      </c>
      <c r="F657" s="833"/>
      <c r="G657" s="832">
        <v>6</v>
      </c>
      <c r="H657" s="831">
        <f t="shared" si="73"/>
        <v>6</v>
      </c>
      <c r="I657" s="831">
        <v>0</v>
      </c>
      <c r="J657" s="789">
        <f t="shared" si="74"/>
        <v>7530</v>
      </c>
      <c r="K657" s="831">
        <v>7530</v>
      </c>
      <c r="L657" s="790">
        <f t="shared" si="75"/>
        <v>0</v>
      </c>
      <c r="M657" s="838"/>
      <c r="N657" s="791"/>
      <c r="O657" s="265"/>
      <c r="P657" s="792"/>
      <c r="Q657" s="839"/>
      <c r="R657" s="833"/>
      <c r="S657" s="788" t="str">
        <f>IFERROR(INDEX(Inputs!$AU$8:$AU$23,MATCH(N657,Inputs!$AT$8:$AT$23,0)),"")</f>
        <v/>
      </c>
      <c r="T657" s="789" t="str">
        <f t="shared" si="68"/>
        <v/>
      </c>
      <c r="U657" s="789">
        <f t="shared" si="69"/>
        <v>0</v>
      </c>
      <c r="V657" s="789">
        <f t="shared" si="70"/>
        <v>0</v>
      </c>
      <c r="W657" s="789">
        <f t="shared" si="71"/>
        <v>0</v>
      </c>
      <c r="X657" s="790">
        <f t="shared" si="72"/>
        <v>0</v>
      </c>
    </row>
    <row r="658" spans="2:24" ht="15.75" x14ac:dyDescent="0.25">
      <c r="B658" s="837" t="s">
        <v>321</v>
      </c>
      <c r="C658" s="836" t="s">
        <v>107</v>
      </c>
      <c r="D658" s="835">
        <v>35674</v>
      </c>
      <c r="E658" s="834">
        <v>7543</v>
      </c>
      <c r="F658" s="833"/>
      <c r="G658" s="832">
        <v>44</v>
      </c>
      <c r="H658" s="831">
        <f t="shared" si="73"/>
        <v>24</v>
      </c>
      <c r="I658" s="831">
        <v>-167.52</v>
      </c>
      <c r="J658" s="789">
        <f t="shared" si="74"/>
        <v>4165.59</v>
      </c>
      <c r="K658" s="831">
        <v>3998.07</v>
      </c>
      <c r="L658" s="790">
        <f t="shared" si="75"/>
        <v>3544.93</v>
      </c>
      <c r="M658" s="838"/>
      <c r="N658" s="791"/>
      <c r="O658" s="265"/>
      <c r="P658" s="792"/>
      <c r="Q658" s="839"/>
      <c r="R658" s="833"/>
      <c r="S658" s="788" t="str">
        <f>IFERROR(INDEX(Inputs!$AU$8:$AU$23,MATCH(N658,Inputs!$AT$8:$AT$23,0)),"")</f>
        <v/>
      </c>
      <c r="T658" s="789" t="str">
        <f t="shared" si="68"/>
        <v/>
      </c>
      <c r="U658" s="789">
        <f t="shared" si="69"/>
        <v>0</v>
      </c>
      <c r="V658" s="789">
        <f t="shared" si="70"/>
        <v>0</v>
      </c>
      <c r="W658" s="789">
        <f t="shared" si="71"/>
        <v>0</v>
      </c>
      <c r="X658" s="790">
        <f t="shared" si="72"/>
        <v>0</v>
      </c>
    </row>
    <row r="659" spans="2:24" ht="15.75" x14ac:dyDescent="0.25">
      <c r="B659" s="837" t="s">
        <v>313</v>
      </c>
      <c r="C659" s="836" t="s">
        <v>918</v>
      </c>
      <c r="D659" s="835">
        <v>36891</v>
      </c>
      <c r="E659" s="834">
        <v>7578.26</v>
      </c>
      <c r="F659" s="833"/>
      <c r="G659" s="832">
        <v>40</v>
      </c>
      <c r="H659" s="831">
        <f t="shared" si="73"/>
        <v>21</v>
      </c>
      <c r="I659" s="831">
        <v>-185.64000000000001</v>
      </c>
      <c r="J659" s="789">
        <f t="shared" si="74"/>
        <v>3988.72</v>
      </c>
      <c r="K659" s="831">
        <v>3803.08</v>
      </c>
      <c r="L659" s="790">
        <f t="shared" si="75"/>
        <v>3775.1800000000003</v>
      </c>
      <c r="M659" s="838"/>
      <c r="N659" s="791"/>
      <c r="O659" s="265"/>
      <c r="P659" s="792"/>
      <c r="Q659" s="839"/>
      <c r="R659" s="833"/>
      <c r="S659" s="788" t="str">
        <f>IFERROR(INDEX(Inputs!$AU$8:$AU$23,MATCH(N659,Inputs!$AT$8:$AT$23,0)),"")</f>
        <v/>
      </c>
      <c r="T659" s="789" t="str">
        <f t="shared" si="68"/>
        <v/>
      </c>
      <c r="U659" s="789">
        <f t="shared" si="69"/>
        <v>0</v>
      </c>
      <c r="V659" s="789">
        <f t="shared" si="70"/>
        <v>0</v>
      </c>
      <c r="W659" s="789">
        <f t="shared" si="71"/>
        <v>0</v>
      </c>
      <c r="X659" s="790">
        <f t="shared" si="72"/>
        <v>0</v>
      </c>
    </row>
    <row r="660" spans="2:24" ht="15.75" x14ac:dyDescent="0.25">
      <c r="B660" s="837" t="s">
        <v>307</v>
      </c>
      <c r="C660" s="836" t="s">
        <v>1034</v>
      </c>
      <c r="D660" s="835">
        <v>38260</v>
      </c>
      <c r="E660" s="834">
        <v>7637.64</v>
      </c>
      <c r="F660" s="833"/>
      <c r="G660" s="832">
        <v>20</v>
      </c>
      <c r="H660" s="831">
        <f t="shared" si="73"/>
        <v>17</v>
      </c>
      <c r="I660" s="831">
        <v>-341.64</v>
      </c>
      <c r="J660" s="789">
        <f t="shared" si="74"/>
        <v>6527.0700000000006</v>
      </c>
      <c r="K660" s="831">
        <v>6185.43</v>
      </c>
      <c r="L660" s="790">
        <f t="shared" si="75"/>
        <v>1452.21</v>
      </c>
      <c r="M660" s="838"/>
      <c r="N660" s="791"/>
      <c r="O660" s="265"/>
      <c r="P660" s="792"/>
      <c r="Q660" s="839"/>
      <c r="R660" s="833"/>
      <c r="S660" s="788" t="str">
        <f>IFERROR(INDEX(Inputs!$AU$8:$AU$23,MATCH(N660,Inputs!$AT$8:$AT$23,0)),"")</f>
        <v/>
      </c>
      <c r="T660" s="789" t="str">
        <f t="shared" si="68"/>
        <v/>
      </c>
      <c r="U660" s="789">
        <f t="shared" si="69"/>
        <v>0</v>
      </c>
      <c r="V660" s="789">
        <f t="shared" si="70"/>
        <v>0</v>
      </c>
      <c r="W660" s="789">
        <f t="shared" si="71"/>
        <v>0</v>
      </c>
      <c r="X660" s="790">
        <f t="shared" si="72"/>
        <v>0</v>
      </c>
    </row>
    <row r="661" spans="2:24" ht="15.75" x14ac:dyDescent="0.25">
      <c r="B661" s="837" t="s">
        <v>313</v>
      </c>
      <c r="C661" s="836" t="s">
        <v>1035</v>
      </c>
      <c r="D661" s="835">
        <v>43024</v>
      </c>
      <c r="E661" s="834">
        <v>7655.82</v>
      </c>
      <c r="F661" s="833"/>
      <c r="G661" s="832">
        <v>40</v>
      </c>
      <c r="H661" s="831">
        <f t="shared" si="73"/>
        <v>4</v>
      </c>
      <c r="I661" s="831">
        <v>-189.24</v>
      </c>
      <c r="J661" s="789">
        <f t="shared" si="74"/>
        <v>810.21</v>
      </c>
      <c r="K661" s="831">
        <v>620.97</v>
      </c>
      <c r="L661" s="790">
        <f t="shared" si="75"/>
        <v>7034.8499999999995</v>
      </c>
      <c r="M661" s="838"/>
      <c r="N661" s="791"/>
      <c r="O661" s="265"/>
      <c r="P661" s="792"/>
      <c r="Q661" s="839"/>
      <c r="R661" s="833"/>
      <c r="S661" s="788" t="str">
        <f>IFERROR(INDEX(Inputs!$AU$8:$AU$23,MATCH(N661,Inputs!$AT$8:$AT$23,0)),"")</f>
        <v/>
      </c>
      <c r="T661" s="789" t="str">
        <f t="shared" si="68"/>
        <v/>
      </c>
      <c r="U661" s="789">
        <f t="shared" si="69"/>
        <v>0</v>
      </c>
      <c r="V661" s="789">
        <f t="shared" si="70"/>
        <v>0</v>
      </c>
      <c r="W661" s="789">
        <f t="shared" si="71"/>
        <v>0</v>
      </c>
      <c r="X661" s="790">
        <f t="shared" si="72"/>
        <v>0</v>
      </c>
    </row>
    <row r="662" spans="2:24" ht="15.75" x14ac:dyDescent="0.25">
      <c r="B662" s="837" t="s">
        <v>308</v>
      </c>
      <c r="C662" s="836" t="s">
        <v>1036</v>
      </c>
      <c r="D662" s="835">
        <v>39514</v>
      </c>
      <c r="E662" s="834">
        <v>7690.97</v>
      </c>
      <c r="F662" s="833"/>
      <c r="G662" s="832">
        <v>20</v>
      </c>
      <c r="H662" s="831">
        <f t="shared" si="73"/>
        <v>13</v>
      </c>
      <c r="I662" s="831">
        <v>-364.68</v>
      </c>
      <c r="J662" s="789">
        <f t="shared" si="74"/>
        <v>5289.81</v>
      </c>
      <c r="K662" s="831">
        <v>4925.13</v>
      </c>
      <c r="L662" s="790">
        <f t="shared" si="75"/>
        <v>2765.84</v>
      </c>
      <c r="M662" s="838"/>
      <c r="N662" s="791"/>
      <c r="O662" s="265"/>
      <c r="P662" s="792"/>
      <c r="Q662" s="839"/>
      <c r="R662" s="833"/>
      <c r="S662" s="788" t="str">
        <f>IFERROR(INDEX(Inputs!$AU$8:$AU$23,MATCH(N662,Inputs!$AT$8:$AT$23,0)),"")</f>
        <v/>
      </c>
      <c r="T662" s="789" t="str">
        <f t="shared" si="68"/>
        <v/>
      </c>
      <c r="U662" s="789">
        <f t="shared" si="69"/>
        <v>0</v>
      </c>
      <c r="V662" s="789">
        <f t="shared" si="70"/>
        <v>0</v>
      </c>
      <c r="W662" s="789">
        <f t="shared" si="71"/>
        <v>0</v>
      </c>
      <c r="X662" s="790">
        <f t="shared" si="72"/>
        <v>0</v>
      </c>
    </row>
    <row r="663" spans="2:24" ht="15.75" x14ac:dyDescent="0.25">
      <c r="B663" s="837" t="s">
        <v>311</v>
      </c>
      <c r="C663" s="836" t="s">
        <v>902</v>
      </c>
      <c r="D663" s="835">
        <v>43511</v>
      </c>
      <c r="E663" s="834">
        <v>7702.12</v>
      </c>
      <c r="F663" s="833"/>
      <c r="G663" s="832">
        <v>40</v>
      </c>
      <c r="H663" s="831">
        <f t="shared" si="73"/>
        <v>2</v>
      </c>
      <c r="I663" s="831">
        <v>-190.44</v>
      </c>
      <c r="J663" s="789">
        <f t="shared" si="74"/>
        <v>558.44000000000005</v>
      </c>
      <c r="K663" s="831">
        <v>368</v>
      </c>
      <c r="L663" s="790">
        <f t="shared" si="75"/>
        <v>7334.12</v>
      </c>
      <c r="M663" s="838"/>
      <c r="N663" s="791"/>
      <c r="O663" s="265"/>
      <c r="P663" s="792"/>
      <c r="Q663" s="839"/>
      <c r="R663" s="833"/>
      <c r="S663" s="788" t="str">
        <f>IFERROR(INDEX(Inputs!$AU$8:$AU$23,MATCH(N663,Inputs!$AT$8:$AT$23,0)),"")</f>
        <v/>
      </c>
      <c r="T663" s="789" t="str">
        <f t="shared" si="68"/>
        <v/>
      </c>
      <c r="U663" s="789">
        <f t="shared" si="69"/>
        <v>0</v>
      </c>
      <c r="V663" s="789">
        <f t="shared" si="70"/>
        <v>0</v>
      </c>
      <c r="W663" s="789">
        <f t="shared" si="71"/>
        <v>0</v>
      </c>
      <c r="X663" s="790">
        <f t="shared" si="72"/>
        <v>0</v>
      </c>
    </row>
    <row r="664" spans="2:24" ht="15.75" x14ac:dyDescent="0.25">
      <c r="B664" s="837" t="s">
        <v>359</v>
      </c>
      <c r="C664" s="836" t="s">
        <v>562</v>
      </c>
      <c r="D664" s="835">
        <v>44062</v>
      </c>
      <c r="E664" s="834">
        <v>7786.57</v>
      </c>
      <c r="F664" s="833"/>
      <c r="G664" s="832">
        <v>30</v>
      </c>
      <c r="H664" s="831">
        <f t="shared" si="73"/>
        <v>1</v>
      </c>
      <c r="I664" s="831">
        <v>-259.56</v>
      </c>
      <c r="J664" s="789">
        <f t="shared" si="74"/>
        <v>281.19</v>
      </c>
      <c r="K664" s="831">
        <v>21.63</v>
      </c>
      <c r="L664" s="790">
        <f t="shared" si="75"/>
        <v>7764.94</v>
      </c>
      <c r="M664" s="838"/>
      <c r="N664" s="791"/>
      <c r="O664" s="265"/>
      <c r="P664" s="792"/>
      <c r="Q664" s="839"/>
      <c r="R664" s="833"/>
      <c r="S664" s="788" t="str">
        <f>IFERROR(INDEX(Inputs!$AU$8:$AU$23,MATCH(N664,Inputs!$AT$8:$AT$23,0)),"")</f>
        <v/>
      </c>
      <c r="T664" s="789" t="str">
        <f t="shared" si="68"/>
        <v/>
      </c>
      <c r="U664" s="789">
        <f t="shared" si="69"/>
        <v>0</v>
      </c>
      <c r="V664" s="789">
        <f t="shared" si="70"/>
        <v>0</v>
      </c>
      <c r="W664" s="789">
        <f t="shared" si="71"/>
        <v>0</v>
      </c>
      <c r="X664" s="790">
        <f t="shared" si="72"/>
        <v>0</v>
      </c>
    </row>
    <row r="665" spans="2:24" ht="15.75" x14ac:dyDescent="0.25">
      <c r="B665" s="837" t="s">
        <v>308</v>
      </c>
      <c r="C665" s="836" t="s">
        <v>549</v>
      </c>
      <c r="D665" s="835">
        <v>44180</v>
      </c>
      <c r="E665" s="834">
        <v>7817.45</v>
      </c>
      <c r="F665" s="833"/>
      <c r="G665" s="832">
        <v>5</v>
      </c>
      <c r="H665" s="831">
        <f t="shared" si="73"/>
        <v>1</v>
      </c>
      <c r="I665" s="831">
        <v>-1563.48</v>
      </c>
      <c r="J665" s="789">
        <f t="shared" si="74"/>
        <v>1693.77</v>
      </c>
      <c r="K665" s="831">
        <v>130.29</v>
      </c>
      <c r="L665" s="790">
        <f t="shared" si="75"/>
        <v>7687.16</v>
      </c>
      <c r="M665" s="838"/>
      <c r="N665" s="791"/>
      <c r="O665" s="265"/>
      <c r="P665" s="792"/>
      <c r="Q665" s="839"/>
      <c r="R665" s="833"/>
      <c r="S665" s="788" t="str">
        <f>IFERROR(INDEX(Inputs!$AU$8:$AU$23,MATCH(N665,Inputs!$AT$8:$AT$23,0)),"")</f>
        <v/>
      </c>
      <c r="T665" s="789" t="str">
        <f t="shared" si="68"/>
        <v/>
      </c>
      <c r="U665" s="789">
        <f t="shared" si="69"/>
        <v>0</v>
      </c>
      <c r="V665" s="789">
        <f t="shared" si="70"/>
        <v>0</v>
      </c>
      <c r="W665" s="789">
        <f t="shared" si="71"/>
        <v>0</v>
      </c>
      <c r="X665" s="790">
        <f t="shared" si="72"/>
        <v>0</v>
      </c>
    </row>
    <row r="666" spans="2:24" ht="15.75" x14ac:dyDescent="0.25">
      <c r="B666" s="837" t="s">
        <v>308</v>
      </c>
      <c r="C666" s="836" t="s">
        <v>1037</v>
      </c>
      <c r="D666" s="835">
        <v>42423</v>
      </c>
      <c r="E666" s="834">
        <v>7829.04</v>
      </c>
      <c r="F666" s="833"/>
      <c r="G666" s="832">
        <v>20</v>
      </c>
      <c r="H666" s="831">
        <f t="shared" si="73"/>
        <v>5</v>
      </c>
      <c r="I666" s="831">
        <v>-379.32</v>
      </c>
      <c r="J666" s="789">
        <f t="shared" si="74"/>
        <v>2265.2600000000002</v>
      </c>
      <c r="K666" s="831">
        <v>1885.94</v>
      </c>
      <c r="L666" s="790">
        <f t="shared" si="75"/>
        <v>5943.1</v>
      </c>
      <c r="M666" s="838"/>
      <c r="N666" s="791"/>
      <c r="O666" s="265"/>
      <c r="P666" s="792"/>
      <c r="Q666" s="839"/>
      <c r="R666" s="833"/>
      <c r="S666" s="788" t="str">
        <f>IFERROR(INDEX(Inputs!$AU$8:$AU$23,MATCH(N666,Inputs!$AT$8:$AT$23,0)),"")</f>
        <v/>
      </c>
      <c r="T666" s="789" t="str">
        <f t="shared" si="68"/>
        <v/>
      </c>
      <c r="U666" s="789">
        <f t="shared" si="69"/>
        <v>0</v>
      </c>
      <c r="V666" s="789">
        <f t="shared" si="70"/>
        <v>0</v>
      </c>
      <c r="W666" s="789">
        <f t="shared" si="71"/>
        <v>0</v>
      </c>
      <c r="X666" s="790">
        <f t="shared" si="72"/>
        <v>0</v>
      </c>
    </row>
    <row r="667" spans="2:24" ht="15.75" x14ac:dyDescent="0.25">
      <c r="B667" s="837" t="s">
        <v>311</v>
      </c>
      <c r="C667" s="836" t="s">
        <v>1038</v>
      </c>
      <c r="D667" s="835">
        <v>40999</v>
      </c>
      <c r="E667" s="834">
        <v>7856.08</v>
      </c>
      <c r="F667" s="833"/>
      <c r="G667" s="832">
        <v>40</v>
      </c>
      <c r="H667" s="831">
        <f t="shared" si="73"/>
        <v>9</v>
      </c>
      <c r="I667" s="831">
        <v>-193.32</v>
      </c>
      <c r="J667" s="789">
        <f t="shared" si="74"/>
        <v>1910.28</v>
      </c>
      <c r="K667" s="831">
        <v>1716.96</v>
      </c>
      <c r="L667" s="790">
        <f t="shared" si="75"/>
        <v>6139.12</v>
      </c>
      <c r="M667" s="838"/>
      <c r="N667" s="791"/>
      <c r="O667" s="265"/>
      <c r="P667" s="792"/>
      <c r="Q667" s="839"/>
      <c r="R667" s="833"/>
      <c r="S667" s="788" t="str">
        <f>IFERROR(INDEX(Inputs!$AU$8:$AU$23,MATCH(N667,Inputs!$AT$8:$AT$23,0)),"")</f>
        <v/>
      </c>
      <c r="T667" s="789" t="str">
        <f t="shared" si="68"/>
        <v/>
      </c>
      <c r="U667" s="789">
        <f t="shared" si="69"/>
        <v>0</v>
      </c>
      <c r="V667" s="789">
        <f t="shared" si="70"/>
        <v>0</v>
      </c>
      <c r="W667" s="789">
        <f t="shared" si="71"/>
        <v>0</v>
      </c>
      <c r="X667" s="790">
        <f t="shared" si="72"/>
        <v>0</v>
      </c>
    </row>
    <row r="668" spans="2:24" ht="15.75" x14ac:dyDescent="0.25">
      <c r="B668" s="837" t="e">
        <v>#N/A</v>
      </c>
      <c r="C668" s="836" t="s">
        <v>1039</v>
      </c>
      <c r="D668" s="835">
        <v>42125</v>
      </c>
      <c r="E668" s="834">
        <v>8047</v>
      </c>
      <c r="F668" s="833"/>
      <c r="G668" s="832">
        <v>8</v>
      </c>
      <c r="H668" s="831">
        <f t="shared" si="73"/>
        <v>6</v>
      </c>
      <c r="I668" s="831">
        <v>-876.84000000000015</v>
      </c>
      <c r="J668" s="789">
        <f t="shared" si="74"/>
        <v>6512.3600000000006</v>
      </c>
      <c r="K668" s="831">
        <v>5635.52</v>
      </c>
      <c r="L668" s="790">
        <f t="shared" si="75"/>
        <v>2411.4799999999996</v>
      </c>
      <c r="M668" s="838"/>
      <c r="N668" s="791"/>
      <c r="O668" s="265"/>
      <c r="P668" s="792"/>
      <c r="Q668" s="839"/>
      <c r="R668" s="833"/>
      <c r="S668" s="788" t="str">
        <f>IFERROR(INDEX(Inputs!$AU$8:$AU$23,MATCH(N668,Inputs!$AT$8:$AT$23,0)),"")</f>
        <v/>
      </c>
      <c r="T668" s="789" t="str">
        <f t="shared" si="68"/>
        <v/>
      </c>
      <c r="U668" s="789">
        <f t="shared" si="69"/>
        <v>0</v>
      </c>
      <c r="V668" s="789">
        <f t="shared" si="70"/>
        <v>0</v>
      </c>
      <c r="W668" s="789">
        <f t="shared" si="71"/>
        <v>0</v>
      </c>
      <c r="X668" s="790">
        <f t="shared" si="72"/>
        <v>0</v>
      </c>
    </row>
    <row r="669" spans="2:24" ht="15.75" x14ac:dyDescent="0.25">
      <c r="B669" s="837" t="s">
        <v>311</v>
      </c>
      <c r="C669" s="836" t="s">
        <v>1040</v>
      </c>
      <c r="D669" s="835">
        <v>37894</v>
      </c>
      <c r="E669" s="834">
        <v>8147.52</v>
      </c>
      <c r="F669" s="833"/>
      <c r="G669" s="832">
        <v>40</v>
      </c>
      <c r="H669" s="831">
        <f t="shared" si="73"/>
        <v>18</v>
      </c>
      <c r="I669" s="831">
        <v>-200.04000000000002</v>
      </c>
      <c r="J669" s="789">
        <f t="shared" si="74"/>
        <v>3711.91</v>
      </c>
      <c r="K669" s="831">
        <v>3511.87</v>
      </c>
      <c r="L669" s="790">
        <f t="shared" si="75"/>
        <v>4635.6500000000005</v>
      </c>
      <c r="M669" s="838"/>
      <c r="N669" s="791"/>
      <c r="O669" s="265"/>
      <c r="P669" s="792"/>
      <c r="Q669" s="839"/>
      <c r="R669" s="833"/>
      <c r="S669" s="788" t="str">
        <f>IFERROR(INDEX(Inputs!$AU$8:$AU$23,MATCH(N669,Inputs!$AT$8:$AT$23,0)),"")</f>
        <v/>
      </c>
      <c r="T669" s="789" t="str">
        <f t="shared" si="68"/>
        <v/>
      </c>
      <c r="U669" s="789">
        <f t="shared" si="69"/>
        <v>0</v>
      </c>
      <c r="V669" s="789">
        <f t="shared" si="70"/>
        <v>0</v>
      </c>
      <c r="W669" s="789">
        <f t="shared" si="71"/>
        <v>0</v>
      </c>
      <c r="X669" s="790">
        <f t="shared" si="72"/>
        <v>0</v>
      </c>
    </row>
    <row r="670" spans="2:24" ht="15.75" x14ac:dyDescent="0.25">
      <c r="B670" s="837" t="s">
        <v>313</v>
      </c>
      <c r="C670" s="836" t="s">
        <v>1041</v>
      </c>
      <c r="D670" s="835">
        <v>39538</v>
      </c>
      <c r="E670" s="834">
        <v>8201.9</v>
      </c>
      <c r="F670" s="833"/>
      <c r="G670" s="832">
        <v>20</v>
      </c>
      <c r="H670" s="831">
        <f t="shared" si="73"/>
        <v>13</v>
      </c>
      <c r="I670" s="831">
        <v>-389.15999999999997</v>
      </c>
      <c r="J670" s="789">
        <f t="shared" si="74"/>
        <v>5607.47</v>
      </c>
      <c r="K670" s="831">
        <v>5218.3100000000004</v>
      </c>
      <c r="L670" s="790">
        <f t="shared" si="75"/>
        <v>2983.5899999999992</v>
      </c>
      <c r="M670" s="838"/>
      <c r="N670" s="791"/>
      <c r="O670" s="265"/>
      <c r="P670" s="792"/>
      <c r="Q670" s="839"/>
      <c r="R670" s="833"/>
      <c r="S670" s="788" t="str">
        <f>IFERROR(INDEX(Inputs!$AU$8:$AU$23,MATCH(N670,Inputs!$AT$8:$AT$23,0)),"")</f>
        <v/>
      </c>
      <c r="T670" s="789" t="str">
        <f t="shared" si="68"/>
        <v/>
      </c>
      <c r="U670" s="789">
        <f t="shared" si="69"/>
        <v>0</v>
      </c>
      <c r="V670" s="789">
        <f t="shared" si="70"/>
        <v>0</v>
      </c>
      <c r="W670" s="789">
        <f t="shared" si="71"/>
        <v>0</v>
      </c>
      <c r="X670" s="790">
        <f t="shared" si="72"/>
        <v>0</v>
      </c>
    </row>
    <row r="671" spans="2:24" ht="15.75" x14ac:dyDescent="0.25">
      <c r="B671" s="837" t="s">
        <v>359</v>
      </c>
      <c r="C671" s="836" t="s">
        <v>1024</v>
      </c>
      <c r="D671" s="835">
        <v>36068</v>
      </c>
      <c r="E671" s="834">
        <v>8276</v>
      </c>
      <c r="F671" s="833"/>
      <c r="G671" s="832">
        <v>40</v>
      </c>
      <c r="H671" s="831">
        <f t="shared" si="73"/>
        <v>23</v>
      </c>
      <c r="I671" s="831">
        <v>-202.32</v>
      </c>
      <c r="J671" s="789">
        <f t="shared" si="74"/>
        <v>4820.79</v>
      </c>
      <c r="K671" s="831">
        <v>4618.47</v>
      </c>
      <c r="L671" s="790">
        <f t="shared" si="75"/>
        <v>3657.5299999999997</v>
      </c>
      <c r="M671" s="838"/>
      <c r="N671" s="791"/>
      <c r="O671" s="265"/>
      <c r="P671" s="792"/>
      <c r="Q671" s="839"/>
      <c r="R671" s="833"/>
      <c r="S671" s="788" t="str">
        <f>IFERROR(INDEX(Inputs!$AU$8:$AU$23,MATCH(N671,Inputs!$AT$8:$AT$23,0)),"")</f>
        <v/>
      </c>
      <c r="T671" s="789" t="str">
        <f t="shared" si="68"/>
        <v/>
      </c>
      <c r="U671" s="789">
        <f t="shared" si="69"/>
        <v>0</v>
      </c>
      <c r="V671" s="789">
        <f t="shared" si="70"/>
        <v>0</v>
      </c>
      <c r="W671" s="789">
        <f t="shared" si="71"/>
        <v>0</v>
      </c>
      <c r="X671" s="790">
        <f t="shared" si="72"/>
        <v>0</v>
      </c>
    </row>
    <row r="672" spans="2:24" ht="15.75" x14ac:dyDescent="0.25">
      <c r="B672" s="837" t="s">
        <v>313</v>
      </c>
      <c r="C672" s="836" t="s">
        <v>1042</v>
      </c>
      <c r="D672" s="835">
        <v>43966</v>
      </c>
      <c r="E672" s="834">
        <v>8295.2099999999991</v>
      </c>
      <c r="F672" s="833"/>
      <c r="G672" s="832">
        <v>20</v>
      </c>
      <c r="H672" s="831">
        <f t="shared" si="73"/>
        <v>1</v>
      </c>
      <c r="I672" s="831">
        <v>-411.24</v>
      </c>
      <c r="J672" s="789">
        <f t="shared" si="74"/>
        <v>720.54</v>
      </c>
      <c r="K672" s="831">
        <v>309.3</v>
      </c>
      <c r="L672" s="790">
        <f t="shared" si="75"/>
        <v>7985.9099999999989</v>
      </c>
      <c r="M672" s="838"/>
      <c r="N672" s="791"/>
      <c r="O672" s="265"/>
      <c r="P672" s="792"/>
      <c r="Q672" s="839"/>
      <c r="R672" s="833"/>
      <c r="S672" s="788" t="str">
        <f>IFERROR(INDEX(Inputs!$AU$8:$AU$23,MATCH(N672,Inputs!$AT$8:$AT$23,0)),"")</f>
        <v/>
      </c>
      <c r="T672" s="789" t="str">
        <f t="shared" si="68"/>
        <v/>
      </c>
      <c r="U672" s="789">
        <f t="shared" si="69"/>
        <v>0</v>
      </c>
      <c r="V672" s="789">
        <f t="shared" si="70"/>
        <v>0</v>
      </c>
      <c r="W672" s="789">
        <f t="shared" si="71"/>
        <v>0</v>
      </c>
      <c r="X672" s="790">
        <f t="shared" si="72"/>
        <v>0</v>
      </c>
    </row>
    <row r="673" spans="2:24" ht="15.75" x14ac:dyDescent="0.25">
      <c r="B673" s="837" t="s">
        <v>311</v>
      </c>
      <c r="C673" s="836" t="s">
        <v>799</v>
      </c>
      <c r="D673" s="835">
        <v>43692</v>
      </c>
      <c r="E673" s="834">
        <v>8367.1299999999992</v>
      </c>
      <c r="F673" s="833"/>
      <c r="G673" s="832">
        <v>40</v>
      </c>
      <c r="H673" s="831">
        <f t="shared" si="73"/>
        <v>2</v>
      </c>
      <c r="I673" s="831">
        <v>-207</v>
      </c>
      <c r="J673" s="789">
        <f t="shared" si="74"/>
        <v>502.25</v>
      </c>
      <c r="K673" s="831">
        <v>295.25</v>
      </c>
      <c r="L673" s="790">
        <f t="shared" si="75"/>
        <v>8071.8799999999992</v>
      </c>
      <c r="M673" s="838"/>
      <c r="N673" s="791"/>
      <c r="O673" s="265"/>
      <c r="P673" s="792"/>
      <c r="Q673" s="839"/>
      <c r="R673" s="833"/>
      <c r="S673" s="788" t="str">
        <f>IFERROR(INDEX(Inputs!$AU$8:$AU$23,MATCH(N673,Inputs!$AT$8:$AT$23,0)),"")</f>
        <v/>
      </c>
      <c r="T673" s="789" t="str">
        <f t="shared" si="68"/>
        <v/>
      </c>
      <c r="U673" s="789">
        <f t="shared" si="69"/>
        <v>0</v>
      </c>
      <c r="V673" s="789">
        <f t="shared" si="70"/>
        <v>0</v>
      </c>
      <c r="W673" s="789">
        <f t="shared" si="71"/>
        <v>0</v>
      </c>
      <c r="X673" s="790">
        <f t="shared" si="72"/>
        <v>0</v>
      </c>
    </row>
    <row r="674" spans="2:24" ht="15.75" x14ac:dyDescent="0.25">
      <c r="B674" s="837">
        <v>0</v>
      </c>
      <c r="C674" s="836" t="s">
        <v>1043</v>
      </c>
      <c r="D674" s="835">
        <v>37894</v>
      </c>
      <c r="E674" s="834">
        <v>8459.08</v>
      </c>
      <c r="F674" s="833"/>
      <c r="G674" s="832">
        <v>30</v>
      </c>
      <c r="H674" s="831">
        <f t="shared" si="73"/>
        <v>18</v>
      </c>
      <c r="I674" s="831">
        <v>-273.36</v>
      </c>
      <c r="J674" s="789">
        <f t="shared" si="74"/>
        <v>5133.04</v>
      </c>
      <c r="K674" s="831">
        <v>4859.68</v>
      </c>
      <c r="L674" s="790">
        <f t="shared" si="75"/>
        <v>3599.3999999999996</v>
      </c>
      <c r="M674" s="838"/>
      <c r="N674" s="791"/>
      <c r="O674" s="265"/>
      <c r="P674" s="792"/>
      <c r="Q674" s="839"/>
      <c r="R674" s="833"/>
      <c r="S674" s="788" t="str">
        <f>IFERROR(INDEX(Inputs!$AU$8:$AU$23,MATCH(N674,Inputs!$AT$8:$AT$23,0)),"")</f>
        <v/>
      </c>
      <c r="T674" s="789" t="str">
        <f t="shared" si="68"/>
        <v/>
      </c>
      <c r="U674" s="789">
        <f t="shared" si="69"/>
        <v>0</v>
      </c>
      <c r="V674" s="789">
        <f t="shared" si="70"/>
        <v>0</v>
      </c>
      <c r="W674" s="789">
        <f t="shared" si="71"/>
        <v>0</v>
      </c>
      <c r="X674" s="790">
        <f t="shared" si="72"/>
        <v>0</v>
      </c>
    </row>
    <row r="675" spans="2:24" ht="15.75" x14ac:dyDescent="0.25">
      <c r="B675" s="837" t="s">
        <v>313</v>
      </c>
      <c r="C675" s="836" t="s">
        <v>950</v>
      </c>
      <c r="D675" s="835">
        <v>35490</v>
      </c>
      <c r="E675" s="834">
        <v>8541</v>
      </c>
      <c r="F675" s="833"/>
      <c r="G675" s="832">
        <v>20</v>
      </c>
      <c r="H675" s="831">
        <f t="shared" si="73"/>
        <v>20</v>
      </c>
      <c r="I675" s="831">
        <v>0</v>
      </c>
      <c r="J675" s="789">
        <f t="shared" si="74"/>
        <v>8541</v>
      </c>
      <c r="K675" s="831">
        <v>8541</v>
      </c>
      <c r="L675" s="790">
        <f t="shared" si="75"/>
        <v>0</v>
      </c>
      <c r="M675" s="838"/>
      <c r="N675" s="791"/>
      <c r="O675" s="265"/>
      <c r="P675" s="792"/>
      <c r="Q675" s="839"/>
      <c r="R675" s="833"/>
      <c r="S675" s="788" t="str">
        <f>IFERROR(INDEX(Inputs!$AU$8:$AU$23,MATCH(N675,Inputs!$AT$8:$AT$23,0)),"")</f>
        <v/>
      </c>
      <c r="T675" s="789" t="str">
        <f t="shared" si="68"/>
        <v/>
      </c>
      <c r="U675" s="789">
        <f t="shared" si="69"/>
        <v>0</v>
      </c>
      <c r="V675" s="789">
        <f t="shared" si="70"/>
        <v>0</v>
      </c>
      <c r="W675" s="789">
        <f t="shared" si="71"/>
        <v>0</v>
      </c>
      <c r="X675" s="790">
        <f t="shared" si="72"/>
        <v>0</v>
      </c>
    </row>
    <row r="676" spans="2:24" ht="15.75" x14ac:dyDescent="0.25">
      <c r="B676" s="837" t="s">
        <v>311</v>
      </c>
      <c r="C676" s="836" t="s">
        <v>870</v>
      </c>
      <c r="D676" s="835">
        <v>42277</v>
      </c>
      <c r="E676" s="834">
        <v>8568.44</v>
      </c>
      <c r="F676" s="833"/>
      <c r="G676" s="832">
        <v>6</v>
      </c>
      <c r="H676" s="831">
        <f t="shared" si="73"/>
        <v>6</v>
      </c>
      <c r="I676" s="831">
        <v>-1020.1200000000001</v>
      </c>
      <c r="J676" s="789">
        <f t="shared" si="74"/>
        <v>8313.49</v>
      </c>
      <c r="K676" s="831">
        <v>7293.37</v>
      </c>
      <c r="L676" s="790">
        <f t="shared" si="75"/>
        <v>1275.0700000000006</v>
      </c>
      <c r="M676" s="838"/>
      <c r="N676" s="791"/>
      <c r="O676" s="265"/>
      <c r="P676" s="792"/>
      <c r="Q676" s="839"/>
      <c r="R676" s="833"/>
      <c r="S676" s="788" t="str">
        <f>IFERROR(INDEX(Inputs!$AU$8:$AU$23,MATCH(N676,Inputs!$AT$8:$AT$23,0)),"")</f>
        <v/>
      </c>
      <c r="T676" s="789" t="str">
        <f t="shared" si="68"/>
        <v/>
      </c>
      <c r="U676" s="789">
        <f t="shared" si="69"/>
        <v>0</v>
      </c>
      <c r="V676" s="789">
        <f t="shared" si="70"/>
        <v>0</v>
      </c>
      <c r="W676" s="789">
        <f t="shared" si="71"/>
        <v>0</v>
      </c>
      <c r="X676" s="790">
        <f t="shared" si="72"/>
        <v>0</v>
      </c>
    </row>
    <row r="677" spans="2:24" ht="15.75" x14ac:dyDescent="0.25">
      <c r="B677" s="837" t="s">
        <v>311</v>
      </c>
      <c r="C677" s="836" t="s">
        <v>759</v>
      </c>
      <c r="D677" s="835">
        <v>38625</v>
      </c>
      <c r="E677" s="834">
        <v>8607.11</v>
      </c>
      <c r="F677" s="833"/>
      <c r="G677" s="832">
        <v>40</v>
      </c>
      <c r="H677" s="831">
        <f t="shared" si="73"/>
        <v>16</v>
      </c>
      <c r="I677" s="831">
        <v>-211.68</v>
      </c>
      <c r="J677" s="789">
        <f t="shared" si="74"/>
        <v>3491.43</v>
      </c>
      <c r="K677" s="831">
        <v>3279.75</v>
      </c>
      <c r="L677" s="790">
        <f t="shared" si="75"/>
        <v>5327.3600000000006</v>
      </c>
      <c r="M677" s="838"/>
      <c r="N677" s="791"/>
      <c r="O677" s="265"/>
      <c r="P677" s="792"/>
      <c r="Q677" s="839"/>
      <c r="R677" s="833"/>
      <c r="S677" s="788" t="str">
        <f>IFERROR(INDEX(Inputs!$AU$8:$AU$23,MATCH(N677,Inputs!$AT$8:$AT$23,0)),"")</f>
        <v/>
      </c>
      <c r="T677" s="789" t="str">
        <f t="shared" si="68"/>
        <v/>
      </c>
      <c r="U677" s="789">
        <f t="shared" si="69"/>
        <v>0</v>
      </c>
      <c r="V677" s="789">
        <f t="shared" si="70"/>
        <v>0</v>
      </c>
      <c r="W677" s="789">
        <f t="shared" si="71"/>
        <v>0</v>
      </c>
      <c r="X677" s="790">
        <f t="shared" si="72"/>
        <v>0</v>
      </c>
    </row>
    <row r="678" spans="2:24" ht="15.75" x14ac:dyDescent="0.25">
      <c r="B678" s="837" t="s">
        <v>359</v>
      </c>
      <c r="C678" s="836" t="s">
        <v>1044</v>
      </c>
      <c r="D678" s="835">
        <v>43465</v>
      </c>
      <c r="E678" s="834">
        <v>8612.85</v>
      </c>
      <c r="F678" s="833"/>
      <c r="G678" s="832">
        <v>60</v>
      </c>
      <c r="H678" s="831">
        <f t="shared" si="73"/>
        <v>3</v>
      </c>
      <c r="I678" s="831">
        <v>-142.56</v>
      </c>
      <c r="J678" s="789">
        <f t="shared" si="74"/>
        <v>441.13</v>
      </c>
      <c r="K678" s="831">
        <v>298.57</v>
      </c>
      <c r="L678" s="790">
        <f t="shared" si="75"/>
        <v>8314.2800000000007</v>
      </c>
      <c r="M678" s="838"/>
      <c r="N678" s="791"/>
      <c r="O678" s="265"/>
      <c r="P678" s="792"/>
      <c r="Q678" s="839"/>
      <c r="R678" s="833"/>
      <c r="S678" s="788" t="str">
        <f>IFERROR(INDEX(Inputs!$AU$8:$AU$23,MATCH(N678,Inputs!$AT$8:$AT$23,0)),"")</f>
        <v/>
      </c>
      <c r="T678" s="789" t="str">
        <f t="shared" si="68"/>
        <v/>
      </c>
      <c r="U678" s="789">
        <f t="shared" si="69"/>
        <v>0</v>
      </c>
      <c r="V678" s="789">
        <f t="shared" si="70"/>
        <v>0</v>
      </c>
      <c r="W678" s="789">
        <f t="shared" si="71"/>
        <v>0</v>
      </c>
      <c r="X678" s="790">
        <f t="shared" si="72"/>
        <v>0</v>
      </c>
    </row>
    <row r="679" spans="2:24" ht="15.75" x14ac:dyDescent="0.25">
      <c r="B679" s="837" t="s">
        <v>313</v>
      </c>
      <c r="C679" s="836" t="s">
        <v>1045</v>
      </c>
      <c r="D679" s="835">
        <v>37711</v>
      </c>
      <c r="E679" s="834">
        <v>8684.82</v>
      </c>
      <c r="F679" s="833"/>
      <c r="G679" s="832">
        <v>40</v>
      </c>
      <c r="H679" s="831">
        <f t="shared" si="73"/>
        <v>18</v>
      </c>
      <c r="I679" s="831">
        <v>-212.39999999999998</v>
      </c>
      <c r="J679" s="789">
        <f t="shared" si="74"/>
        <v>4063.92</v>
      </c>
      <c r="K679" s="831">
        <v>3851.52</v>
      </c>
      <c r="L679" s="790">
        <f t="shared" si="75"/>
        <v>4833.2999999999993</v>
      </c>
      <c r="M679" s="838"/>
      <c r="N679" s="791"/>
      <c r="O679" s="265"/>
      <c r="P679" s="792"/>
      <c r="Q679" s="839"/>
      <c r="R679" s="833"/>
      <c r="S679" s="788" t="str">
        <f>IFERROR(INDEX(Inputs!$AU$8:$AU$23,MATCH(N679,Inputs!$AT$8:$AT$23,0)),"")</f>
        <v/>
      </c>
      <c r="T679" s="789" t="str">
        <f t="shared" si="68"/>
        <v/>
      </c>
      <c r="U679" s="789">
        <f t="shared" si="69"/>
        <v>0</v>
      </c>
      <c r="V679" s="789">
        <f t="shared" si="70"/>
        <v>0</v>
      </c>
      <c r="W679" s="789">
        <f t="shared" si="71"/>
        <v>0</v>
      </c>
      <c r="X679" s="790">
        <f t="shared" si="72"/>
        <v>0</v>
      </c>
    </row>
    <row r="680" spans="2:24" ht="15.75" x14ac:dyDescent="0.25">
      <c r="B680" s="837" t="s">
        <v>311</v>
      </c>
      <c r="C680" s="836" t="s">
        <v>1046</v>
      </c>
      <c r="D680" s="835">
        <v>42185</v>
      </c>
      <c r="E680" s="834">
        <v>8719</v>
      </c>
      <c r="F680" s="833"/>
      <c r="G680" s="832">
        <v>8</v>
      </c>
      <c r="H680" s="831">
        <f t="shared" si="73"/>
        <v>6</v>
      </c>
      <c r="I680" s="831">
        <v>-957</v>
      </c>
      <c r="J680" s="789">
        <f t="shared" si="74"/>
        <v>6884.9</v>
      </c>
      <c r="K680" s="831">
        <v>5927.9</v>
      </c>
      <c r="L680" s="790">
        <f t="shared" si="75"/>
        <v>2791.1000000000004</v>
      </c>
      <c r="M680" s="838"/>
      <c r="N680" s="791"/>
      <c r="O680" s="265"/>
      <c r="P680" s="792"/>
      <c r="Q680" s="839"/>
      <c r="R680" s="833"/>
      <c r="S680" s="788" t="str">
        <f>IFERROR(INDEX(Inputs!$AU$8:$AU$23,MATCH(N680,Inputs!$AT$8:$AT$23,0)),"")</f>
        <v/>
      </c>
      <c r="T680" s="789" t="str">
        <f t="shared" si="68"/>
        <v/>
      </c>
      <c r="U680" s="789">
        <f t="shared" si="69"/>
        <v>0</v>
      </c>
      <c r="V680" s="789">
        <f t="shared" si="70"/>
        <v>0</v>
      </c>
      <c r="W680" s="789">
        <f t="shared" si="71"/>
        <v>0</v>
      </c>
      <c r="X680" s="790">
        <f t="shared" si="72"/>
        <v>0</v>
      </c>
    </row>
    <row r="681" spans="2:24" ht="15.75" x14ac:dyDescent="0.25">
      <c r="B681" s="837" t="s">
        <v>307</v>
      </c>
      <c r="C681" s="836" t="s">
        <v>1047</v>
      </c>
      <c r="D681" s="835">
        <v>42429</v>
      </c>
      <c r="E681" s="834">
        <v>8752</v>
      </c>
      <c r="F681" s="833"/>
      <c r="G681" s="832">
        <v>10</v>
      </c>
      <c r="H681" s="831">
        <f t="shared" si="73"/>
        <v>5</v>
      </c>
      <c r="I681" s="831">
        <v>-804.24</v>
      </c>
      <c r="J681" s="789">
        <f t="shared" si="74"/>
        <v>4998.8899999999994</v>
      </c>
      <c r="K681" s="831">
        <v>4194.6499999999996</v>
      </c>
      <c r="L681" s="790">
        <f t="shared" si="75"/>
        <v>4557.3500000000004</v>
      </c>
      <c r="M681" s="838"/>
      <c r="N681" s="791"/>
      <c r="O681" s="265"/>
      <c r="P681" s="792"/>
      <c r="Q681" s="839"/>
      <c r="R681" s="833"/>
      <c r="S681" s="788" t="str">
        <f>IFERROR(INDEX(Inputs!$AU$8:$AU$23,MATCH(N681,Inputs!$AT$8:$AT$23,0)),"")</f>
        <v/>
      </c>
      <c r="T681" s="789" t="str">
        <f t="shared" si="68"/>
        <v/>
      </c>
      <c r="U681" s="789">
        <f t="shared" si="69"/>
        <v>0</v>
      </c>
      <c r="V681" s="789">
        <f t="shared" si="70"/>
        <v>0</v>
      </c>
      <c r="W681" s="789">
        <f t="shared" si="71"/>
        <v>0</v>
      </c>
      <c r="X681" s="790">
        <f t="shared" si="72"/>
        <v>0</v>
      </c>
    </row>
    <row r="682" spans="2:24" ht="15.75" x14ac:dyDescent="0.25">
      <c r="B682" s="837" t="s">
        <v>321</v>
      </c>
      <c r="C682" s="836" t="s">
        <v>1048</v>
      </c>
      <c r="D682" s="835">
        <v>39263</v>
      </c>
      <c r="E682" s="834">
        <v>8770.1</v>
      </c>
      <c r="F682" s="833"/>
      <c r="G682" s="832">
        <v>44</v>
      </c>
      <c r="H682" s="831">
        <f t="shared" si="73"/>
        <v>14</v>
      </c>
      <c r="I682" s="831">
        <v>-196.20000000000002</v>
      </c>
      <c r="J682" s="789">
        <f t="shared" si="74"/>
        <v>2885.46</v>
      </c>
      <c r="K682" s="831">
        <v>2689.26</v>
      </c>
      <c r="L682" s="790">
        <f t="shared" si="75"/>
        <v>6080.84</v>
      </c>
      <c r="M682" s="838"/>
      <c r="N682" s="791"/>
      <c r="O682" s="265"/>
      <c r="P682" s="792"/>
      <c r="Q682" s="839"/>
      <c r="R682" s="833"/>
      <c r="S682" s="788" t="str">
        <f>IFERROR(INDEX(Inputs!$AU$8:$AU$23,MATCH(N682,Inputs!$AT$8:$AT$23,0)),"")</f>
        <v/>
      </c>
      <c r="T682" s="789" t="str">
        <f t="shared" si="68"/>
        <v/>
      </c>
      <c r="U682" s="789">
        <f t="shared" si="69"/>
        <v>0</v>
      </c>
      <c r="V682" s="789">
        <f t="shared" si="70"/>
        <v>0</v>
      </c>
      <c r="W682" s="789">
        <f t="shared" si="71"/>
        <v>0</v>
      </c>
      <c r="X682" s="790">
        <f t="shared" si="72"/>
        <v>0</v>
      </c>
    </row>
    <row r="683" spans="2:24" ht="15.75" x14ac:dyDescent="0.25">
      <c r="B683" s="837" t="s">
        <v>313</v>
      </c>
      <c r="C683" s="836" t="s">
        <v>1049</v>
      </c>
      <c r="D683" s="835">
        <v>39263</v>
      </c>
      <c r="E683" s="834">
        <v>8822.7099999999991</v>
      </c>
      <c r="F683" s="833"/>
      <c r="G683" s="832">
        <v>20</v>
      </c>
      <c r="H683" s="831">
        <f t="shared" si="73"/>
        <v>14</v>
      </c>
      <c r="I683" s="831">
        <v>-416.40000000000003</v>
      </c>
      <c r="J683" s="789">
        <f t="shared" si="74"/>
        <v>6359.42</v>
      </c>
      <c r="K683" s="831">
        <v>5943.02</v>
      </c>
      <c r="L683" s="790">
        <f t="shared" si="75"/>
        <v>2879.6899999999987</v>
      </c>
      <c r="M683" s="838"/>
      <c r="N683" s="791"/>
      <c r="O683" s="265"/>
      <c r="P683" s="792"/>
      <c r="Q683" s="839"/>
      <c r="R683" s="833"/>
      <c r="S683" s="788" t="str">
        <f>IFERROR(INDEX(Inputs!$AU$8:$AU$23,MATCH(N683,Inputs!$AT$8:$AT$23,0)),"")</f>
        <v/>
      </c>
      <c r="T683" s="789" t="str">
        <f t="shared" si="68"/>
        <v/>
      </c>
      <c r="U683" s="789">
        <f t="shared" si="69"/>
        <v>0</v>
      </c>
      <c r="V683" s="789">
        <f t="shared" si="70"/>
        <v>0</v>
      </c>
      <c r="W683" s="789">
        <f t="shared" si="71"/>
        <v>0</v>
      </c>
      <c r="X683" s="790">
        <f t="shared" si="72"/>
        <v>0</v>
      </c>
    </row>
    <row r="684" spans="2:24" ht="15.75" x14ac:dyDescent="0.25">
      <c r="B684" s="837" t="s">
        <v>308</v>
      </c>
      <c r="C684" s="836" t="s">
        <v>891</v>
      </c>
      <c r="D684" s="835">
        <v>39507</v>
      </c>
      <c r="E684" s="834">
        <v>8853.6</v>
      </c>
      <c r="F684" s="833"/>
      <c r="G684" s="832">
        <v>20</v>
      </c>
      <c r="H684" s="831">
        <f t="shared" si="73"/>
        <v>13</v>
      </c>
      <c r="I684" s="831">
        <v>-415.56000000000006</v>
      </c>
      <c r="J684" s="789">
        <f t="shared" si="74"/>
        <v>6083.06</v>
      </c>
      <c r="K684" s="831">
        <v>5667.5</v>
      </c>
      <c r="L684" s="790">
        <f t="shared" si="75"/>
        <v>3186.1000000000004</v>
      </c>
      <c r="M684" s="838"/>
      <c r="N684" s="791"/>
      <c r="O684" s="265"/>
      <c r="P684" s="792"/>
      <c r="Q684" s="839"/>
      <c r="R684" s="833"/>
      <c r="S684" s="788" t="str">
        <f>IFERROR(INDEX(Inputs!$AU$8:$AU$23,MATCH(N684,Inputs!$AT$8:$AT$23,0)),"")</f>
        <v/>
      </c>
      <c r="T684" s="789" t="str">
        <f t="shared" si="68"/>
        <v/>
      </c>
      <c r="U684" s="789">
        <f t="shared" si="69"/>
        <v>0</v>
      </c>
      <c r="V684" s="789">
        <f t="shared" si="70"/>
        <v>0</v>
      </c>
      <c r="W684" s="789">
        <f t="shared" si="71"/>
        <v>0</v>
      </c>
      <c r="X684" s="790">
        <f t="shared" si="72"/>
        <v>0</v>
      </c>
    </row>
    <row r="685" spans="2:24" ht="15.75" x14ac:dyDescent="0.25">
      <c r="B685" s="837" t="s">
        <v>359</v>
      </c>
      <c r="C685" s="836" t="s">
        <v>1024</v>
      </c>
      <c r="D685" s="835">
        <v>36525</v>
      </c>
      <c r="E685" s="834">
        <v>8931.75</v>
      </c>
      <c r="F685" s="833"/>
      <c r="G685" s="832">
        <v>40</v>
      </c>
      <c r="H685" s="831">
        <f t="shared" si="73"/>
        <v>22</v>
      </c>
      <c r="I685" s="831">
        <v>-217.68</v>
      </c>
      <c r="J685" s="789">
        <f t="shared" si="74"/>
        <v>4922.5700000000006</v>
      </c>
      <c r="K685" s="831">
        <v>4704.8900000000003</v>
      </c>
      <c r="L685" s="790">
        <f t="shared" si="75"/>
        <v>4226.8599999999997</v>
      </c>
      <c r="M685" s="838"/>
      <c r="N685" s="791"/>
      <c r="O685" s="265"/>
      <c r="P685" s="792"/>
      <c r="Q685" s="839"/>
      <c r="R685" s="833"/>
      <c r="S685" s="788" t="str">
        <f>IFERROR(INDEX(Inputs!$AU$8:$AU$23,MATCH(N685,Inputs!$AT$8:$AT$23,0)),"")</f>
        <v/>
      </c>
      <c r="T685" s="789" t="str">
        <f t="shared" si="68"/>
        <v/>
      </c>
      <c r="U685" s="789">
        <f t="shared" si="69"/>
        <v>0</v>
      </c>
      <c r="V685" s="789">
        <f t="shared" si="70"/>
        <v>0</v>
      </c>
      <c r="W685" s="789">
        <f t="shared" si="71"/>
        <v>0</v>
      </c>
      <c r="X685" s="790">
        <f t="shared" si="72"/>
        <v>0</v>
      </c>
    </row>
    <row r="686" spans="2:24" ht="15.75" x14ac:dyDescent="0.25">
      <c r="B686" s="837" t="s">
        <v>311</v>
      </c>
      <c r="C686" s="836" t="s">
        <v>1050</v>
      </c>
      <c r="D686" s="835">
        <v>34516</v>
      </c>
      <c r="E686" s="834">
        <v>8990</v>
      </c>
      <c r="F686" s="833"/>
      <c r="G686" s="832">
        <v>40</v>
      </c>
      <c r="H686" s="831">
        <f t="shared" si="73"/>
        <v>27</v>
      </c>
      <c r="I686" s="831">
        <v>-218.28000000000003</v>
      </c>
      <c r="J686" s="789">
        <f t="shared" si="74"/>
        <v>6170.92</v>
      </c>
      <c r="K686" s="831">
        <v>5952.64</v>
      </c>
      <c r="L686" s="790">
        <f t="shared" si="75"/>
        <v>3037.3599999999997</v>
      </c>
      <c r="M686" s="838"/>
      <c r="N686" s="791"/>
      <c r="O686" s="265"/>
      <c r="P686" s="792"/>
      <c r="Q686" s="839"/>
      <c r="R686" s="833"/>
      <c r="S686" s="788" t="str">
        <f>IFERROR(INDEX(Inputs!$AU$8:$AU$23,MATCH(N686,Inputs!$AT$8:$AT$23,0)),"")</f>
        <v/>
      </c>
      <c r="T686" s="789" t="str">
        <f t="shared" ref="T686:T749" si="76">IF(Q686&lt;&gt;"",IF((TestEOY-P686)/365&gt;S686,S686,ROUNDUP(((TestEOY-P686)/365),0)),"")</f>
        <v/>
      </c>
      <c r="U686" s="789">
        <f t="shared" ref="U686:U749" si="77">IFERROR(IF(T686&gt;=S686,0,IF(S686&gt;T686,SLN(Q686,R686,S686),0)),"")</f>
        <v>0</v>
      </c>
      <c r="V686" s="789">
        <f t="shared" ref="V686:V749" si="78">W686-U686</f>
        <v>0</v>
      </c>
      <c r="W686" s="789">
        <f t="shared" ref="W686:W749" si="79">IFERROR(IF(OR(S686=0,S686=""),
     0,
     IF(T686&gt;=S686,
          +Q686,
          (+U686*T686))),
"")</f>
        <v>0</v>
      </c>
      <c r="X686" s="790">
        <f t="shared" ref="X686:X749" si="80">IFERROR(IF(W686&gt;Q686,0,(+Q686-W686))-R686,"")</f>
        <v>0</v>
      </c>
    </row>
    <row r="687" spans="2:24" ht="15.75" x14ac:dyDescent="0.25">
      <c r="B687" s="837" t="s">
        <v>313</v>
      </c>
      <c r="C687" s="836" t="s">
        <v>1051</v>
      </c>
      <c r="D687" s="835">
        <v>40633</v>
      </c>
      <c r="E687" s="834">
        <v>8994.52</v>
      </c>
      <c r="F687" s="833"/>
      <c r="G687" s="832">
        <v>20</v>
      </c>
      <c r="H687" s="831">
        <f t="shared" si="73"/>
        <v>10</v>
      </c>
      <c r="I687" s="831">
        <v>-432.96</v>
      </c>
      <c r="J687" s="789">
        <f t="shared" si="74"/>
        <v>4809.45</v>
      </c>
      <c r="K687" s="831">
        <v>4376.49</v>
      </c>
      <c r="L687" s="790">
        <f t="shared" si="75"/>
        <v>4618.0300000000007</v>
      </c>
      <c r="M687" s="838"/>
      <c r="N687" s="791"/>
      <c r="O687" s="265"/>
      <c r="P687" s="792"/>
      <c r="Q687" s="839"/>
      <c r="R687" s="833"/>
      <c r="S687" s="788" t="str">
        <f>IFERROR(INDEX(Inputs!$AU$8:$AU$23,MATCH(N687,Inputs!$AT$8:$AT$23,0)),"")</f>
        <v/>
      </c>
      <c r="T687" s="789" t="str">
        <f t="shared" si="76"/>
        <v/>
      </c>
      <c r="U687" s="789">
        <f t="shared" si="77"/>
        <v>0</v>
      </c>
      <c r="V687" s="789">
        <f t="shared" si="78"/>
        <v>0</v>
      </c>
      <c r="W687" s="789">
        <f t="shared" si="79"/>
        <v>0</v>
      </c>
      <c r="X687" s="790">
        <f t="shared" si="80"/>
        <v>0</v>
      </c>
    </row>
    <row r="688" spans="2:24" ht="15.75" x14ac:dyDescent="0.25">
      <c r="B688" s="837" t="s">
        <v>311</v>
      </c>
      <c r="C688" s="836" t="s">
        <v>105</v>
      </c>
      <c r="D688" s="835">
        <v>35674</v>
      </c>
      <c r="E688" s="834">
        <v>9000</v>
      </c>
      <c r="F688" s="833"/>
      <c r="G688" s="832">
        <v>40</v>
      </c>
      <c r="H688" s="831">
        <f t="shared" si="73"/>
        <v>24</v>
      </c>
      <c r="I688" s="831">
        <v>-218.64</v>
      </c>
      <c r="J688" s="789">
        <f t="shared" si="74"/>
        <v>5465.46</v>
      </c>
      <c r="K688" s="831">
        <v>5246.82</v>
      </c>
      <c r="L688" s="790">
        <f t="shared" si="75"/>
        <v>3753.1800000000003</v>
      </c>
      <c r="M688" s="838"/>
      <c r="N688" s="791"/>
      <c r="O688" s="265"/>
      <c r="P688" s="792"/>
      <c r="Q688" s="839"/>
      <c r="R688" s="833"/>
      <c r="S688" s="788" t="str">
        <f>IFERROR(INDEX(Inputs!$AU$8:$AU$23,MATCH(N688,Inputs!$AT$8:$AT$23,0)),"")</f>
        <v/>
      </c>
      <c r="T688" s="789" t="str">
        <f t="shared" si="76"/>
        <v/>
      </c>
      <c r="U688" s="789">
        <f t="shared" si="77"/>
        <v>0</v>
      </c>
      <c r="V688" s="789">
        <f t="shared" si="78"/>
        <v>0</v>
      </c>
      <c r="W688" s="789">
        <f t="shared" si="79"/>
        <v>0</v>
      </c>
      <c r="X688" s="790">
        <f t="shared" si="80"/>
        <v>0</v>
      </c>
    </row>
    <row r="689" spans="2:24" ht="15.75" x14ac:dyDescent="0.25">
      <c r="B689" s="837" t="s">
        <v>313</v>
      </c>
      <c r="C689" s="836" t="s">
        <v>909</v>
      </c>
      <c r="D689" s="835">
        <v>36799</v>
      </c>
      <c r="E689" s="834">
        <v>9024.4500000000007</v>
      </c>
      <c r="F689" s="833"/>
      <c r="G689" s="832">
        <v>40</v>
      </c>
      <c r="H689" s="831">
        <f t="shared" si="73"/>
        <v>21</v>
      </c>
      <c r="I689" s="831">
        <v>-220.20000000000002</v>
      </c>
      <c r="J689" s="789">
        <f t="shared" si="74"/>
        <v>4804.8899999999994</v>
      </c>
      <c r="K689" s="831">
        <v>4584.6899999999996</v>
      </c>
      <c r="L689" s="790">
        <f t="shared" si="75"/>
        <v>4439.7600000000011</v>
      </c>
      <c r="M689" s="838"/>
      <c r="N689" s="791"/>
      <c r="O689" s="265"/>
      <c r="P689" s="792"/>
      <c r="Q689" s="839"/>
      <c r="R689" s="833"/>
      <c r="S689" s="788" t="str">
        <f>IFERROR(INDEX(Inputs!$AU$8:$AU$23,MATCH(N689,Inputs!$AT$8:$AT$23,0)),"")</f>
        <v/>
      </c>
      <c r="T689" s="789" t="str">
        <f t="shared" si="76"/>
        <v/>
      </c>
      <c r="U689" s="789">
        <f t="shared" si="77"/>
        <v>0</v>
      </c>
      <c r="V689" s="789">
        <f t="shared" si="78"/>
        <v>0</v>
      </c>
      <c r="W689" s="789">
        <f t="shared" si="79"/>
        <v>0</v>
      </c>
      <c r="X689" s="790">
        <f t="shared" si="80"/>
        <v>0</v>
      </c>
    </row>
    <row r="690" spans="2:24" ht="15.75" x14ac:dyDescent="0.25">
      <c r="B690" s="837" t="s">
        <v>313</v>
      </c>
      <c r="C690" s="836" t="s">
        <v>572</v>
      </c>
      <c r="D690" s="835">
        <v>38717</v>
      </c>
      <c r="E690" s="834">
        <v>9107.39</v>
      </c>
      <c r="F690" s="833"/>
      <c r="G690" s="832">
        <v>20</v>
      </c>
      <c r="H690" s="831">
        <f t="shared" si="73"/>
        <v>16</v>
      </c>
      <c r="I690" s="831">
        <v>-423.36</v>
      </c>
      <c r="J690" s="789">
        <f t="shared" si="74"/>
        <v>7237.88</v>
      </c>
      <c r="K690" s="831">
        <v>6814.52</v>
      </c>
      <c r="L690" s="790">
        <f t="shared" si="75"/>
        <v>2292.869999999999</v>
      </c>
      <c r="M690" s="838"/>
      <c r="N690" s="791"/>
      <c r="O690" s="265"/>
      <c r="P690" s="792"/>
      <c r="Q690" s="839"/>
      <c r="R690" s="833"/>
      <c r="S690" s="788" t="str">
        <f>IFERROR(INDEX(Inputs!$AU$8:$AU$23,MATCH(N690,Inputs!$AT$8:$AT$23,0)),"")</f>
        <v/>
      </c>
      <c r="T690" s="789" t="str">
        <f t="shared" si="76"/>
        <v/>
      </c>
      <c r="U690" s="789">
        <f t="shared" si="77"/>
        <v>0</v>
      </c>
      <c r="V690" s="789">
        <f t="shared" si="78"/>
        <v>0</v>
      </c>
      <c r="W690" s="789">
        <f t="shared" si="79"/>
        <v>0</v>
      </c>
      <c r="X690" s="790">
        <f t="shared" si="80"/>
        <v>0</v>
      </c>
    </row>
    <row r="691" spans="2:24" ht="15.75" x14ac:dyDescent="0.25">
      <c r="B691" s="837" t="s">
        <v>307</v>
      </c>
      <c r="C691" s="836" t="s">
        <v>1052</v>
      </c>
      <c r="D691" s="835">
        <v>42842</v>
      </c>
      <c r="E691" s="834">
        <v>9186.23</v>
      </c>
      <c r="F691" s="833"/>
      <c r="G691" s="832">
        <v>7</v>
      </c>
      <c r="H691" s="831">
        <f t="shared" si="73"/>
        <v>4</v>
      </c>
      <c r="I691" s="831">
        <v>-1181.04</v>
      </c>
      <c r="J691" s="789">
        <f t="shared" si="74"/>
        <v>6036.6</v>
      </c>
      <c r="K691" s="831">
        <v>4855.5600000000004</v>
      </c>
      <c r="L691" s="790">
        <f t="shared" si="75"/>
        <v>4330.6699999999992</v>
      </c>
      <c r="M691" s="838"/>
      <c r="N691" s="791"/>
      <c r="O691" s="265"/>
      <c r="P691" s="792"/>
      <c r="Q691" s="839"/>
      <c r="R691" s="833"/>
      <c r="S691" s="788" t="str">
        <f>IFERROR(INDEX(Inputs!$AU$8:$AU$23,MATCH(N691,Inputs!$AT$8:$AT$23,0)),"")</f>
        <v/>
      </c>
      <c r="T691" s="789" t="str">
        <f t="shared" si="76"/>
        <v/>
      </c>
      <c r="U691" s="789">
        <f t="shared" si="77"/>
        <v>0</v>
      </c>
      <c r="V691" s="789">
        <f t="shared" si="78"/>
        <v>0</v>
      </c>
      <c r="W691" s="789">
        <f t="shared" si="79"/>
        <v>0</v>
      </c>
      <c r="X691" s="790">
        <f t="shared" si="80"/>
        <v>0</v>
      </c>
    </row>
    <row r="692" spans="2:24" ht="15.75" x14ac:dyDescent="0.25">
      <c r="B692" s="837">
        <v>0</v>
      </c>
      <c r="C692" s="836" t="s">
        <v>969</v>
      </c>
      <c r="D692" s="835">
        <v>36433</v>
      </c>
      <c r="E692" s="834">
        <v>9280.76</v>
      </c>
      <c r="F692" s="833"/>
      <c r="G692" s="832">
        <v>30</v>
      </c>
      <c r="H692" s="831">
        <f t="shared" si="73"/>
        <v>22</v>
      </c>
      <c r="I692" s="831">
        <v>-295.92</v>
      </c>
      <c r="J692" s="789">
        <f t="shared" si="74"/>
        <v>6888.88</v>
      </c>
      <c r="K692" s="831">
        <v>6592.96</v>
      </c>
      <c r="L692" s="790">
        <f t="shared" si="75"/>
        <v>2687.8</v>
      </c>
      <c r="M692" s="838"/>
      <c r="N692" s="791"/>
      <c r="O692" s="265"/>
      <c r="P692" s="792"/>
      <c r="Q692" s="839"/>
      <c r="R692" s="833"/>
      <c r="S692" s="788" t="str">
        <f>IFERROR(INDEX(Inputs!$AU$8:$AU$23,MATCH(N692,Inputs!$AT$8:$AT$23,0)),"")</f>
        <v/>
      </c>
      <c r="T692" s="789" t="str">
        <f t="shared" si="76"/>
        <v/>
      </c>
      <c r="U692" s="789">
        <f t="shared" si="77"/>
        <v>0</v>
      </c>
      <c r="V692" s="789">
        <f t="shared" si="78"/>
        <v>0</v>
      </c>
      <c r="W692" s="789">
        <f t="shared" si="79"/>
        <v>0</v>
      </c>
      <c r="X692" s="790">
        <f t="shared" si="80"/>
        <v>0</v>
      </c>
    </row>
    <row r="693" spans="2:24" ht="15.75" x14ac:dyDescent="0.25">
      <c r="B693" s="837" t="s">
        <v>311</v>
      </c>
      <c r="C693" s="836" t="s">
        <v>1053</v>
      </c>
      <c r="D693" s="835">
        <v>43281</v>
      </c>
      <c r="E693" s="834">
        <v>9367.5499999999993</v>
      </c>
      <c r="F693" s="833"/>
      <c r="G693" s="832">
        <v>40</v>
      </c>
      <c r="H693" s="831">
        <f t="shared" si="73"/>
        <v>3</v>
      </c>
      <c r="I693" s="831">
        <v>-231.60000000000002</v>
      </c>
      <c r="J693" s="789">
        <f t="shared" si="74"/>
        <v>835.30000000000007</v>
      </c>
      <c r="K693" s="831">
        <v>603.70000000000005</v>
      </c>
      <c r="L693" s="790">
        <f t="shared" si="75"/>
        <v>8763.8499999999985</v>
      </c>
      <c r="M693" s="838"/>
      <c r="N693" s="791"/>
      <c r="O693" s="265"/>
      <c r="P693" s="792"/>
      <c r="Q693" s="839"/>
      <c r="R693" s="833"/>
      <c r="S693" s="788" t="str">
        <f>IFERROR(INDEX(Inputs!$AU$8:$AU$23,MATCH(N693,Inputs!$AT$8:$AT$23,0)),"")</f>
        <v/>
      </c>
      <c r="T693" s="789" t="str">
        <f t="shared" si="76"/>
        <v/>
      </c>
      <c r="U693" s="789">
        <f t="shared" si="77"/>
        <v>0</v>
      </c>
      <c r="V693" s="789">
        <f t="shared" si="78"/>
        <v>0</v>
      </c>
      <c r="W693" s="789">
        <f t="shared" si="79"/>
        <v>0</v>
      </c>
      <c r="X693" s="790">
        <f t="shared" si="80"/>
        <v>0</v>
      </c>
    </row>
    <row r="694" spans="2:24" ht="15.75" x14ac:dyDescent="0.25">
      <c r="B694" s="837" t="s">
        <v>313</v>
      </c>
      <c r="C694" s="836" t="s">
        <v>1054</v>
      </c>
      <c r="D694" s="835">
        <v>39903</v>
      </c>
      <c r="E694" s="834">
        <v>9539.59</v>
      </c>
      <c r="F694" s="833"/>
      <c r="G694" s="832">
        <v>40</v>
      </c>
      <c r="H694" s="831">
        <f t="shared" si="73"/>
        <v>12</v>
      </c>
      <c r="I694" s="831">
        <v>-235.07999999999998</v>
      </c>
      <c r="J694" s="789">
        <f t="shared" si="74"/>
        <v>3035.64</v>
      </c>
      <c r="K694" s="831">
        <v>2800.56</v>
      </c>
      <c r="L694" s="790">
        <f t="shared" si="75"/>
        <v>6739.0300000000007</v>
      </c>
      <c r="M694" s="838"/>
      <c r="N694" s="791"/>
      <c r="O694" s="265"/>
      <c r="P694" s="792"/>
      <c r="Q694" s="839"/>
      <c r="R694" s="833"/>
      <c r="S694" s="788" t="str">
        <f>IFERROR(INDEX(Inputs!$AU$8:$AU$23,MATCH(N694,Inputs!$AT$8:$AT$23,0)),"")</f>
        <v/>
      </c>
      <c r="T694" s="789" t="str">
        <f t="shared" si="76"/>
        <v/>
      </c>
      <c r="U694" s="789">
        <f t="shared" si="77"/>
        <v>0</v>
      </c>
      <c r="V694" s="789">
        <f t="shared" si="78"/>
        <v>0</v>
      </c>
      <c r="W694" s="789">
        <f t="shared" si="79"/>
        <v>0</v>
      </c>
      <c r="X694" s="790">
        <f t="shared" si="80"/>
        <v>0</v>
      </c>
    </row>
    <row r="695" spans="2:24" ht="15.75" x14ac:dyDescent="0.25">
      <c r="B695" s="837" t="s">
        <v>308</v>
      </c>
      <c r="C695" s="836" t="s">
        <v>850</v>
      </c>
      <c r="D695" s="835">
        <v>39402</v>
      </c>
      <c r="E695" s="834">
        <v>9574.4</v>
      </c>
      <c r="F695" s="833"/>
      <c r="G695" s="832">
        <v>3</v>
      </c>
      <c r="H695" s="831">
        <f t="shared" si="73"/>
        <v>3</v>
      </c>
      <c r="I695" s="831">
        <v>0</v>
      </c>
      <c r="J695" s="789">
        <f t="shared" si="74"/>
        <v>9574.4</v>
      </c>
      <c r="K695" s="831">
        <v>9574.4</v>
      </c>
      <c r="L695" s="790">
        <f t="shared" si="75"/>
        <v>0</v>
      </c>
      <c r="M695" s="838"/>
      <c r="N695" s="791"/>
      <c r="O695" s="265"/>
      <c r="P695" s="792"/>
      <c r="Q695" s="839"/>
      <c r="R695" s="833"/>
      <c r="S695" s="788" t="str">
        <f>IFERROR(INDEX(Inputs!$AU$8:$AU$23,MATCH(N695,Inputs!$AT$8:$AT$23,0)),"")</f>
        <v/>
      </c>
      <c r="T695" s="789" t="str">
        <f t="shared" si="76"/>
        <v/>
      </c>
      <c r="U695" s="789">
        <f t="shared" si="77"/>
        <v>0</v>
      </c>
      <c r="V695" s="789">
        <f t="shared" si="78"/>
        <v>0</v>
      </c>
      <c r="W695" s="789">
        <f t="shared" si="79"/>
        <v>0</v>
      </c>
      <c r="X695" s="790">
        <f t="shared" si="80"/>
        <v>0</v>
      </c>
    </row>
    <row r="696" spans="2:24" ht="15.75" x14ac:dyDescent="0.25">
      <c r="B696" s="837">
        <v>0</v>
      </c>
      <c r="C696" s="836" t="s">
        <v>1055</v>
      </c>
      <c r="D696" s="835">
        <v>40633</v>
      </c>
      <c r="E696" s="834">
        <v>9577.14</v>
      </c>
      <c r="F696" s="833"/>
      <c r="G696" s="832">
        <v>30</v>
      </c>
      <c r="H696" s="831">
        <f t="shared" si="73"/>
        <v>10</v>
      </c>
      <c r="I696" s="831">
        <v>-312.96000000000004</v>
      </c>
      <c r="J696" s="789">
        <f t="shared" si="74"/>
        <v>3422.41</v>
      </c>
      <c r="K696" s="831">
        <v>3109.45</v>
      </c>
      <c r="L696" s="790">
        <f t="shared" si="75"/>
        <v>6467.69</v>
      </c>
      <c r="M696" s="838"/>
      <c r="N696" s="791"/>
      <c r="O696" s="265"/>
      <c r="P696" s="792"/>
      <c r="Q696" s="839"/>
      <c r="R696" s="833"/>
      <c r="S696" s="788" t="str">
        <f>IFERROR(INDEX(Inputs!$AU$8:$AU$23,MATCH(N696,Inputs!$AT$8:$AT$23,0)),"")</f>
        <v/>
      </c>
      <c r="T696" s="789" t="str">
        <f t="shared" si="76"/>
        <v/>
      </c>
      <c r="U696" s="789">
        <f t="shared" si="77"/>
        <v>0</v>
      </c>
      <c r="V696" s="789">
        <f t="shared" si="78"/>
        <v>0</v>
      </c>
      <c r="W696" s="789">
        <f t="shared" si="79"/>
        <v>0</v>
      </c>
      <c r="X696" s="790">
        <f t="shared" si="80"/>
        <v>0</v>
      </c>
    </row>
    <row r="697" spans="2:24" ht="15.75" x14ac:dyDescent="0.25">
      <c r="B697" s="837" t="s">
        <v>313</v>
      </c>
      <c r="C697" s="836" t="s">
        <v>1056</v>
      </c>
      <c r="D697" s="835">
        <v>36891</v>
      </c>
      <c r="E697" s="834">
        <v>9657.14</v>
      </c>
      <c r="F697" s="833"/>
      <c r="G697" s="832">
        <v>20</v>
      </c>
      <c r="H697" s="831">
        <f t="shared" si="73"/>
        <v>20</v>
      </c>
      <c r="I697" s="831">
        <v>-219.60000000000002</v>
      </c>
      <c r="J697" s="789">
        <f t="shared" si="74"/>
        <v>9785.26</v>
      </c>
      <c r="K697" s="831">
        <v>9565.66</v>
      </c>
      <c r="L697" s="790">
        <f t="shared" si="75"/>
        <v>91.479999999999563</v>
      </c>
      <c r="M697" s="838"/>
      <c r="N697" s="791"/>
      <c r="O697" s="265"/>
      <c r="P697" s="792"/>
      <c r="Q697" s="839"/>
      <c r="R697" s="833"/>
      <c r="S697" s="788" t="str">
        <f>IFERROR(INDEX(Inputs!$AU$8:$AU$23,MATCH(N697,Inputs!$AT$8:$AT$23,0)),"")</f>
        <v/>
      </c>
      <c r="T697" s="789" t="str">
        <f t="shared" si="76"/>
        <v/>
      </c>
      <c r="U697" s="789">
        <f t="shared" si="77"/>
        <v>0</v>
      </c>
      <c r="V697" s="789">
        <f t="shared" si="78"/>
        <v>0</v>
      </c>
      <c r="W697" s="789">
        <f t="shared" si="79"/>
        <v>0</v>
      </c>
      <c r="X697" s="790">
        <f t="shared" si="80"/>
        <v>0</v>
      </c>
    </row>
    <row r="698" spans="2:24" ht="15.75" x14ac:dyDescent="0.25">
      <c r="B698" s="837" t="s">
        <v>311</v>
      </c>
      <c r="C698" s="836" t="s">
        <v>860</v>
      </c>
      <c r="D698" s="835">
        <v>43784</v>
      </c>
      <c r="E698" s="834">
        <v>9659.9699999999993</v>
      </c>
      <c r="F698" s="833"/>
      <c r="G698" s="832">
        <v>40</v>
      </c>
      <c r="H698" s="831">
        <f t="shared" si="73"/>
        <v>2</v>
      </c>
      <c r="I698" s="831">
        <v>-238.92000000000002</v>
      </c>
      <c r="J698" s="789">
        <f t="shared" si="74"/>
        <v>519.38</v>
      </c>
      <c r="K698" s="831">
        <v>280.45999999999998</v>
      </c>
      <c r="L698" s="790">
        <f t="shared" si="75"/>
        <v>9379.51</v>
      </c>
      <c r="M698" s="838"/>
      <c r="N698" s="791"/>
      <c r="O698" s="265"/>
      <c r="P698" s="792"/>
      <c r="Q698" s="839"/>
      <c r="R698" s="833"/>
      <c r="S698" s="788" t="str">
        <f>IFERROR(INDEX(Inputs!$AU$8:$AU$23,MATCH(N698,Inputs!$AT$8:$AT$23,0)),"")</f>
        <v/>
      </c>
      <c r="T698" s="789" t="str">
        <f t="shared" si="76"/>
        <v/>
      </c>
      <c r="U698" s="789">
        <f t="shared" si="77"/>
        <v>0</v>
      </c>
      <c r="V698" s="789">
        <f t="shared" si="78"/>
        <v>0</v>
      </c>
      <c r="W698" s="789">
        <f t="shared" si="79"/>
        <v>0</v>
      </c>
      <c r="X698" s="790">
        <f t="shared" si="80"/>
        <v>0</v>
      </c>
    </row>
    <row r="699" spans="2:24" ht="15.75" x14ac:dyDescent="0.25">
      <c r="B699" s="837" t="s">
        <v>313</v>
      </c>
      <c r="C699" s="836" t="s">
        <v>572</v>
      </c>
      <c r="D699" s="835">
        <v>39386</v>
      </c>
      <c r="E699" s="834">
        <v>9705.7999999999993</v>
      </c>
      <c r="F699" s="833"/>
      <c r="G699" s="832">
        <v>40</v>
      </c>
      <c r="H699" s="831">
        <f t="shared" si="73"/>
        <v>14</v>
      </c>
      <c r="I699" s="831">
        <v>-239.04000000000002</v>
      </c>
      <c r="J699" s="789">
        <f t="shared" si="74"/>
        <v>3432.13</v>
      </c>
      <c r="K699" s="831">
        <v>3193.09</v>
      </c>
      <c r="L699" s="790">
        <f t="shared" si="75"/>
        <v>6512.7099999999991</v>
      </c>
      <c r="M699" s="838"/>
      <c r="N699" s="791"/>
      <c r="O699" s="265"/>
      <c r="P699" s="792"/>
      <c r="Q699" s="839"/>
      <c r="R699" s="833"/>
      <c r="S699" s="788" t="str">
        <f>IFERROR(INDEX(Inputs!$AU$8:$AU$23,MATCH(N699,Inputs!$AT$8:$AT$23,0)),"")</f>
        <v/>
      </c>
      <c r="T699" s="789" t="str">
        <f t="shared" si="76"/>
        <v/>
      </c>
      <c r="U699" s="789">
        <f t="shared" si="77"/>
        <v>0</v>
      </c>
      <c r="V699" s="789">
        <f t="shared" si="78"/>
        <v>0</v>
      </c>
      <c r="W699" s="789">
        <f t="shared" si="79"/>
        <v>0</v>
      </c>
      <c r="X699" s="790">
        <f t="shared" si="80"/>
        <v>0</v>
      </c>
    </row>
    <row r="700" spans="2:24" ht="15.75" x14ac:dyDescent="0.25">
      <c r="B700" s="837" t="s">
        <v>311</v>
      </c>
      <c r="C700" s="836" t="s">
        <v>1057</v>
      </c>
      <c r="D700" s="835">
        <v>43511</v>
      </c>
      <c r="E700" s="834">
        <v>9737.24</v>
      </c>
      <c r="F700" s="833"/>
      <c r="G700" s="832">
        <v>6</v>
      </c>
      <c r="H700" s="831">
        <f t="shared" si="73"/>
        <v>2</v>
      </c>
      <c r="I700" s="831">
        <v>-1463.28</v>
      </c>
      <c r="J700" s="789">
        <f t="shared" si="74"/>
        <v>4493.9799999999996</v>
      </c>
      <c r="K700" s="831">
        <v>3030.7</v>
      </c>
      <c r="L700" s="790">
        <f t="shared" si="75"/>
        <v>6706.54</v>
      </c>
      <c r="M700" s="838"/>
      <c r="N700" s="791"/>
      <c r="O700" s="265"/>
      <c r="P700" s="792"/>
      <c r="Q700" s="839"/>
      <c r="R700" s="833"/>
      <c r="S700" s="788" t="str">
        <f>IFERROR(INDEX(Inputs!$AU$8:$AU$23,MATCH(N700,Inputs!$AT$8:$AT$23,0)),"")</f>
        <v/>
      </c>
      <c r="T700" s="789" t="str">
        <f t="shared" si="76"/>
        <v/>
      </c>
      <c r="U700" s="789">
        <f t="shared" si="77"/>
        <v>0</v>
      </c>
      <c r="V700" s="789">
        <f t="shared" si="78"/>
        <v>0</v>
      </c>
      <c r="W700" s="789">
        <f t="shared" si="79"/>
        <v>0</v>
      </c>
      <c r="X700" s="790">
        <f t="shared" si="80"/>
        <v>0</v>
      </c>
    </row>
    <row r="701" spans="2:24" ht="15.75" x14ac:dyDescent="0.25">
      <c r="B701" s="837" t="s">
        <v>321</v>
      </c>
      <c r="C701" s="836" t="s">
        <v>1058</v>
      </c>
      <c r="D701" s="835">
        <v>36707</v>
      </c>
      <c r="E701" s="834">
        <v>9836.43</v>
      </c>
      <c r="F701" s="833"/>
      <c r="G701" s="832">
        <v>44</v>
      </c>
      <c r="H701" s="831">
        <f t="shared" si="73"/>
        <v>21</v>
      </c>
      <c r="I701" s="831">
        <v>-219.71999999999997</v>
      </c>
      <c r="J701" s="789">
        <f t="shared" si="74"/>
        <v>4819.41</v>
      </c>
      <c r="K701" s="831">
        <v>4599.6899999999996</v>
      </c>
      <c r="L701" s="790">
        <f t="shared" si="75"/>
        <v>5236.7400000000007</v>
      </c>
      <c r="M701" s="838"/>
      <c r="N701" s="791"/>
      <c r="O701" s="265"/>
      <c r="P701" s="792"/>
      <c r="Q701" s="839"/>
      <c r="R701" s="833"/>
      <c r="S701" s="788" t="str">
        <f>IFERROR(INDEX(Inputs!$AU$8:$AU$23,MATCH(N701,Inputs!$AT$8:$AT$23,0)),"")</f>
        <v/>
      </c>
      <c r="T701" s="789" t="str">
        <f t="shared" si="76"/>
        <v/>
      </c>
      <c r="U701" s="789">
        <f t="shared" si="77"/>
        <v>0</v>
      </c>
      <c r="V701" s="789">
        <f t="shared" si="78"/>
        <v>0</v>
      </c>
      <c r="W701" s="789">
        <f t="shared" si="79"/>
        <v>0</v>
      </c>
      <c r="X701" s="790">
        <f t="shared" si="80"/>
        <v>0</v>
      </c>
    </row>
    <row r="702" spans="2:24" ht="15.75" x14ac:dyDescent="0.25">
      <c r="B702" s="837" t="s">
        <v>321</v>
      </c>
      <c r="C702" s="836" t="s">
        <v>1059</v>
      </c>
      <c r="D702" s="835">
        <v>41948</v>
      </c>
      <c r="E702" s="834">
        <v>9900</v>
      </c>
      <c r="F702" s="833"/>
      <c r="G702" s="832">
        <v>44</v>
      </c>
      <c r="H702" s="831">
        <f t="shared" si="73"/>
        <v>7</v>
      </c>
      <c r="I702" s="831">
        <v>-222.12</v>
      </c>
      <c r="J702" s="789">
        <f t="shared" si="74"/>
        <v>1608.1799999999998</v>
      </c>
      <c r="K702" s="831">
        <v>1386.06</v>
      </c>
      <c r="L702" s="790">
        <f t="shared" si="75"/>
        <v>8513.94</v>
      </c>
      <c r="M702" s="838"/>
      <c r="N702" s="791"/>
      <c r="O702" s="265"/>
      <c r="P702" s="792"/>
      <c r="Q702" s="839"/>
      <c r="R702" s="833"/>
      <c r="S702" s="788" t="str">
        <f>IFERROR(INDEX(Inputs!$AU$8:$AU$23,MATCH(N702,Inputs!$AT$8:$AT$23,0)),"")</f>
        <v/>
      </c>
      <c r="T702" s="789" t="str">
        <f t="shared" si="76"/>
        <v/>
      </c>
      <c r="U702" s="789">
        <f t="shared" si="77"/>
        <v>0</v>
      </c>
      <c r="V702" s="789">
        <f t="shared" si="78"/>
        <v>0</v>
      </c>
      <c r="W702" s="789">
        <f t="shared" si="79"/>
        <v>0</v>
      </c>
      <c r="X702" s="790">
        <f t="shared" si="80"/>
        <v>0</v>
      </c>
    </row>
    <row r="703" spans="2:24" ht="15.75" x14ac:dyDescent="0.25">
      <c r="B703" s="837" t="s">
        <v>311</v>
      </c>
      <c r="C703" s="836" t="s">
        <v>1060</v>
      </c>
      <c r="D703" s="835">
        <v>37072</v>
      </c>
      <c r="E703" s="834">
        <v>9929.84</v>
      </c>
      <c r="F703" s="833"/>
      <c r="G703" s="832">
        <v>40</v>
      </c>
      <c r="H703" s="831">
        <f t="shared" si="73"/>
        <v>20</v>
      </c>
      <c r="I703" s="831">
        <v>-243.36</v>
      </c>
      <c r="J703" s="789">
        <f t="shared" si="74"/>
        <v>5102.4799999999996</v>
      </c>
      <c r="K703" s="831">
        <v>4859.12</v>
      </c>
      <c r="L703" s="790">
        <f t="shared" si="75"/>
        <v>5070.72</v>
      </c>
      <c r="M703" s="838"/>
      <c r="N703" s="791"/>
      <c r="O703" s="265"/>
      <c r="P703" s="792"/>
      <c r="Q703" s="839"/>
      <c r="R703" s="833"/>
      <c r="S703" s="788" t="str">
        <f>IFERROR(INDEX(Inputs!$AU$8:$AU$23,MATCH(N703,Inputs!$AT$8:$AT$23,0)),"")</f>
        <v/>
      </c>
      <c r="T703" s="789" t="str">
        <f t="shared" si="76"/>
        <v/>
      </c>
      <c r="U703" s="789">
        <f t="shared" si="77"/>
        <v>0</v>
      </c>
      <c r="V703" s="789">
        <f t="shared" si="78"/>
        <v>0</v>
      </c>
      <c r="W703" s="789">
        <f t="shared" si="79"/>
        <v>0</v>
      </c>
      <c r="X703" s="790">
        <f t="shared" si="80"/>
        <v>0</v>
      </c>
    </row>
    <row r="704" spans="2:24" ht="15.75" x14ac:dyDescent="0.25">
      <c r="B704" s="837" t="s">
        <v>311</v>
      </c>
      <c r="C704" s="836" t="s">
        <v>995</v>
      </c>
      <c r="D704" s="835">
        <v>43600</v>
      </c>
      <c r="E704" s="834">
        <v>10082.219999999999</v>
      </c>
      <c r="F704" s="833"/>
      <c r="G704" s="832">
        <v>40</v>
      </c>
      <c r="H704" s="831">
        <f t="shared" si="73"/>
        <v>2</v>
      </c>
      <c r="I704" s="831">
        <v>-249.36</v>
      </c>
      <c r="J704" s="789">
        <f t="shared" si="74"/>
        <v>668.11</v>
      </c>
      <c r="K704" s="831">
        <v>418.75</v>
      </c>
      <c r="L704" s="790">
        <f t="shared" si="75"/>
        <v>9663.4699999999993</v>
      </c>
      <c r="M704" s="838"/>
      <c r="N704" s="791"/>
      <c r="O704" s="265"/>
      <c r="P704" s="792"/>
      <c r="Q704" s="839"/>
      <c r="R704" s="833"/>
      <c r="S704" s="788" t="str">
        <f>IFERROR(INDEX(Inputs!$AU$8:$AU$23,MATCH(N704,Inputs!$AT$8:$AT$23,0)),"")</f>
        <v/>
      </c>
      <c r="T704" s="789" t="str">
        <f t="shared" si="76"/>
        <v/>
      </c>
      <c r="U704" s="789">
        <f t="shared" si="77"/>
        <v>0</v>
      </c>
      <c r="V704" s="789">
        <f t="shared" si="78"/>
        <v>0</v>
      </c>
      <c r="W704" s="789">
        <f t="shared" si="79"/>
        <v>0</v>
      </c>
      <c r="X704" s="790">
        <f t="shared" si="80"/>
        <v>0</v>
      </c>
    </row>
    <row r="705" spans="2:24" ht="15.75" x14ac:dyDescent="0.25">
      <c r="B705" s="837" t="s">
        <v>359</v>
      </c>
      <c r="C705" s="836" t="s">
        <v>1061</v>
      </c>
      <c r="D705" s="835">
        <v>43511</v>
      </c>
      <c r="E705" s="834">
        <v>10102.200000000001</v>
      </c>
      <c r="F705" s="833"/>
      <c r="G705" s="832">
        <v>60</v>
      </c>
      <c r="H705" s="831">
        <f t="shared" si="73"/>
        <v>2</v>
      </c>
      <c r="I705" s="831">
        <v>-167.16</v>
      </c>
      <c r="J705" s="789">
        <f t="shared" si="74"/>
        <v>489.26</v>
      </c>
      <c r="K705" s="831">
        <v>322.10000000000002</v>
      </c>
      <c r="L705" s="790">
        <f t="shared" si="75"/>
        <v>9780.1</v>
      </c>
      <c r="M705" s="838"/>
      <c r="N705" s="791"/>
      <c r="O705" s="265"/>
      <c r="P705" s="792"/>
      <c r="Q705" s="839"/>
      <c r="R705" s="833"/>
      <c r="S705" s="788" t="str">
        <f>IFERROR(INDEX(Inputs!$AU$8:$AU$23,MATCH(N705,Inputs!$AT$8:$AT$23,0)),"")</f>
        <v/>
      </c>
      <c r="T705" s="789" t="str">
        <f t="shared" si="76"/>
        <v/>
      </c>
      <c r="U705" s="789">
        <f t="shared" si="77"/>
        <v>0</v>
      </c>
      <c r="V705" s="789">
        <f t="shared" si="78"/>
        <v>0</v>
      </c>
      <c r="W705" s="789">
        <f t="shared" si="79"/>
        <v>0</v>
      </c>
      <c r="X705" s="790">
        <f t="shared" si="80"/>
        <v>0</v>
      </c>
    </row>
    <row r="706" spans="2:24" ht="15.75" x14ac:dyDescent="0.25">
      <c r="B706" s="837" t="s">
        <v>313</v>
      </c>
      <c r="C706" s="836" t="s">
        <v>857</v>
      </c>
      <c r="D706" s="835">
        <v>37437</v>
      </c>
      <c r="E706" s="834">
        <v>10192.24</v>
      </c>
      <c r="F706" s="833"/>
      <c r="G706" s="832">
        <v>20</v>
      </c>
      <c r="H706" s="831">
        <f t="shared" si="73"/>
        <v>19</v>
      </c>
      <c r="I706" s="831">
        <v>-407.64</v>
      </c>
      <c r="J706" s="789">
        <f t="shared" si="74"/>
        <v>9784.48</v>
      </c>
      <c r="K706" s="831">
        <v>9376.84</v>
      </c>
      <c r="L706" s="790">
        <f t="shared" si="75"/>
        <v>815.39999999999964</v>
      </c>
      <c r="M706" s="838"/>
      <c r="N706" s="791"/>
      <c r="O706" s="265"/>
      <c r="P706" s="792"/>
      <c r="Q706" s="839"/>
      <c r="R706" s="833"/>
      <c r="S706" s="788" t="str">
        <f>IFERROR(INDEX(Inputs!$AU$8:$AU$23,MATCH(N706,Inputs!$AT$8:$AT$23,0)),"")</f>
        <v/>
      </c>
      <c r="T706" s="789" t="str">
        <f t="shared" si="76"/>
        <v/>
      </c>
      <c r="U706" s="789">
        <f t="shared" si="77"/>
        <v>0</v>
      </c>
      <c r="V706" s="789">
        <f t="shared" si="78"/>
        <v>0</v>
      </c>
      <c r="W706" s="789">
        <f t="shared" si="79"/>
        <v>0</v>
      </c>
      <c r="X706" s="790">
        <f t="shared" si="80"/>
        <v>0</v>
      </c>
    </row>
    <row r="707" spans="2:24" ht="15.75" x14ac:dyDescent="0.25">
      <c r="B707" s="837" t="s">
        <v>308</v>
      </c>
      <c r="C707" s="836" t="s">
        <v>1062</v>
      </c>
      <c r="D707" s="835">
        <v>41800</v>
      </c>
      <c r="E707" s="834">
        <v>10205.469999999999</v>
      </c>
      <c r="F707" s="833"/>
      <c r="G707" s="832">
        <v>20</v>
      </c>
      <c r="H707" s="831">
        <f t="shared" si="73"/>
        <v>7</v>
      </c>
      <c r="I707" s="831">
        <v>-492.6</v>
      </c>
      <c r="J707" s="789">
        <f t="shared" si="74"/>
        <v>3843.04</v>
      </c>
      <c r="K707" s="831">
        <v>3350.44</v>
      </c>
      <c r="L707" s="790">
        <f t="shared" si="75"/>
        <v>6855.0299999999988</v>
      </c>
      <c r="M707" s="838"/>
      <c r="N707" s="791"/>
      <c r="O707" s="265"/>
      <c r="P707" s="792"/>
      <c r="Q707" s="839"/>
      <c r="R707" s="833"/>
      <c r="S707" s="788" t="str">
        <f>IFERROR(INDEX(Inputs!$AU$8:$AU$23,MATCH(N707,Inputs!$AT$8:$AT$23,0)),"")</f>
        <v/>
      </c>
      <c r="T707" s="789" t="str">
        <f t="shared" si="76"/>
        <v/>
      </c>
      <c r="U707" s="789">
        <f t="shared" si="77"/>
        <v>0</v>
      </c>
      <c r="V707" s="789">
        <f t="shared" si="78"/>
        <v>0</v>
      </c>
      <c r="W707" s="789">
        <f t="shared" si="79"/>
        <v>0</v>
      </c>
      <c r="X707" s="790">
        <f t="shared" si="80"/>
        <v>0</v>
      </c>
    </row>
    <row r="708" spans="2:24" ht="15.75" x14ac:dyDescent="0.25">
      <c r="B708" s="837" t="s">
        <v>311</v>
      </c>
      <c r="C708" s="836" t="s">
        <v>1063</v>
      </c>
      <c r="D708" s="835">
        <v>43973</v>
      </c>
      <c r="E708" s="834">
        <v>10250.25</v>
      </c>
      <c r="F708" s="833"/>
      <c r="G708" s="832">
        <v>6</v>
      </c>
      <c r="H708" s="831">
        <f t="shared" si="73"/>
        <v>1</v>
      </c>
      <c r="I708" s="831">
        <v>-1732.44</v>
      </c>
      <c r="J708" s="789">
        <f t="shared" si="74"/>
        <v>2598.66</v>
      </c>
      <c r="K708" s="831">
        <v>866.22</v>
      </c>
      <c r="L708" s="790">
        <f t="shared" si="75"/>
        <v>9384.0300000000007</v>
      </c>
      <c r="M708" s="838"/>
      <c r="N708" s="791"/>
      <c r="O708" s="265"/>
      <c r="P708" s="792"/>
      <c r="Q708" s="839"/>
      <c r="R708" s="833"/>
      <c r="S708" s="788" t="str">
        <f>IFERROR(INDEX(Inputs!$AU$8:$AU$23,MATCH(N708,Inputs!$AT$8:$AT$23,0)),"")</f>
        <v/>
      </c>
      <c r="T708" s="789" t="str">
        <f t="shared" si="76"/>
        <v/>
      </c>
      <c r="U708" s="789">
        <f t="shared" si="77"/>
        <v>0</v>
      </c>
      <c r="V708" s="789">
        <f t="shared" si="78"/>
        <v>0</v>
      </c>
      <c r="W708" s="789">
        <f t="shared" si="79"/>
        <v>0</v>
      </c>
      <c r="X708" s="790">
        <f t="shared" si="80"/>
        <v>0</v>
      </c>
    </row>
    <row r="709" spans="2:24" ht="15.75" x14ac:dyDescent="0.25">
      <c r="B709" s="837" t="s">
        <v>307</v>
      </c>
      <c r="C709" s="836" t="s">
        <v>1064</v>
      </c>
      <c r="D709" s="835">
        <v>43784</v>
      </c>
      <c r="E709" s="834">
        <v>10250.93</v>
      </c>
      <c r="F709" s="833"/>
      <c r="G709" s="832">
        <v>20</v>
      </c>
      <c r="H709" s="831">
        <f t="shared" si="73"/>
        <v>2</v>
      </c>
      <c r="I709" s="831">
        <v>-499.68</v>
      </c>
      <c r="J709" s="789">
        <f t="shared" si="74"/>
        <v>1091.22</v>
      </c>
      <c r="K709" s="831">
        <v>591.54</v>
      </c>
      <c r="L709" s="790">
        <f t="shared" si="75"/>
        <v>9659.39</v>
      </c>
      <c r="M709" s="838"/>
      <c r="N709" s="791"/>
      <c r="O709" s="265"/>
      <c r="P709" s="792"/>
      <c r="Q709" s="839"/>
      <c r="R709" s="833"/>
      <c r="S709" s="788" t="str">
        <f>IFERROR(INDEX(Inputs!$AU$8:$AU$23,MATCH(N709,Inputs!$AT$8:$AT$23,0)),"")</f>
        <v/>
      </c>
      <c r="T709" s="789" t="str">
        <f t="shared" si="76"/>
        <v/>
      </c>
      <c r="U709" s="789">
        <f t="shared" si="77"/>
        <v>0</v>
      </c>
      <c r="V709" s="789">
        <f t="shared" si="78"/>
        <v>0</v>
      </c>
      <c r="W709" s="789">
        <f t="shared" si="79"/>
        <v>0</v>
      </c>
      <c r="X709" s="790">
        <f t="shared" si="80"/>
        <v>0</v>
      </c>
    </row>
    <row r="710" spans="2:24" ht="15.75" x14ac:dyDescent="0.25">
      <c r="B710" s="837" t="s">
        <v>313</v>
      </c>
      <c r="C710" s="836" t="s">
        <v>1065</v>
      </c>
      <c r="D710" s="835">
        <v>40847</v>
      </c>
      <c r="E710" s="834">
        <v>10301.969999999999</v>
      </c>
      <c r="F710" s="833"/>
      <c r="G710" s="832">
        <v>40</v>
      </c>
      <c r="H710" s="831">
        <f t="shared" si="73"/>
        <v>10</v>
      </c>
      <c r="I710" s="831">
        <v>-254.16</v>
      </c>
      <c r="J710" s="789">
        <f t="shared" si="74"/>
        <v>2613.35</v>
      </c>
      <c r="K710" s="831">
        <v>2359.19</v>
      </c>
      <c r="L710" s="790">
        <f t="shared" si="75"/>
        <v>7942.7799999999988</v>
      </c>
      <c r="M710" s="838"/>
      <c r="N710" s="791"/>
      <c r="O710" s="265"/>
      <c r="P710" s="792"/>
      <c r="Q710" s="839"/>
      <c r="R710" s="833"/>
      <c r="S710" s="788" t="str">
        <f>IFERROR(INDEX(Inputs!$AU$8:$AU$23,MATCH(N710,Inputs!$AT$8:$AT$23,0)),"")</f>
        <v/>
      </c>
      <c r="T710" s="789" t="str">
        <f t="shared" si="76"/>
        <v/>
      </c>
      <c r="U710" s="789">
        <f t="shared" si="77"/>
        <v>0</v>
      </c>
      <c r="V710" s="789">
        <f t="shared" si="78"/>
        <v>0</v>
      </c>
      <c r="W710" s="789">
        <f t="shared" si="79"/>
        <v>0</v>
      </c>
      <c r="X710" s="790">
        <f t="shared" si="80"/>
        <v>0</v>
      </c>
    </row>
    <row r="711" spans="2:24" ht="15.75" x14ac:dyDescent="0.25">
      <c r="B711" s="837" t="s">
        <v>313</v>
      </c>
      <c r="C711" s="836" t="s">
        <v>1056</v>
      </c>
      <c r="D711" s="835">
        <v>36616</v>
      </c>
      <c r="E711" s="834">
        <v>10333.780000000001</v>
      </c>
      <c r="F711" s="833"/>
      <c r="G711" s="832">
        <v>20</v>
      </c>
      <c r="H711" s="831">
        <f t="shared" si="73"/>
        <v>20</v>
      </c>
      <c r="I711" s="831">
        <v>0</v>
      </c>
      <c r="J711" s="789">
        <f t="shared" si="74"/>
        <v>10333.780000000001</v>
      </c>
      <c r="K711" s="831">
        <v>10333.780000000001</v>
      </c>
      <c r="L711" s="790">
        <f t="shared" si="75"/>
        <v>0</v>
      </c>
      <c r="M711" s="838"/>
      <c r="N711" s="791"/>
      <c r="O711" s="265"/>
      <c r="P711" s="792"/>
      <c r="Q711" s="839"/>
      <c r="R711" s="833"/>
      <c r="S711" s="788" t="str">
        <f>IFERROR(INDEX(Inputs!$AU$8:$AU$23,MATCH(N711,Inputs!$AT$8:$AT$23,0)),"")</f>
        <v/>
      </c>
      <c r="T711" s="789" t="str">
        <f t="shared" si="76"/>
        <v/>
      </c>
      <c r="U711" s="789">
        <f t="shared" si="77"/>
        <v>0</v>
      </c>
      <c r="V711" s="789">
        <f t="shared" si="78"/>
        <v>0</v>
      </c>
      <c r="W711" s="789">
        <f t="shared" si="79"/>
        <v>0</v>
      </c>
      <c r="X711" s="790">
        <f t="shared" si="80"/>
        <v>0</v>
      </c>
    </row>
    <row r="712" spans="2:24" ht="15.75" x14ac:dyDescent="0.25">
      <c r="B712" s="837" t="s">
        <v>308</v>
      </c>
      <c r="C712" s="836" t="s">
        <v>1066</v>
      </c>
      <c r="D712" s="835">
        <v>39233</v>
      </c>
      <c r="E712" s="834">
        <v>10556.71</v>
      </c>
      <c r="F712" s="833"/>
      <c r="G712" s="832">
        <v>20</v>
      </c>
      <c r="H712" s="831">
        <f t="shared" ref="H712:H775" si="81">IF(E712&lt;&gt;"",IF((TestEOY-D712)/365&gt;G712,G712,ROUNDUP(((TestEOY-D712)/365),0)),"")</f>
        <v>14</v>
      </c>
      <c r="I712" s="831">
        <v>-497.88</v>
      </c>
      <c r="J712" s="789">
        <f t="shared" ref="J712:J775" si="82">K712-I712</f>
        <v>7652.7300000000005</v>
      </c>
      <c r="K712" s="831">
        <v>7154.85</v>
      </c>
      <c r="L712" s="790">
        <f t="shared" si="75"/>
        <v>3401.8599999999988</v>
      </c>
      <c r="M712" s="838"/>
      <c r="N712" s="791"/>
      <c r="O712" s="265"/>
      <c r="P712" s="792"/>
      <c r="Q712" s="839"/>
      <c r="R712" s="833"/>
      <c r="S712" s="788" t="str">
        <f>IFERROR(INDEX(Inputs!$AU$8:$AU$23,MATCH(N712,Inputs!$AT$8:$AT$23,0)),"")</f>
        <v/>
      </c>
      <c r="T712" s="789" t="str">
        <f t="shared" si="76"/>
        <v/>
      </c>
      <c r="U712" s="789">
        <f t="shared" si="77"/>
        <v>0</v>
      </c>
      <c r="V712" s="789">
        <f t="shared" si="78"/>
        <v>0</v>
      </c>
      <c r="W712" s="789">
        <f t="shared" si="79"/>
        <v>0</v>
      </c>
      <c r="X712" s="790">
        <f t="shared" si="80"/>
        <v>0</v>
      </c>
    </row>
    <row r="713" spans="2:24" ht="15.75" x14ac:dyDescent="0.25">
      <c r="B713" s="837">
        <v>0</v>
      </c>
      <c r="C713" s="836" t="s">
        <v>1067</v>
      </c>
      <c r="D713" s="835">
        <v>39903</v>
      </c>
      <c r="E713" s="834">
        <v>10581.95</v>
      </c>
      <c r="F713" s="833"/>
      <c r="G713" s="832">
        <v>30</v>
      </c>
      <c r="H713" s="831">
        <f t="shared" si="81"/>
        <v>12</v>
      </c>
      <c r="I713" s="831">
        <v>-343.56</v>
      </c>
      <c r="J713" s="789">
        <f t="shared" si="82"/>
        <v>4483.55</v>
      </c>
      <c r="K713" s="831">
        <v>4139.99</v>
      </c>
      <c r="L713" s="790">
        <f t="shared" si="75"/>
        <v>6441.9600000000009</v>
      </c>
      <c r="M713" s="838"/>
      <c r="N713" s="791"/>
      <c r="O713" s="265"/>
      <c r="P713" s="792"/>
      <c r="Q713" s="839"/>
      <c r="R713" s="833"/>
      <c r="S713" s="788" t="str">
        <f>IFERROR(INDEX(Inputs!$AU$8:$AU$23,MATCH(N713,Inputs!$AT$8:$AT$23,0)),"")</f>
        <v/>
      </c>
      <c r="T713" s="789" t="str">
        <f t="shared" si="76"/>
        <v/>
      </c>
      <c r="U713" s="789">
        <f t="shared" si="77"/>
        <v>0</v>
      </c>
      <c r="V713" s="789">
        <f t="shared" si="78"/>
        <v>0</v>
      </c>
      <c r="W713" s="789">
        <f t="shared" si="79"/>
        <v>0</v>
      </c>
      <c r="X713" s="790">
        <f t="shared" si="80"/>
        <v>0</v>
      </c>
    </row>
    <row r="714" spans="2:24" ht="15.75" x14ac:dyDescent="0.25">
      <c r="B714" s="837" t="s">
        <v>311</v>
      </c>
      <c r="C714" s="836" t="s">
        <v>1068</v>
      </c>
      <c r="D714" s="835">
        <v>42916</v>
      </c>
      <c r="E714" s="834">
        <v>10730.4</v>
      </c>
      <c r="F714" s="833"/>
      <c r="G714" s="832">
        <v>40</v>
      </c>
      <c r="H714" s="831">
        <f t="shared" si="81"/>
        <v>4</v>
      </c>
      <c r="I714" s="831">
        <v>-265.32</v>
      </c>
      <c r="J714" s="789">
        <f t="shared" si="82"/>
        <v>1225.1199999999999</v>
      </c>
      <c r="K714" s="831">
        <v>959.8</v>
      </c>
      <c r="L714" s="790">
        <f t="shared" si="75"/>
        <v>9770.6</v>
      </c>
      <c r="M714" s="838"/>
      <c r="N714" s="791"/>
      <c r="O714" s="265"/>
      <c r="P714" s="792"/>
      <c r="Q714" s="839"/>
      <c r="R714" s="833"/>
      <c r="S714" s="788" t="str">
        <f>IFERROR(INDEX(Inputs!$AU$8:$AU$23,MATCH(N714,Inputs!$AT$8:$AT$23,0)),"")</f>
        <v/>
      </c>
      <c r="T714" s="789" t="str">
        <f t="shared" si="76"/>
        <v/>
      </c>
      <c r="U714" s="789">
        <f t="shared" si="77"/>
        <v>0</v>
      </c>
      <c r="V714" s="789">
        <f t="shared" si="78"/>
        <v>0</v>
      </c>
      <c r="W714" s="789">
        <f t="shared" si="79"/>
        <v>0</v>
      </c>
      <c r="X714" s="790">
        <f t="shared" si="80"/>
        <v>0</v>
      </c>
    </row>
    <row r="715" spans="2:24" ht="15.75" x14ac:dyDescent="0.25">
      <c r="B715" s="837" t="s">
        <v>321</v>
      </c>
      <c r="C715" s="836" t="s">
        <v>1069</v>
      </c>
      <c r="D715" s="835">
        <v>37529</v>
      </c>
      <c r="E715" s="834">
        <v>10763.11</v>
      </c>
      <c r="F715" s="833"/>
      <c r="G715" s="832">
        <v>44</v>
      </c>
      <c r="H715" s="831">
        <f t="shared" si="81"/>
        <v>19</v>
      </c>
      <c r="I715" s="831">
        <v>-240.84</v>
      </c>
      <c r="J715" s="789">
        <f t="shared" si="82"/>
        <v>4703.2700000000004</v>
      </c>
      <c r="K715" s="831">
        <v>4462.43</v>
      </c>
      <c r="L715" s="790">
        <f t="shared" si="75"/>
        <v>6300.68</v>
      </c>
      <c r="M715" s="838"/>
      <c r="N715" s="791"/>
      <c r="O715" s="265"/>
      <c r="P715" s="792"/>
      <c r="Q715" s="839"/>
      <c r="R715" s="833"/>
      <c r="S715" s="788" t="str">
        <f>IFERROR(INDEX(Inputs!$AU$8:$AU$23,MATCH(N715,Inputs!$AT$8:$AT$23,0)),"")</f>
        <v/>
      </c>
      <c r="T715" s="789" t="str">
        <f t="shared" si="76"/>
        <v/>
      </c>
      <c r="U715" s="789">
        <f t="shared" si="77"/>
        <v>0</v>
      </c>
      <c r="V715" s="789">
        <f t="shared" si="78"/>
        <v>0</v>
      </c>
      <c r="W715" s="789">
        <f t="shared" si="79"/>
        <v>0</v>
      </c>
      <c r="X715" s="790">
        <f t="shared" si="80"/>
        <v>0</v>
      </c>
    </row>
    <row r="716" spans="2:24" ht="15.75" x14ac:dyDescent="0.25">
      <c r="B716" s="837">
        <v>0</v>
      </c>
      <c r="C716" s="836" t="s">
        <v>1070</v>
      </c>
      <c r="D716" s="835">
        <v>36922</v>
      </c>
      <c r="E716" s="834">
        <v>10800.63</v>
      </c>
      <c r="F716" s="833"/>
      <c r="G716" s="832">
        <v>30</v>
      </c>
      <c r="H716" s="831">
        <f t="shared" si="81"/>
        <v>20</v>
      </c>
      <c r="I716" s="831">
        <v>-343.68</v>
      </c>
      <c r="J716" s="789">
        <f t="shared" si="82"/>
        <v>7535.91</v>
      </c>
      <c r="K716" s="831">
        <v>7192.23</v>
      </c>
      <c r="L716" s="790">
        <f t="shared" si="75"/>
        <v>3608.3999999999996</v>
      </c>
      <c r="M716" s="838"/>
      <c r="N716" s="791"/>
      <c r="O716" s="265"/>
      <c r="P716" s="792"/>
      <c r="Q716" s="839"/>
      <c r="R716" s="833"/>
      <c r="S716" s="788" t="str">
        <f>IFERROR(INDEX(Inputs!$AU$8:$AU$23,MATCH(N716,Inputs!$AT$8:$AT$23,0)),"")</f>
        <v/>
      </c>
      <c r="T716" s="789" t="str">
        <f t="shared" si="76"/>
        <v/>
      </c>
      <c r="U716" s="789">
        <f t="shared" si="77"/>
        <v>0</v>
      </c>
      <c r="V716" s="789">
        <f t="shared" si="78"/>
        <v>0</v>
      </c>
      <c r="W716" s="789">
        <f t="shared" si="79"/>
        <v>0</v>
      </c>
      <c r="X716" s="790">
        <f t="shared" si="80"/>
        <v>0</v>
      </c>
    </row>
    <row r="717" spans="2:24" ht="15.75" x14ac:dyDescent="0.25">
      <c r="B717" s="837" t="s">
        <v>308</v>
      </c>
      <c r="C717" s="836" t="s">
        <v>1071</v>
      </c>
      <c r="D717" s="835">
        <v>40815</v>
      </c>
      <c r="E717" s="834">
        <v>10820.7</v>
      </c>
      <c r="F717" s="833"/>
      <c r="G717" s="832">
        <v>20</v>
      </c>
      <c r="H717" s="831">
        <f t="shared" si="81"/>
        <v>10</v>
      </c>
      <c r="I717" s="831">
        <v>-521.76</v>
      </c>
      <c r="J717" s="789">
        <f t="shared" si="82"/>
        <v>5516.74</v>
      </c>
      <c r="K717" s="831">
        <v>4994.9799999999996</v>
      </c>
      <c r="L717" s="790">
        <f t="shared" si="75"/>
        <v>5825.7200000000012</v>
      </c>
      <c r="M717" s="838"/>
      <c r="N717" s="791"/>
      <c r="O717" s="265"/>
      <c r="P717" s="792"/>
      <c r="Q717" s="839"/>
      <c r="R717" s="833"/>
      <c r="S717" s="788" t="str">
        <f>IFERROR(INDEX(Inputs!$AU$8:$AU$23,MATCH(N717,Inputs!$AT$8:$AT$23,0)),"")</f>
        <v/>
      </c>
      <c r="T717" s="789" t="str">
        <f t="shared" si="76"/>
        <v/>
      </c>
      <c r="U717" s="789">
        <f t="shared" si="77"/>
        <v>0</v>
      </c>
      <c r="V717" s="789">
        <f t="shared" si="78"/>
        <v>0</v>
      </c>
      <c r="W717" s="789">
        <f t="shared" si="79"/>
        <v>0</v>
      </c>
      <c r="X717" s="790">
        <f t="shared" si="80"/>
        <v>0</v>
      </c>
    </row>
    <row r="718" spans="2:24" ht="15.75" x14ac:dyDescent="0.25">
      <c r="B718" s="837">
        <v>0</v>
      </c>
      <c r="C718" s="836" t="s">
        <v>1072</v>
      </c>
      <c r="D718" s="835">
        <v>36799</v>
      </c>
      <c r="E718" s="834">
        <v>10912.76</v>
      </c>
      <c r="F718" s="833"/>
      <c r="G718" s="832">
        <v>30</v>
      </c>
      <c r="H718" s="831">
        <f t="shared" si="81"/>
        <v>21</v>
      </c>
      <c r="I718" s="831">
        <v>-349.44</v>
      </c>
      <c r="J718" s="789">
        <f t="shared" si="82"/>
        <v>7738.73</v>
      </c>
      <c r="K718" s="831">
        <v>7389.29</v>
      </c>
      <c r="L718" s="790">
        <f t="shared" ref="L718:L781" si="83">IFERROR(IF(K718&gt;E718,0,(+E718-K718))-F718,"")</f>
        <v>3523.4700000000003</v>
      </c>
      <c r="M718" s="838"/>
      <c r="N718" s="791"/>
      <c r="O718" s="265"/>
      <c r="P718" s="792"/>
      <c r="Q718" s="839"/>
      <c r="R718" s="833"/>
      <c r="S718" s="788" t="str">
        <f>IFERROR(INDEX(Inputs!$AU$8:$AU$23,MATCH(N718,Inputs!$AT$8:$AT$23,0)),"")</f>
        <v/>
      </c>
      <c r="T718" s="789" t="str">
        <f t="shared" si="76"/>
        <v/>
      </c>
      <c r="U718" s="789">
        <f t="shared" si="77"/>
        <v>0</v>
      </c>
      <c r="V718" s="789">
        <f t="shared" si="78"/>
        <v>0</v>
      </c>
      <c r="W718" s="789">
        <f t="shared" si="79"/>
        <v>0</v>
      </c>
      <c r="X718" s="790">
        <f t="shared" si="80"/>
        <v>0</v>
      </c>
    </row>
    <row r="719" spans="2:24" ht="15.75" x14ac:dyDescent="0.25">
      <c r="B719" s="837" t="s">
        <v>359</v>
      </c>
      <c r="C719" s="836" t="s">
        <v>1073</v>
      </c>
      <c r="D719" s="835">
        <v>35308</v>
      </c>
      <c r="E719" s="834">
        <v>10914</v>
      </c>
      <c r="F719" s="833"/>
      <c r="G719" s="832">
        <v>40</v>
      </c>
      <c r="H719" s="831">
        <f t="shared" si="81"/>
        <v>25</v>
      </c>
      <c r="I719" s="831">
        <v>-265.92</v>
      </c>
      <c r="J719" s="789">
        <f t="shared" si="82"/>
        <v>6924.54</v>
      </c>
      <c r="K719" s="831">
        <v>6658.62</v>
      </c>
      <c r="L719" s="790">
        <f t="shared" si="83"/>
        <v>4255.38</v>
      </c>
      <c r="M719" s="838"/>
      <c r="N719" s="791"/>
      <c r="O719" s="265"/>
      <c r="P719" s="792"/>
      <c r="Q719" s="839"/>
      <c r="R719" s="833"/>
      <c r="S719" s="788" t="str">
        <f>IFERROR(INDEX(Inputs!$AU$8:$AU$23,MATCH(N719,Inputs!$AT$8:$AT$23,0)),"")</f>
        <v/>
      </c>
      <c r="T719" s="789" t="str">
        <f t="shared" si="76"/>
        <v/>
      </c>
      <c r="U719" s="789">
        <f t="shared" si="77"/>
        <v>0</v>
      </c>
      <c r="V719" s="789">
        <f t="shared" si="78"/>
        <v>0</v>
      </c>
      <c r="W719" s="789">
        <f t="shared" si="79"/>
        <v>0</v>
      </c>
      <c r="X719" s="790">
        <f t="shared" si="80"/>
        <v>0</v>
      </c>
    </row>
    <row r="720" spans="2:24" ht="15.75" x14ac:dyDescent="0.25">
      <c r="B720" s="837" t="s">
        <v>359</v>
      </c>
      <c r="C720" s="836" t="s">
        <v>989</v>
      </c>
      <c r="D720" s="835">
        <v>37346</v>
      </c>
      <c r="E720" s="834">
        <v>10923.3</v>
      </c>
      <c r="F720" s="833"/>
      <c r="G720" s="832">
        <v>60</v>
      </c>
      <c r="H720" s="831">
        <f t="shared" si="81"/>
        <v>19</v>
      </c>
      <c r="I720" s="831">
        <v>-180.24</v>
      </c>
      <c r="J720" s="789">
        <f t="shared" si="82"/>
        <v>3592.9300000000003</v>
      </c>
      <c r="K720" s="831">
        <v>3412.69</v>
      </c>
      <c r="L720" s="790">
        <f t="shared" si="83"/>
        <v>7510.6099999999988</v>
      </c>
      <c r="M720" s="838"/>
      <c r="N720" s="791"/>
      <c r="O720" s="265"/>
      <c r="P720" s="792"/>
      <c r="Q720" s="839"/>
      <c r="R720" s="833"/>
      <c r="S720" s="788" t="str">
        <f>IFERROR(INDEX(Inputs!$AU$8:$AU$23,MATCH(N720,Inputs!$AT$8:$AT$23,0)),"")</f>
        <v/>
      </c>
      <c r="T720" s="789" t="str">
        <f t="shared" si="76"/>
        <v/>
      </c>
      <c r="U720" s="789">
        <f t="shared" si="77"/>
        <v>0</v>
      </c>
      <c r="V720" s="789">
        <f t="shared" si="78"/>
        <v>0</v>
      </c>
      <c r="W720" s="789">
        <f t="shared" si="79"/>
        <v>0</v>
      </c>
      <c r="X720" s="790">
        <f t="shared" si="80"/>
        <v>0</v>
      </c>
    </row>
    <row r="721" spans="2:24" ht="15.75" x14ac:dyDescent="0.25">
      <c r="B721" s="837">
        <v>0</v>
      </c>
      <c r="C721" s="836" t="s">
        <v>969</v>
      </c>
      <c r="D721" s="835">
        <v>36525</v>
      </c>
      <c r="E721" s="834">
        <v>10996.37</v>
      </c>
      <c r="F721" s="833"/>
      <c r="G721" s="832">
        <v>30</v>
      </c>
      <c r="H721" s="831">
        <f t="shared" si="81"/>
        <v>22</v>
      </c>
      <c r="I721" s="831">
        <v>-351</v>
      </c>
      <c r="J721" s="789">
        <f t="shared" si="82"/>
        <v>8071.33</v>
      </c>
      <c r="K721" s="831">
        <v>7720.33</v>
      </c>
      <c r="L721" s="790">
        <f t="shared" si="83"/>
        <v>3276.0400000000009</v>
      </c>
      <c r="M721" s="838"/>
      <c r="N721" s="791"/>
      <c r="O721" s="265"/>
      <c r="P721" s="792"/>
      <c r="Q721" s="839"/>
      <c r="R721" s="833"/>
      <c r="S721" s="788" t="str">
        <f>IFERROR(INDEX(Inputs!$AU$8:$AU$23,MATCH(N721,Inputs!$AT$8:$AT$23,0)),"")</f>
        <v/>
      </c>
      <c r="T721" s="789" t="str">
        <f t="shared" si="76"/>
        <v/>
      </c>
      <c r="U721" s="789">
        <f t="shared" si="77"/>
        <v>0</v>
      </c>
      <c r="V721" s="789">
        <f t="shared" si="78"/>
        <v>0</v>
      </c>
      <c r="W721" s="789">
        <f t="shared" si="79"/>
        <v>0</v>
      </c>
      <c r="X721" s="790">
        <f t="shared" si="80"/>
        <v>0</v>
      </c>
    </row>
    <row r="722" spans="2:24" ht="15.75" x14ac:dyDescent="0.25">
      <c r="B722" s="837" t="s">
        <v>311</v>
      </c>
      <c r="C722" s="836" t="s">
        <v>1074</v>
      </c>
      <c r="D722" s="835">
        <v>39629</v>
      </c>
      <c r="E722" s="834">
        <v>11000</v>
      </c>
      <c r="F722" s="833"/>
      <c r="G722" s="832">
        <v>40</v>
      </c>
      <c r="H722" s="831">
        <f t="shared" si="81"/>
        <v>13</v>
      </c>
      <c r="I722" s="831">
        <v>-270.12</v>
      </c>
      <c r="J722" s="789">
        <f t="shared" si="82"/>
        <v>3705.18</v>
      </c>
      <c r="K722" s="831">
        <v>3435.06</v>
      </c>
      <c r="L722" s="790">
        <f t="shared" si="83"/>
        <v>7564.9400000000005</v>
      </c>
      <c r="M722" s="838"/>
      <c r="N722" s="791"/>
      <c r="O722" s="265"/>
      <c r="P722" s="792"/>
      <c r="Q722" s="839"/>
      <c r="R722" s="833"/>
      <c r="S722" s="788" t="str">
        <f>IFERROR(INDEX(Inputs!$AU$8:$AU$23,MATCH(N722,Inputs!$AT$8:$AT$23,0)),"")</f>
        <v/>
      </c>
      <c r="T722" s="789" t="str">
        <f t="shared" si="76"/>
        <v/>
      </c>
      <c r="U722" s="789">
        <f t="shared" si="77"/>
        <v>0</v>
      </c>
      <c r="V722" s="789">
        <f t="shared" si="78"/>
        <v>0</v>
      </c>
      <c r="W722" s="789">
        <f t="shared" si="79"/>
        <v>0</v>
      </c>
      <c r="X722" s="790">
        <f t="shared" si="80"/>
        <v>0</v>
      </c>
    </row>
    <row r="723" spans="2:24" ht="15.75" x14ac:dyDescent="0.25">
      <c r="B723" s="837" t="s">
        <v>321</v>
      </c>
      <c r="C723" s="836" t="s">
        <v>107</v>
      </c>
      <c r="D723" s="835">
        <v>35490</v>
      </c>
      <c r="E723" s="834">
        <v>11022</v>
      </c>
      <c r="F723" s="833"/>
      <c r="G723" s="832">
        <v>44</v>
      </c>
      <c r="H723" s="831">
        <f t="shared" si="81"/>
        <v>24</v>
      </c>
      <c r="I723" s="831">
        <v>-244.56</v>
      </c>
      <c r="J723" s="789">
        <f t="shared" si="82"/>
        <v>6211.84</v>
      </c>
      <c r="K723" s="831">
        <v>5967.28</v>
      </c>
      <c r="L723" s="790">
        <f t="shared" si="83"/>
        <v>5054.72</v>
      </c>
      <c r="M723" s="838"/>
      <c r="N723" s="791"/>
      <c r="O723" s="265"/>
      <c r="P723" s="792"/>
      <c r="Q723" s="839"/>
      <c r="R723" s="833"/>
      <c r="S723" s="788" t="str">
        <f>IFERROR(INDEX(Inputs!$AU$8:$AU$23,MATCH(N723,Inputs!$AT$8:$AT$23,0)),"")</f>
        <v/>
      </c>
      <c r="T723" s="789" t="str">
        <f t="shared" si="76"/>
        <v/>
      </c>
      <c r="U723" s="789">
        <f t="shared" si="77"/>
        <v>0</v>
      </c>
      <c r="V723" s="789">
        <f t="shared" si="78"/>
        <v>0</v>
      </c>
      <c r="W723" s="789">
        <f t="shared" si="79"/>
        <v>0</v>
      </c>
      <c r="X723" s="790">
        <f t="shared" si="80"/>
        <v>0</v>
      </c>
    </row>
    <row r="724" spans="2:24" ht="15.75" x14ac:dyDescent="0.25">
      <c r="B724" s="837" t="s">
        <v>308</v>
      </c>
      <c r="C724" s="836" t="s">
        <v>1075</v>
      </c>
      <c r="D724" s="835">
        <v>40716</v>
      </c>
      <c r="E724" s="834">
        <v>11043.77</v>
      </c>
      <c r="F724" s="833"/>
      <c r="G724" s="832">
        <v>20</v>
      </c>
      <c r="H724" s="831">
        <f t="shared" si="81"/>
        <v>10</v>
      </c>
      <c r="I724" s="831">
        <v>-532.08000000000004</v>
      </c>
      <c r="J724" s="789">
        <f t="shared" si="82"/>
        <v>5767.84</v>
      </c>
      <c r="K724" s="831">
        <v>5235.76</v>
      </c>
      <c r="L724" s="790">
        <f t="shared" si="83"/>
        <v>5808.01</v>
      </c>
      <c r="M724" s="838"/>
      <c r="N724" s="791"/>
      <c r="O724" s="265"/>
      <c r="P724" s="792"/>
      <c r="Q724" s="839"/>
      <c r="R724" s="833"/>
      <c r="S724" s="788" t="str">
        <f>IFERROR(INDEX(Inputs!$AU$8:$AU$23,MATCH(N724,Inputs!$AT$8:$AT$23,0)),"")</f>
        <v/>
      </c>
      <c r="T724" s="789" t="str">
        <f t="shared" si="76"/>
        <v/>
      </c>
      <c r="U724" s="789">
        <f t="shared" si="77"/>
        <v>0</v>
      </c>
      <c r="V724" s="789">
        <f t="shared" si="78"/>
        <v>0</v>
      </c>
      <c r="W724" s="789">
        <f t="shared" si="79"/>
        <v>0</v>
      </c>
      <c r="X724" s="790">
        <f t="shared" si="80"/>
        <v>0</v>
      </c>
    </row>
    <row r="725" spans="2:24" ht="15.75" x14ac:dyDescent="0.25">
      <c r="B725" s="837" t="s">
        <v>311</v>
      </c>
      <c r="C725" s="836" t="s">
        <v>1076</v>
      </c>
      <c r="D725" s="835">
        <v>40633</v>
      </c>
      <c r="E725" s="834">
        <v>11055.73</v>
      </c>
      <c r="F725" s="833"/>
      <c r="G725" s="832">
        <v>40</v>
      </c>
      <c r="H725" s="831">
        <f t="shared" si="81"/>
        <v>10</v>
      </c>
      <c r="I725" s="831">
        <v>-271.92</v>
      </c>
      <c r="J725" s="789">
        <f t="shared" si="82"/>
        <v>2964.48</v>
      </c>
      <c r="K725" s="831">
        <v>2692.56</v>
      </c>
      <c r="L725" s="790">
        <f t="shared" si="83"/>
        <v>8363.17</v>
      </c>
      <c r="M725" s="838"/>
      <c r="N725" s="791"/>
      <c r="O725" s="265"/>
      <c r="P725" s="792"/>
      <c r="Q725" s="839"/>
      <c r="R725" s="833"/>
      <c r="S725" s="788" t="str">
        <f>IFERROR(INDEX(Inputs!$AU$8:$AU$23,MATCH(N725,Inputs!$AT$8:$AT$23,0)),"")</f>
        <v/>
      </c>
      <c r="T725" s="789" t="str">
        <f t="shared" si="76"/>
        <v/>
      </c>
      <c r="U725" s="789">
        <f t="shared" si="77"/>
        <v>0</v>
      </c>
      <c r="V725" s="789">
        <f t="shared" si="78"/>
        <v>0</v>
      </c>
      <c r="W725" s="789">
        <f t="shared" si="79"/>
        <v>0</v>
      </c>
      <c r="X725" s="790">
        <f t="shared" si="80"/>
        <v>0</v>
      </c>
    </row>
    <row r="726" spans="2:24" ht="15.75" x14ac:dyDescent="0.25">
      <c r="B726" s="837" t="s">
        <v>359</v>
      </c>
      <c r="C726" s="836" t="s">
        <v>1077</v>
      </c>
      <c r="D726" s="835">
        <v>35582</v>
      </c>
      <c r="E726" s="834">
        <v>11095</v>
      </c>
      <c r="F726" s="833"/>
      <c r="G726" s="832">
        <v>60</v>
      </c>
      <c r="H726" s="831">
        <f t="shared" si="81"/>
        <v>24</v>
      </c>
      <c r="I726" s="831">
        <v>-182.88</v>
      </c>
      <c r="J726" s="789">
        <f t="shared" si="82"/>
        <v>4542.8900000000003</v>
      </c>
      <c r="K726" s="831">
        <v>4360.01</v>
      </c>
      <c r="L726" s="790">
        <f t="shared" si="83"/>
        <v>6734.99</v>
      </c>
      <c r="M726" s="838"/>
      <c r="N726" s="791"/>
      <c r="O726" s="265"/>
      <c r="P726" s="792"/>
      <c r="Q726" s="839"/>
      <c r="R726" s="833"/>
      <c r="S726" s="788" t="str">
        <f>IFERROR(INDEX(Inputs!$AU$8:$AU$23,MATCH(N726,Inputs!$AT$8:$AT$23,0)),"")</f>
        <v/>
      </c>
      <c r="T726" s="789" t="str">
        <f t="shared" si="76"/>
        <v/>
      </c>
      <c r="U726" s="789">
        <f t="shared" si="77"/>
        <v>0</v>
      </c>
      <c r="V726" s="789">
        <f t="shared" si="78"/>
        <v>0</v>
      </c>
      <c r="W726" s="789">
        <f t="shared" si="79"/>
        <v>0</v>
      </c>
      <c r="X726" s="790">
        <f t="shared" si="80"/>
        <v>0</v>
      </c>
    </row>
    <row r="727" spans="2:24" ht="15.75" x14ac:dyDescent="0.25">
      <c r="B727" s="837" t="s">
        <v>311</v>
      </c>
      <c r="C727" s="836" t="s">
        <v>759</v>
      </c>
      <c r="D727" s="835">
        <v>38990</v>
      </c>
      <c r="E727" s="834">
        <v>11123.73</v>
      </c>
      <c r="F727" s="833"/>
      <c r="G727" s="832">
        <v>40</v>
      </c>
      <c r="H727" s="831">
        <f t="shared" si="81"/>
        <v>15</v>
      </c>
      <c r="I727" s="831">
        <v>-272.88</v>
      </c>
      <c r="J727" s="789">
        <f t="shared" si="82"/>
        <v>4233.05</v>
      </c>
      <c r="K727" s="831">
        <v>3960.17</v>
      </c>
      <c r="L727" s="790">
        <f t="shared" si="83"/>
        <v>7163.5599999999995</v>
      </c>
      <c r="M727" s="838"/>
      <c r="N727" s="791"/>
      <c r="O727" s="265"/>
      <c r="P727" s="792"/>
      <c r="Q727" s="839"/>
      <c r="R727" s="833"/>
      <c r="S727" s="788" t="str">
        <f>IFERROR(INDEX(Inputs!$AU$8:$AU$23,MATCH(N727,Inputs!$AT$8:$AT$23,0)),"")</f>
        <v/>
      </c>
      <c r="T727" s="789" t="str">
        <f t="shared" si="76"/>
        <v/>
      </c>
      <c r="U727" s="789">
        <f t="shared" si="77"/>
        <v>0</v>
      </c>
      <c r="V727" s="789">
        <f t="shared" si="78"/>
        <v>0</v>
      </c>
      <c r="W727" s="789">
        <f t="shared" si="79"/>
        <v>0</v>
      </c>
      <c r="X727" s="790">
        <f t="shared" si="80"/>
        <v>0</v>
      </c>
    </row>
    <row r="728" spans="2:24" ht="15.75" x14ac:dyDescent="0.25">
      <c r="B728" s="837" t="s">
        <v>313</v>
      </c>
      <c r="C728" s="836" t="s">
        <v>1054</v>
      </c>
      <c r="D728" s="835">
        <v>40268</v>
      </c>
      <c r="E728" s="834">
        <v>11124.31</v>
      </c>
      <c r="F728" s="833"/>
      <c r="G728" s="832">
        <v>40</v>
      </c>
      <c r="H728" s="831">
        <f t="shared" si="81"/>
        <v>11</v>
      </c>
      <c r="I728" s="831">
        <v>-274.32</v>
      </c>
      <c r="J728" s="789">
        <f t="shared" si="82"/>
        <v>3262.11</v>
      </c>
      <c r="K728" s="831">
        <v>2987.79</v>
      </c>
      <c r="L728" s="790">
        <f t="shared" si="83"/>
        <v>8136.5199999999995</v>
      </c>
      <c r="M728" s="838"/>
      <c r="N728" s="791"/>
      <c r="O728" s="265"/>
      <c r="P728" s="792"/>
      <c r="Q728" s="839"/>
      <c r="R728" s="833"/>
      <c r="S728" s="788" t="str">
        <f>IFERROR(INDEX(Inputs!$AU$8:$AU$23,MATCH(N728,Inputs!$AT$8:$AT$23,0)),"")</f>
        <v/>
      </c>
      <c r="T728" s="789" t="str">
        <f t="shared" si="76"/>
        <v/>
      </c>
      <c r="U728" s="789">
        <f t="shared" si="77"/>
        <v>0</v>
      </c>
      <c r="V728" s="789">
        <f t="shared" si="78"/>
        <v>0</v>
      </c>
      <c r="W728" s="789">
        <f t="shared" si="79"/>
        <v>0</v>
      </c>
      <c r="X728" s="790">
        <f t="shared" si="80"/>
        <v>0</v>
      </c>
    </row>
    <row r="729" spans="2:24" ht="15.75" x14ac:dyDescent="0.25">
      <c r="B729" s="837" t="s">
        <v>359</v>
      </c>
      <c r="C729" s="836" t="s">
        <v>1078</v>
      </c>
      <c r="D729" s="835">
        <v>38077</v>
      </c>
      <c r="E729" s="834">
        <v>11151.75</v>
      </c>
      <c r="F729" s="833"/>
      <c r="G729" s="832">
        <v>40</v>
      </c>
      <c r="H729" s="831">
        <f t="shared" si="81"/>
        <v>17</v>
      </c>
      <c r="I729" s="831">
        <v>-273</v>
      </c>
      <c r="J729" s="789">
        <f t="shared" si="82"/>
        <v>4939.83</v>
      </c>
      <c r="K729" s="831">
        <v>4666.83</v>
      </c>
      <c r="L729" s="790">
        <f t="shared" si="83"/>
        <v>6484.92</v>
      </c>
      <c r="M729" s="838"/>
      <c r="N729" s="791"/>
      <c r="O729" s="265"/>
      <c r="P729" s="792"/>
      <c r="Q729" s="839"/>
      <c r="R729" s="833"/>
      <c r="S729" s="788" t="str">
        <f>IFERROR(INDEX(Inputs!$AU$8:$AU$23,MATCH(N729,Inputs!$AT$8:$AT$23,0)),"")</f>
        <v/>
      </c>
      <c r="T729" s="789" t="str">
        <f t="shared" si="76"/>
        <v/>
      </c>
      <c r="U729" s="789">
        <f t="shared" si="77"/>
        <v>0</v>
      </c>
      <c r="V729" s="789">
        <f t="shared" si="78"/>
        <v>0</v>
      </c>
      <c r="W729" s="789">
        <f t="shared" si="79"/>
        <v>0</v>
      </c>
      <c r="X729" s="790">
        <f t="shared" si="80"/>
        <v>0</v>
      </c>
    </row>
    <row r="730" spans="2:24" ht="15.75" x14ac:dyDescent="0.25">
      <c r="B730" s="837" t="s">
        <v>308</v>
      </c>
      <c r="C730" s="836" t="s">
        <v>1079</v>
      </c>
      <c r="D730" s="835">
        <v>43600</v>
      </c>
      <c r="E730" s="834">
        <v>11185.03</v>
      </c>
      <c r="F730" s="833"/>
      <c r="G730" s="832">
        <v>20</v>
      </c>
      <c r="H730" s="831">
        <f t="shared" si="81"/>
        <v>2</v>
      </c>
      <c r="I730" s="831">
        <v>-544.79999999999995</v>
      </c>
      <c r="J730" s="789">
        <f t="shared" si="82"/>
        <v>1469.65</v>
      </c>
      <c r="K730" s="831">
        <v>924.85</v>
      </c>
      <c r="L730" s="790">
        <f t="shared" si="83"/>
        <v>10260.18</v>
      </c>
      <c r="M730" s="838"/>
      <c r="N730" s="791"/>
      <c r="O730" s="265"/>
      <c r="P730" s="792"/>
      <c r="Q730" s="839"/>
      <c r="R730" s="833"/>
      <c r="S730" s="788" t="str">
        <f>IFERROR(INDEX(Inputs!$AU$8:$AU$23,MATCH(N730,Inputs!$AT$8:$AT$23,0)),"")</f>
        <v/>
      </c>
      <c r="T730" s="789" t="str">
        <f t="shared" si="76"/>
        <v/>
      </c>
      <c r="U730" s="789">
        <f t="shared" si="77"/>
        <v>0</v>
      </c>
      <c r="V730" s="789">
        <f t="shared" si="78"/>
        <v>0</v>
      </c>
      <c r="W730" s="789">
        <f t="shared" si="79"/>
        <v>0</v>
      </c>
      <c r="X730" s="790">
        <f t="shared" si="80"/>
        <v>0</v>
      </c>
    </row>
    <row r="731" spans="2:24" ht="15.75" x14ac:dyDescent="0.25">
      <c r="B731" s="837" t="s">
        <v>359</v>
      </c>
      <c r="C731" s="836" t="s">
        <v>1024</v>
      </c>
      <c r="D731" s="835">
        <v>35884</v>
      </c>
      <c r="E731" s="834">
        <v>11194</v>
      </c>
      <c r="F731" s="833"/>
      <c r="G731" s="832">
        <v>40</v>
      </c>
      <c r="H731" s="831">
        <f t="shared" si="81"/>
        <v>23</v>
      </c>
      <c r="I731" s="831">
        <v>-273.36</v>
      </c>
      <c r="J731" s="789">
        <f t="shared" si="82"/>
        <v>6660.0199999999995</v>
      </c>
      <c r="K731" s="831">
        <v>6386.66</v>
      </c>
      <c r="L731" s="790">
        <f t="shared" si="83"/>
        <v>4807.34</v>
      </c>
      <c r="M731" s="838"/>
      <c r="N731" s="791"/>
      <c r="O731" s="265"/>
      <c r="P731" s="792"/>
      <c r="Q731" s="839"/>
      <c r="R731" s="833"/>
      <c r="S731" s="788" t="str">
        <f>IFERROR(INDEX(Inputs!$AU$8:$AU$23,MATCH(N731,Inputs!$AT$8:$AT$23,0)),"")</f>
        <v/>
      </c>
      <c r="T731" s="789" t="str">
        <f t="shared" si="76"/>
        <v/>
      </c>
      <c r="U731" s="789">
        <f t="shared" si="77"/>
        <v>0</v>
      </c>
      <c r="V731" s="789">
        <f t="shared" si="78"/>
        <v>0</v>
      </c>
      <c r="W731" s="789">
        <f t="shared" si="79"/>
        <v>0</v>
      </c>
      <c r="X731" s="790">
        <f t="shared" si="80"/>
        <v>0</v>
      </c>
    </row>
    <row r="732" spans="2:24" ht="15.75" x14ac:dyDescent="0.25">
      <c r="B732" s="837" t="s">
        <v>313</v>
      </c>
      <c r="C732" s="836" t="s">
        <v>1080</v>
      </c>
      <c r="D732" s="835">
        <v>41943</v>
      </c>
      <c r="E732" s="834">
        <v>11305.83</v>
      </c>
      <c r="F732" s="833"/>
      <c r="G732" s="832">
        <v>40</v>
      </c>
      <c r="H732" s="831">
        <f t="shared" si="81"/>
        <v>7</v>
      </c>
      <c r="I732" s="831">
        <v>-279.24</v>
      </c>
      <c r="J732" s="789">
        <f t="shared" si="82"/>
        <v>2020.55</v>
      </c>
      <c r="K732" s="831">
        <v>1741.31</v>
      </c>
      <c r="L732" s="790">
        <f t="shared" si="83"/>
        <v>9564.52</v>
      </c>
      <c r="M732" s="838"/>
      <c r="N732" s="791"/>
      <c r="O732" s="265"/>
      <c r="P732" s="792"/>
      <c r="Q732" s="839"/>
      <c r="R732" s="833"/>
      <c r="S732" s="788" t="str">
        <f>IFERROR(INDEX(Inputs!$AU$8:$AU$23,MATCH(N732,Inputs!$AT$8:$AT$23,0)),"")</f>
        <v/>
      </c>
      <c r="T732" s="789" t="str">
        <f t="shared" si="76"/>
        <v/>
      </c>
      <c r="U732" s="789">
        <f t="shared" si="77"/>
        <v>0</v>
      </c>
      <c r="V732" s="789">
        <f t="shared" si="78"/>
        <v>0</v>
      </c>
      <c r="W732" s="789">
        <f t="shared" si="79"/>
        <v>0</v>
      </c>
      <c r="X732" s="790">
        <f t="shared" si="80"/>
        <v>0</v>
      </c>
    </row>
    <row r="733" spans="2:24" ht="15.75" x14ac:dyDescent="0.25">
      <c r="B733" s="837" t="s">
        <v>321</v>
      </c>
      <c r="C733" s="836" t="s">
        <v>1081</v>
      </c>
      <c r="D733" s="835">
        <v>37195</v>
      </c>
      <c r="E733" s="834">
        <v>11443.24</v>
      </c>
      <c r="F733" s="833"/>
      <c r="G733" s="832">
        <v>44</v>
      </c>
      <c r="H733" s="831">
        <f t="shared" si="81"/>
        <v>20</v>
      </c>
      <c r="I733" s="831">
        <v>-255</v>
      </c>
      <c r="J733" s="789">
        <f t="shared" si="82"/>
        <v>5258.81</v>
      </c>
      <c r="K733" s="831">
        <v>5003.8100000000004</v>
      </c>
      <c r="L733" s="790">
        <f t="shared" si="83"/>
        <v>6439.4299999999994</v>
      </c>
      <c r="M733" s="838"/>
      <c r="N733" s="791"/>
      <c r="O733" s="265"/>
      <c r="P733" s="792"/>
      <c r="Q733" s="839"/>
      <c r="R733" s="833"/>
      <c r="S733" s="788" t="str">
        <f>IFERROR(INDEX(Inputs!$AU$8:$AU$23,MATCH(N733,Inputs!$AT$8:$AT$23,0)),"")</f>
        <v/>
      </c>
      <c r="T733" s="789" t="str">
        <f t="shared" si="76"/>
        <v/>
      </c>
      <c r="U733" s="789">
        <f t="shared" si="77"/>
        <v>0</v>
      </c>
      <c r="V733" s="789">
        <f t="shared" si="78"/>
        <v>0</v>
      </c>
      <c r="W733" s="789">
        <f t="shared" si="79"/>
        <v>0</v>
      </c>
      <c r="X733" s="790">
        <f t="shared" si="80"/>
        <v>0</v>
      </c>
    </row>
    <row r="734" spans="2:24" ht="15.75" x14ac:dyDescent="0.25">
      <c r="B734" s="837" t="s">
        <v>313</v>
      </c>
      <c r="C734" s="836" t="s">
        <v>1082</v>
      </c>
      <c r="D734" s="835">
        <v>37481</v>
      </c>
      <c r="E734" s="834">
        <v>11622.24</v>
      </c>
      <c r="F734" s="833"/>
      <c r="G734" s="832">
        <v>20</v>
      </c>
      <c r="H734" s="831">
        <f t="shared" si="81"/>
        <v>19</v>
      </c>
      <c r="I734" s="831">
        <v>-468.72</v>
      </c>
      <c r="J734" s="789">
        <f t="shared" si="82"/>
        <v>11114.59</v>
      </c>
      <c r="K734" s="831">
        <v>10645.87</v>
      </c>
      <c r="L734" s="790">
        <f t="shared" si="83"/>
        <v>976.36999999999898</v>
      </c>
      <c r="M734" s="838"/>
      <c r="N734" s="791"/>
      <c r="O734" s="265"/>
      <c r="P734" s="792"/>
      <c r="Q734" s="839"/>
      <c r="R734" s="833"/>
      <c r="S734" s="788" t="str">
        <f>IFERROR(INDEX(Inputs!$AU$8:$AU$23,MATCH(N734,Inputs!$AT$8:$AT$23,0)),"")</f>
        <v/>
      </c>
      <c r="T734" s="789" t="str">
        <f t="shared" si="76"/>
        <v/>
      </c>
      <c r="U734" s="789">
        <f t="shared" si="77"/>
        <v>0</v>
      </c>
      <c r="V734" s="789">
        <f t="shared" si="78"/>
        <v>0</v>
      </c>
      <c r="W734" s="789">
        <f t="shared" si="79"/>
        <v>0</v>
      </c>
      <c r="X734" s="790">
        <f t="shared" si="80"/>
        <v>0</v>
      </c>
    </row>
    <row r="735" spans="2:24" ht="15.75" x14ac:dyDescent="0.25">
      <c r="B735" s="837">
        <v>0</v>
      </c>
      <c r="C735" s="836" t="s">
        <v>1083</v>
      </c>
      <c r="D735" s="835">
        <v>39538</v>
      </c>
      <c r="E735" s="834">
        <v>11640.65</v>
      </c>
      <c r="F735" s="833"/>
      <c r="G735" s="832">
        <v>30</v>
      </c>
      <c r="H735" s="831">
        <f t="shared" si="81"/>
        <v>13</v>
      </c>
      <c r="I735" s="831">
        <v>-377.4</v>
      </c>
      <c r="J735" s="789">
        <f t="shared" si="82"/>
        <v>5319.3499999999995</v>
      </c>
      <c r="K735" s="831">
        <v>4941.95</v>
      </c>
      <c r="L735" s="790">
        <f t="shared" si="83"/>
        <v>6698.7</v>
      </c>
      <c r="M735" s="838"/>
      <c r="N735" s="791"/>
      <c r="O735" s="265"/>
      <c r="P735" s="792"/>
      <c r="Q735" s="839"/>
      <c r="R735" s="833"/>
      <c r="S735" s="788" t="str">
        <f>IFERROR(INDEX(Inputs!$AU$8:$AU$23,MATCH(N735,Inputs!$AT$8:$AT$23,0)),"")</f>
        <v/>
      </c>
      <c r="T735" s="789" t="str">
        <f t="shared" si="76"/>
        <v/>
      </c>
      <c r="U735" s="789">
        <f t="shared" si="77"/>
        <v>0</v>
      </c>
      <c r="V735" s="789">
        <f t="shared" si="78"/>
        <v>0</v>
      </c>
      <c r="W735" s="789">
        <f t="shared" si="79"/>
        <v>0</v>
      </c>
      <c r="X735" s="790">
        <f t="shared" si="80"/>
        <v>0</v>
      </c>
    </row>
    <row r="736" spans="2:24" ht="15.75" x14ac:dyDescent="0.25">
      <c r="B736" s="837" t="s">
        <v>311</v>
      </c>
      <c r="C736" s="836" t="s">
        <v>1084</v>
      </c>
      <c r="D736" s="835">
        <v>43100</v>
      </c>
      <c r="E736" s="834">
        <v>11700.76</v>
      </c>
      <c r="F736" s="833"/>
      <c r="G736" s="832">
        <v>6</v>
      </c>
      <c r="H736" s="831">
        <f t="shared" si="81"/>
        <v>4</v>
      </c>
      <c r="I736" s="831">
        <v>-1738.1999999999998</v>
      </c>
      <c r="J736" s="789">
        <f t="shared" si="82"/>
        <v>7645.1399999999994</v>
      </c>
      <c r="K736" s="831">
        <v>5906.94</v>
      </c>
      <c r="L736" s="790">
        <f t="shared" si="83"/>
        <v>5793.8200000000006</v>
      </c>
      <c r="M736" s="838"/>
      <c r="N736" s="791"/>
      <c r="O736" s="265"/>
      <c r="P736" s="792"/>
      <c r="Q736" s="839"/>
      <c r="R736" s="833"/>
      <c r="S736" s="788" t="str">
        <f>IFERROR(INDEX(Inputs!$AU$8:$AU$23,MATCH(N736,Inputs!$AT$8:$AT$23,0)),"")</f>
        <v/>
      </c>
      <c r="T736" s="789" t="str">
        <f t="shared" si="76"/>
        <v/>
      </c>
      <c r="U736" s="789">
        <f t="shared" si="77"/>
        <v>0</v>
      </c>
      <c r="V736" s="789">
        <f t="shared" si="78"/>
        <v>0</v>
      </c>
      <c r="W736" s="789">
        <f t="shared" si="79"/>
        <v>0</v>
      </c>
      <c r="X736" s="790">
        <f t="shared" si="80"/>
        <v>0</v>
      </c>
    </row>
    <row r="737" spans="2:24" ht="15.75" x14ac:dyDescent="0.25">
      <c r="B737" s="837" t="s">
        <v>313</v>
      </c>
      <c r="C737" s="836" t="s">
        <v>1085</v>
      </c>
      <c r="D737" s="835">
        <v>38352</v>
      </c>
      <c r="E737" s="834">
        <v>11729.18</v>
      </c>
      <c r="F737" s="833"/>
      <c r="G737" s="832">
        <v>20</v>
      </c>
      <c r="H737" s="831">
        <f t="shared" si="81"/>
        <v>17</v>
      </c>
      <c r="I737" s="831">
        <v>-536.76</v>
      </c>
      <c r="J737" s="789">
        <f t="shared" si="82"/>
        <v>9895.27</v>
      </c>
      <c r="K737" s="831">
        <v>9358.51</v>
      </c>
      <c r="L737" s="790">
        <f t="shared" si="83"/>
        <v>2370.67</v>
      </c>
      <c r="M737" s="838"/>
      <c r="N737" s="791"/>
      <c r="O737" s="265"/>
      <c r="P737" s="792"/>
      <c r="Q737" s="839"/>
      <c r="R737" s="833"/>
      <c r="S737" s="788" t="str">
        <f>IFERROR(INDEX(Inputs!$AU$8:$AU$23,MATCH(N737,Inputs!$AT$8:$AT$23,0)),"")</f>
        <v/>
      </c>
      <c r="T737" s="789" t="str">
        <f t="shared" si="76"/>
        <v/>
      </c>
      <c r="U737" s="789">
        <f t="shared" si="77"/>
        <v>0</v>
      </c>
      <c r="V737" s="789">
        <f t="shared" si="78"/>
        <v>0</v>
      </c>
      <c r="W737" s="789">
        <f t="shared" si="79"/>
        <v>0</v>
      </c>
      <c r="X737" s="790">
        <f t="shared" si="80"/>
        <v>0</v>
      </c>
    </row>
    <row r="738" spans="2:24" ht="15.75" x14ac:dyDescent="0.25">
      <c r="B738" s="837" t="s">
        <v>313</v>
      </c>
      <c r="C738" s="836" t="s">
        <v>1086</v>
      </c>
      <c r="D738" s="835">
        <v>41364</v>
      </c>
      <c r="E738" s="834">
        <v>11749.72</v>
      </c>
      <c r="F738" s="833"/>
      <c r="G738" s="832">
        <v>20</v>
      </c>
      <c r="H738" s="831">
        <f t="shared" si="81"/>
        <v>8</v>
      </c>
      <c r="I738" s="831">
        <v>-568.92000000000007</v>
      </c>
      <c r="J738" s="789">
        <f t="shared" si="82"/>
        <v>5112.6900000000005</v>
      </c>
      <c r="K738" s="831">
        <v>4543.7700000000004</v>
      </c>
      <c r="L738" s="790">
        <f t="shared" si="83"/>
        <v>7205.9499999999989</v>
      </c>
      <c r="M738" s="838"/>
      <c r="N738" s="791"/>
      <c r="O738" s="265"/>
      <c r="P738" s="792"/>
      <c r="Q738" s="839"/>
      <c r="R738" s="833"/>
      <c r="S738" s="788" t="str">
        <f>IFERROR(INDEX(Inputs!$AU$8:$AU$23,MATCH(N738,Inputs!$AT$8:$AT$23,0)),"")</f>
        <v/>
      </c>
      <c r="T738" s="789" t="str">
        <f t="shared" si="76"/>
        <v/>
      </c>
      <c r="U738" s="789">
        <f t="shared" si="77"/>
        <v>0</v>
      </c>
      <c r="V738" s="789">
        <f t="shared" si="78"/>
        <v>0</v>
      </c>
      <c r="W738" s="789">
        <f t="shared" si="79"/>
        <v>0</v>
      </c>
      <c r="X738" s="790">
        <f t="shared" si="80"/>
        <v>0</v>
      </c>
    </row>
    <row r="739" spans="2:24" ht="15.75" x14ac:dyDescent="0.25">
      <c r="B739" s="837" t="s">
        <v>311</v>
      </c>
      <c r="C739" s="836" t="s">
        <v>1087</v>
      </c>
      <c r="D739" s="835">
        <v>43857</v>
      </c>
      <c r="E739" s="834">
        <v>11774.93</v>
      </c>
      <c r="F739" s="833"/>
      <c r="G739" s="832">
        <v>6</v>
      </c>
      <c r="H739" s="831">
        <f t="shared" si="81"/>
        <v>1</v>
      </c>
      <c r="I739" s="831">
        <v>-2108.88</v>
      </c>
      <c r="J739" s="789">
        <f t="shared" si="82"/>
        <v>3163.36</v>
      </c>
      <c r="K739" s="831">
        <v>1054.48</v>
      </c>
      <c r="L739" s="790">
        <f t="shared" si="83"/>
        <v>10720.45</v>
      </c>
      <c r="M739" s="838"/>
      <c r="N739" s="791"/>
      <c r="O739" s="265"/>
      <c r="P739" s="792"/>
      <c r="Q739" s="839"/>
      <c r="R739" s="833"/>
      <c r="S739" s="788" t="str">
        <f>IFERROR(INDEX(Inputs!$AU$8:$AU$23,MATCH(N739,Inputs!$AT$8:$AT$23,0)),"")</f>
        <v/>
      </c>
      <c r="T739" s="789" t="str">
        <f t="shared" si="76"/>
        <v/>
      </c>
      <c r="U739" s="789">
        <f t="shared" si="77"/>
        <v>0</v>
      </c>
      <c r="V739" s="789">
        <f t="shared" si="78"/>
        <v>0</v>
      </c>
      <c r="W739" s="789">
        <f t="shared" si="79"/>
        <v>0</v>
      </c>
      <c r="X739" s="790">
        <f t="shared" si="80"/>
        <v>0</v>
      </c>
    </row>
    <row r="740" spans="2:24" ht="15.75" x14ac:dyDescent="0.25">
      <c r="B740" s="837" t="s">
        <v>313</v>
      </c>
      <c r="C740" s="836" t="s">
        <v>1088</v>
      </c>
      <c r="D740" s="835">
        <v>41213</v>
      </c>
      <c r="E740" s="834">
        <v>11828.83</v>
      </c>
      <c r="F740" s="833"/>
      <c r="G740" s="832">
        <v>40</v>
      </c>
      <c r="H740" s="831">
        <f t="shared" si="81"/>
        <v>9</v>
      </c>
      <c r="I740" s="831">
        <v>-291.24</v>
      </c>
      <c r="J740" s="789">
        <f t="shared" si="82"/>
        <v>2704.05</v>
      </c>
      <c r="K740" s="831">
        <v>2412.81</v>
      </c>
      <c r="L740" s="790">
        <f t="shared" si="83"/>
        <v>9416.02</v>
      </c>
      <c r="M740" s="838"/>
      <c r="N740" s="791"/>
      <c r="O740" s="265"/>
      <c r="P740" s="792"/>
      <c r="Q740" s="839"/>
      <c r="R740" s="833"/>
      <c r="S740" s="788" t="str">
        <f>IFERROR(INDEX(Inputs!$AU$8:$AU$23,MATCH(N740,Inputs!$AT$8:$AT$23,0)),"")</f>
        <v/>
      </c>
      <c r="T740" s="789" t="str">
        <f t="shared" si="76"/>
        <v/>
      </c>
      <c r="U740" s="789">
        <f t="shared" si="77"/>
        <v>0</v>
      </c>
      <c r="V740" s="789">
        <f t="shared" si="78"/>
        <v>0</v>
      </c>
      <c r="W740" s="789">
        <f t="shared" si="79"/>
        <v>0</v>
      </c>
      <c r="X740" s="790">
        <f t="shared" si="80"/>
        <v>0</v>
      </c>
    </row>
    <row r="741" spans="2:24" ht="15.75" x14ac:dyDescent="0.25">
      <c r="B741" s="837" t="s">
        <v>313</v>
      </c>
      <c r="C741" s="836" t="s">
        <v>1083</v>
      </c>
      <c r="D741" s="835">
        <v>39538</v>
      </c>
      <c r="E741" s="834">
        <v>11879.23</v>
      </c>
      <c r="F741" s="833"/>
      <c r="G741" s="832">
        <v>40</v>
      </c>
      <c r="H741" s="831">
        <f t="shared" si="81"/>
        <v>13</v>
      </c>
      <c r="I741" s="831">
        <v>-291.72000000000003</v>
      </c>
      <c r="J741" s="789">
        <f t="shared" si="82"/>
        <v>4075.59</v>
      </c>
      <c r="K741" s="831">
        <v>3783.87</v>
      </c>
      <c r="L741" s="790">
        <f t="shared" si="83"/>
        <v>8095.36</v>
      </c>
      <c r="M741" s="838"/>
      <c r="N741" s="791"/>
      <c r="O741" s="265"/>
      <c r="P741" s="792"/>
      <c r="Q741" s="839"/>
      <c r="R741" s="833"/>
      <c r="S741" s="788" t="str">
        <f>IFERROR(INDEX(Inputs!$AU$8:$AU$23,MATCH(N741,Inputs!$AT$8:$AT$23,0)),"")</f>
        <v/>
      </c>
      <c r="T741" s="789" t="str">
        <f t="shared" si="76"/>
        <v/>
      </c>
      <c r="U741" s="789">
        <f t="shared" si="77"/>
        <v>0</v>
      </c>
      <c r="V741" s="789">
        <f t="shared" si="78"/>
        <v>0</v>
      </c>
      <c r="W741" s="789">
        <f t="shared" si="79"/>
        <v>0</v>
      </c>
      <c r="X741" s="790">
        <f t="shared" si="80"/>
        <v>0</v>
      </c>
    </row>
    <row r="742" spans="2:24" ht="15.75" x14ac:dyDescent="0.25">
      <c r="B742" s="837" t="s">
        <v>359</v>
      </c>
      <c r="C742" s="836" t="s">
        <v>1089</v>
      </c>
      <c r="D742" s="835">
        <v>37925</v>
      </c>
      <c r="E742" s="834">
        <v>11934.25</v>
      </c>
      <c r="F742" s="833"/>
      <c r="G742" s="832">
        <v>40</v>
      </c>
      <c r="H742" s="831">
        <f t="shared" si="81"/>
        <v>18</v>
      </c>
      <c r="I742" s="831">
        <v>-293.15999999999997</v>
      </c>
      <c r="J742" s="789">
        <f t="shared" si="82"/>
        <v>5412.41</v>
      </c>
      <c r="K742" s="831">
        <v>5119.25</v>
      </c>
      <c r="L742" s="790">
        <f t="shared" si="83"/>
        <v>6815</v>
      </c>
      <c r="M742" s="838"/>
      <c r="N742" s="791"/>
      <c r="O742" s="265"/>
      <c r="P742" s="792"/>
      <c r="Q742" s="839"/>
      <c r="R742" s="833"/>
      <c r="S742" s="788" t="str">
        <f>IFERROR(INDEX(Inputs!$AU$8:$AU$23,MATCH(N742,Inputs!$AT$8:$AT$23,0)),"")</f>
        <v/>
      </c>
      <c r="T742" s="789" t="str">
        <f t="shared" si="76"/>
        <v/>
      </c>
      <c r="U742" s="789">
        <f t="shared" si="77"/>
        <v>0</v>
      </c>
      <c r="V742" s="789">
        <f t="shared" si="78"/>
        <v>0</v>
      </c>
      <c r="W742" s="789">
        <f t="shared" si="79"/>
        <v>0</v>
      </c>
      <c r="X742" s="790">
        <f t="shared" si="80"/>
        <v>0</v>
      </c>
    </row>
    <row r="743" spans="2:24" ht="15.75" x14ac:dyDescent="0.25">
      <c r="B743" s="837" t="s">
        <v>308</v>
      </c>
      <c r="C743" s="836" t="s">
        <v>553</v>
      </c>
      <c r="D743" s="835">
        <v>44180</v>
      </c>
      <c r="E743" s="834">
        <v>11944.24</v>
      </c>
      <c r="F743" s="833"/>
      <c r="G743" s="832">
        <v>5</v>
      </c>
      <c r="H743" s="831">
        <f t="shared" si="81"/>
        <v>1</v>
      </c>
      <c r="I743" s="831">
        <v>-2388.84</v>
      </c>
      <c r="J743" s="789">
        <f t="shared" si="82"/>
        <v>2587.9100000000003</v>
      </c>
      <c r="K743" s="831">
        <v>199.07</v>
      </c>
      <c r="L743" s="790">
        <f t="shared" si="83"/>
        <v>11745.17</v>
      </c>
      <c r="M743" s="838"/>
      <c r="N743" s="791"/>
      <c r="O743" s="265"/>
      <c r="P743" s="792"/>
      <c r="Q743" s="839"/>
      <c r="R743" s="833"/>
      <c r="S743" s="788" t="str">
        <f>IFERROR(INDEX(Inputs!$AU$8:$AU$23,MATCH(N743,Inputs!$AT$8:$AT$23,0)),"")</f>
        <v/>
      </c>
      <c r="T743" s="789" t="str">
        <f t="shared" si="76"/>
        <v/>
      </c>
      <c r="U743" s="789">
        <f t="shared" si="77"/>
        <v>0</v>
      </c>
      <c r="V743" s="789">
        <f t="shared" si="78"/>
        <v>0</v>
      </c>
      <c r="W743" s="789">
        <f t="shared" si="79"/>
        <v>0</v>
      </c>
      <c r="X743" s="790">
        <f t="shared" si="80"/>
        <v>0</v>
      </c>
    </row>
    <row r="744" spans="2:24" ht="15.75" x14ac:dyDescent="0.25">
      <c r="B744" s="837" t="s">
        <v>313</v>
      </c>
      <c r="C744" s="836" t="s">
        <v>572</v>
      </c>
      <c r="D744" s="835">
        <v>39082</v>
      </c>
      <c r="E744" s="834">
        <v>12001.58</v>
      </c>
      <c r="F744" s="833"/>
      <c r="G744" s="832">
        <v>40</v>
      </c>
      <c r="H744" s="831">
        <f t="shared" si="81"/>
        <v>15</v>
      </c>
      <c r="I744" s="831">
        <v>-295.44</v>
      </c>
      <c r="J744" s="789">
        <f t="shared" si="82"/>
        <v>4493.7</v>
      </c>
      <c r="K744" s="831">
        <v>4198.26</v>
      </c>
      <c r="L744" s="790">
        <f t="shared" si="83"/>
        <v>7803.32</v>
      </c>
      <c r="M744" s="838"/>
      <c r="N744" s="791"/>
      <c r="O744" s="265"/>
      <c r="P744" s="792"/>
      <c r="Q744" s="839"/>
      <c r="R744" s="833"/>
      <c r="S744" s="788" t="str">
        <f>IFERROR(INDEX(Inputs!$AU$8:$AU$23,MATCH(N744,Inputs!$AT$8:$AT$23,0)),"")</f>
        <v/>
      </c>
      <c r="T744" s="789" t="str">
        <f t="shared" si="76"/>
        <v/>
      </c>
      <c r="U744" s="789">
        <f t="shared" si="77"/>
        <v>0</v>
      </c>
      <c r="V744" s="789">
        <f t="shared" si="78"/>
        <v>0</v>
      </c>
      <c r="W744" s="789">
        <f t="shared" si="79"/>
        <v>0</v>
      </c>
      <c r="X744" s="790">
        <f t="shared" si="80"/>
        <v>0</v>
      </c>
    </row>
    <row r="745" spans="2:24" ht="15.75" x14ac:dyDescent="0.25">
      <c r="B745" s="837" t="s">
        <v>312</v>
      </c>
      <c r="C745" s="836" t="s">
        <v>893</v>
      </c>
      <c r="D745" s="835">
        <v>40724</v>
      </c>
      <c r="E745" s="834">
        <v>12020.81</v>
      </c>
      <c r="F745" s="833"/>
      <c r="G745" s="832">
        <v>50</v>
      </c>
      <c r="H745" s="831">
        <f t="shared" si="81"/>
        <v>10</v>
      </c>
      <c r="I745" s="831">
        <v>-237.96000000000004</v>
      </c>
      <c r="J745" s="789">
        <f t="shared" si="82"/>
        <v>2520.7200000000003</v>
      </c>
      <c r="K745" s="831">
        <v>2282.7600000000002</v>
      </c>
      <c r="L745" s="790">
        <f t="shared" si="83"/>
        <v>9738.0499999999993</v>
      </c>
      <c r="M745" s="838"/>
      <c r="N745" s="791"/>
      <c r="O745" s="265"/>
      <c r="P745" s="792"/>
      <c r="Q745" s="839"/>
      <c r="R745" s="833"/>
      <c r="S745" s="788" t="str">
        <f>IFERROR(INDEX(Inputs!$AU$8:$AU$23,MATCH(N745,Inputs!$AT$8:$AT$23,0)),"")</f>
        <v/>
      </c>
      <c r="T745" s="789" t="str">
        <f t="shared" si="76"/>
        <v/>
      </c>
      <c r="U745" s="789">
        <f t="shared" si="77"/>
        <v>0</v>
      </c>
      <c r="V745" s="789">
        <f t="shared" si="78"/>
        <v>0</v>
      </c>
      <c r="W745" s="789">
        <f t="shared" si="79"/>
        <v>0</v>
      </c>
      <c r="X745" s="790">
        <f t="shared" si="80"/>
        <v>0</v>
      </c>
    </row>
    <row r="746" spans="2:24" ht="15.75" x14ac:dyDescent="0.25">
      <c r="B746" s="837" t="s">
        <v>308</v>
      </c>
      <c r="C746" s="836" t="s">
        <v>1090</v>
      </c>
      <c r="D746" s="835">
        <v>39801</v>
      </c>
      <c r="E746" s="834">
        <v>12120.7</v>
      </c>
      <c r="F746" s="833"/>
      <c r="G746" s="832">
        <v>20</v>
      </c>
      <c r="H746" s="831">
        <f t="shared" si="81"/>
        <v>13</v>
      </c>
      <c r="I746" s="831">
        <v>-577.68000000000006</v>
      </c>
      <c r="J746" s="789">
        <f t="shared" si="82"/>
        <v>7835.9800000000005</v>
      </c>
      <c r="K746" s="831">
        <v>7258.3</v>
      </c>
      <c r="L746" s="790">
        <f t="shared" si="83"/>
        <v>4862.4000000000005</v>
      </c>
      <c r="M746" s="838"/>
      <c r="N746" s="791"/>
      <c r="O746" s="265"/>
      <c r="P746" s="792"/>
      <c r="Q746" s="839"/>
      <c r="R746" s="833"/>
      <c r="S746" s="788" t="str">
        <f>IFERROR(INDEX(Inputs!$AU$8:$AU$23,MATCH(N746,Inputs!$AT$8:$AT$23,0)),"")</f>
        <v/>
      </c>
      <c r="T746" s="789" t="str">
        <f t="shared" si="76"/>
        <v/>
      </c>
      <c r="U746" s="789">
        <f t="shared" si="77"/>
        <v>0</v>
      </c>
      <c r="V746" s="789">
        <f t="shared" si="78"/>
        <v>0</v>
      </c>
      <c r="W746" s="789">
        <f t="shared" si="79"/>
        <v>0</v>
      </c>
      <c r="X746" s="790">
        <f t="shared" si="80"/>
        <v>0</v>
      </c>
    </row>
    <row r="747" spans="2:24" ht="15.75" x14ac:dyDescent="0.25">
      <c r="B747" s="837" t="e">
        <v>#N/A</v>
      </c>
      <c r="C747" s="836" t="s">
        <v>1091</v>
      </c>
      <c r="D747" s="835">
        <v>34516</v>
      </c>
      <c r="E747" s="834">
        <v>12154</v>
      </c>
      <c r="F747" s="833"/>
      <c r="G747" s="832">
        <v>40</v>
      </c>
      <c r="H747" s="831">
        <f t="shared" si="81"/>
        <v>27</v>
      </c>
      <c r="I747" s="831">
        <v>-295.08</v>
      </c>
      <c r="J747" s="789">
        <f t="shared" si="82"/>
        <v>8342.7200000000012</v>
      </c>
      <c r="K747" s="831">
        <v>8047.64</v>
      </c>
      <c r="L747" s="790">
        <f t="shared" si="83"/>
        <v>4106.3599999999997</v>
      </c>
      <c r="M747" s="838"/>
      <c r="N747" s="791"/>
      <c r="O747" s="265"/>
      <c r="P747" s="792"/>
      <c r="Q747" s="839"/>
      <c r="R747" s="833"/>
      <c r="S747" s="788" t="str">
        <f>IFERROR(INDEX(Inputs!$AU$8:$AU$23,MATCH(N747,Inputs!$AT$8:$AT$23,0)),"")</f>
        <v/>
      </c>
      <c r="T747" s="789" t="str">
        <f t="shared" si="76"/>
        <v/>
      </c>
      <c r="U747" s="789">
        <f t="shared" si="77"/>
        <v>0</v>
      </c>
      <c r="V747" s="789">
        <f t="shared" si="78"/>
        <v>0</v>
      </c>
      <c r="W747" s="789">
        <f t="shared" si="79"/>
        <v>0</v>
      </c>
      <c r="X747" s="790">
        <f t="shared" si="80"/>
        <v>0</v>
      </c>
    </row>
    <row r="748" spans="2:24" ht="15.75" x14ac:dyDescent="0.25">
      <c r="B748" s="837" t="s">
        <v>311</v>
      </c>
      <c r="C748" s="836" t="s">
        <v>995</v>
      </c>
      <c r="D748" s="835">
        <v>41820</v>
      </c>
      <c r="E748" s="834">
        <v>12198.78</v>
      </c>
      <c r="F748" s="833"/>
      <c r="G748" s="832">
        <v>40</v>
      </c>
      <c r="H748" s="831">
        <f t="shared" si="81"/>
        <v>7</v>
      </c>
      <c r="I748" s="831">
        <v>-301.32</v>
      </c>
      <c r="J748" s="789">
        <f t="shared" si="82"/>
        <v>2281.81</v>
      </c>
      <c r="K748" s="831">
        <v>1980.49</v>
      </c>
      <c r="L748" s="790">
        <f t="shared" si="83"/>
        <v>10218.290000000001</v>
      </c>
      <c r="M748" s="838"/>
      <c r="N748" s="791"/>
      <c r="O748" s="265"/>
      <c r="P748" s="792"/>
      <c r="Q748" s="839"/>
      <c r="R748" s="833"/>
      <c r="S748" s="788" t="str">
        <f>IFERROR(INDEX(Inputs!$AU$8:$AU$23,MATCH(N748,Inputs!$AT$8:$AT$23,0)),"")</f>
        <v/>
      </c>
      <c r="T748" s="789" t="str">
        <f t="shared" si="76"/>
        <v/>
      </c>
      <c r="U748" s="789">
        <f t="shared" si="77"/>
        <v>0</v>
      </c>
      <c r="V748" s="789">
        <f t="shared" si="78"/>
        <v>0</v>
      </c>
      <c r="W748" s="789">
        <f t="shared" si="79"/>
        <v>0</v>
      </c>
      <c r="X748" s="790">
        <f t="shared" si="80"/>
        <v>0</v>
      </c>
    </row>
    <row r="749" spans="2:24" ht="15.75" x14ac:dyDescent="0.25">
      <c r="B749" s="837">
        <v>0</v>
      </c>
      <c r="C749" s="836" t="s">
        <v>1092</v>
      </c>
      <c r="D749" s="835">
        <v>36616</v>
      </c>
      <c r="E749" s="834">
        <v>12236.02</v>
      </c>
      <c r="F749" s="833"/>
      <c r="G749" s="832">
        <v>30</v>
      </c>
      <c r="H749" s="831">
        <f t="shared" si="81"/>
        <v>21</v>
      </c>
      <c r="I749" s="831">
        <v>-390.96</v>
      </c>
      <c r="J749" s="789">
        <f t="shared" si="82"/>
        <v>8879.7999999999993</v>
      </c>
      <c r="K749" s="831">
        <v>8488.84</v>
      </c>
      <c r="L749" s="790">
        <f t="shared" si="83"/>
        <v>3747.1800000000003</v>
      </c>
      <c r="M749" s="838"/>
      <c r="N749" s="791"/>
      <c r="O749" s="265"/>
      <c r="P749" s="792"/>
      <c r="Q749" s="839"/>
      <c r="R749" s="833"/>
      <c r="S749" s="788" t="str">
        <f>IFERROR(INDEX(Inputs!$AU$8:$AU$23,MATCH(N749,Inputs!$AT$8:$AT$23,0)),"")</f>
        <v/>
      </c>
      <c r="T749" s="789" t="str">
        <f t="shared" si="76"/>
        <v/>
      </c>
      <c r="U749" s="789">
        <f t="shared" si="77"/>
        <v>0</v>
      </c>
      <c r="V749" s="789">
        <f t="shared" si="78"/>
        <v>0</v>
      </c>
      <c r="W749" s="789">
        <f t="shared" si="79"/>
        <v>0</v>
      </c>
      <c r="X749" s="790">
        <f t="shared" si="80"/>
        <v>0</v>
      </c>
    </row>
    <row r="750" spans="2:24" ht="15.75" x14ac:dyDescent="0.25">
      <c r="B750" s="837" t="s">
        <v>321</v>
      </c>
      <c r="C750" s="836" t="s">
        <v>1093</v>
      </c>
      <c r="D750" s="835">
        <v>36616</v>
      </c>
      <c r="E750" s="834">
        <v>12264.69</v>
      </c>
      <c r="F750" s="833"/>
      <c r="G750" s="832">
        <v>44</v>
      </c>
      <c r="H750" s="831">
        <f t="shared" si="81"/>
        <v>21</v>
      </c>
      <c r="I750" s="831">
        <v>-273</v>
      </c>
      <c r="J750" s="789">
        <f t="shared" si="82"/>
        <v>6077.22</v>
      </c>
      <c r="K750" s="831">
        <v>5804.22</v>
      </c>
      <c r="L750" s="790">
        <f t="shared" si="83"/>
        <v>6460.47</v>
      </c>
      <c r="M750" s="838"/>
      <c r="N750" s="791"/>
      <c r="O750" s="265"/>
      <c r="P750" s="792"/>
      <c r="Q750" s="839"/>
      <c r="R750" s="833"/>
      <c r="S750" s="788" t="str">
        <f>IFERROR(INDEX(Inputs!$AU$8:$AU$23,MATCH(N750,Inputs!$AT$8:$AT$23,0)),"")</f>
        <v/>
      </c>
      <c r="T750" s="789" t="str">
        <f t="shared" ref="T750:T813" si="84">IF(Q750&lt;&gt;"",IF((TestEOY-P750)/365&gt;S750,S750,ROUNDUP(((TestEOY-P750)/365),0)),"")</f>
        <v/>
      </c>
      <c r="U750" s="789">
        <f t="shared" ref="U750:U813" si="85">IFERROR(IF(T750&gt;=S750,0,IF(S750&gt;T750,SLN(Q750,R750,S750),0)),"")</f>
        <v>0</v>
      </c>
      <c r="V750" s="789">
        <f t="shared" ref="V750:V813" si="86">W750-U750</f>
        <v>0</v>
      </c>
      <c r="W750" s="789">
        <f t="shared" ref="W750:W813" si="87">IFERROR(IF(OR(S750=0,S750=""),
     0,
     IF(T750&gt;=S750,
          +Q750,
          (+U750*T750))),
"")</f>
        <v>0</v>
      </c>
      <c r="X750" s="790">
        <f t="shared" ref="X750:X813" si="88">IFERROR(IF(W750&gt;Q750,0,(+Q750-W750))-R750,"")</f>
        <v>0</v>
      </c>
    </row>
    <row r="751" spans="2:24" ht="15.75" x14ac:dyDescent="0.25">
      <c r="B751" s="837" t="s">
        <v>312</v>
      </c>
      <c r="C751" s="836" t="s">
        <v>921</v>
      </c>
      <c r="D751" s="835">
        <v>37582</v>
      </c>
      <c r="E751" s="834">
        <v>12279.73</v>
      </c>
      <c r="F751" s="833"/>
      <c r="G751" s="832">
        <v>50</v>
      </c>
      <c r="H751" s="831">
        <f t="shared" si="81"/>
        <v>19</v>
      </c>
      <c r="I751" s="831">
        <v>-241.92000000000002</v>
      </c>
      <c r="J751" s="789">
        <f t="shared" si="82"/>
        <v>4681.17</v>
      </c>
      <c r="K751" s="831">
        <v>4439.25</v>
      </c>
      <c r="L751" s="790">
        <f t="shared" si="83"/>
        <v>7840.48</v>
      </c>
      <c r="M751" s="838"/>
      <c r="N751" s="791"/>
      <c r="O751" s="265"/>
      <c r="P751" s="792"/>
      <c r="Q751" s="839"/>
      <c r="R751" s="833"/>
      <c r="S751" s="788" t="str">
        <f>IFERROR(INDEX(Inputs!$AU$8:$AU$23,MATCH(N751,Inputs!$AT$8:$AT$23,0)),"")</f>
        <v/>
      </c>
      <c r="T751" s="789" t="str">
        <f t="shared" si="84"/>
        <v/>
      </c>
      <c r="U751" s="789">
        <f t="shared" si="85"/>
        <v>0</v>
      </c>
      <c r="V751" s="789">
        <f t="shared" si="86"/>
        <v>0</v>
      </c>
      <c r="W751" s="789">
        <f t="shared" si="87"/>
        <v>0</v>
      </c>
      <c r="X751" s="790">
        <f t="shared" si="88"/>
        <v>0</v>
      </c>
    </row>
    <row r="752" spans="2:24" ht="15.75" x14ac:dyDescent="0.25">
      <c r="B752" s="837" t="s">
        <v>311</v>
      </c>
      <c r="C752" s="836" t="s">
        <v>1033</v>
      </c>
      <c r="D752" s="835">
        <v>40816</v>
      </c>
      <c r="E752" s="834">
        <v>12338.94</v>
      </c>
      <c r="F752" s="833"/>
      <c r="G752" s="832">
        <v>6</v>
      </c>
      <c r="H752" s="831">
        <f t="shared" si="81"/>
        <v>6</v>
      </c>
      <c r="I752" s="831">
        <v>0</v>
      </c>
      <c r="J752" s="789">
        <f t="shared" si="82"/>
        <v>12338.94</v>
      </c>
      <c r="K752" s="831">
        <v>12338.94</v>
      </c>
      <c r="L752" s="790">
        <f t="shared" si="83"/>
        <v>0</v>
      </c>
      <c r="M752" s="838"/>
      <c r="N752" s="791"/>
      <c r="O752" s="265"/>
      <c r="P752" s="792"/>
      <c r="Q752" s="839"/>
      <c r="R752" s="833"/>
      <c r="S752" s="788" t="str">
        <f>IFERROR(INDEX(Inputs!$AU$8:$AU$23,MATCH(N752,Inputs!$AT$8:$AT$23,0)),"")</f>
        <v/>
      </c>
      <c r="T752" s="789" t="str">
        <f t="shared" si="84"/>
        <v/>
      </c>
      <c r="U752" s="789">
        <f t="shared" si="85"/>
        <v>0</v>
      </c>
      <c r="V752" s="789">
        <f t="shared" si="86"/>
        <v>0</v>
      </c>
      <c r="W752" s="789">
        <f t="shared" si="87"/>
        <v>0</v>
      </c>
      <c r="X752" s="790">
        <f t="shared" si="88"/>
        <v>0</v>
      </c>
    </row>
    <row r="753" spans="2:24" ht="15.75" x14ac:dyDescent="0.25">
      <c r="B753" s="837">
        <v>0</v>
      </c>
      <c r="C753" s="836" t="s">
        <v>1094</v>
      </c>
      <c r="D753" s="835">
        <v>36891</v>
      </c>
      <c r="E753" s="834">
        <v>12363.6</v>
      </c>
      <c r="F753" s="833"/>
      <c r="G753" s="832">
        <v>30</v>
      </c>
      <c r="H753" s="831">
        <f t="shared" si="81"/>
        <v>21</v>
      </c>
      <c r="I753" s="831">
        <v>-393.24</v>
      </c>
      <c r="J753" s="789">
        <f t="shared" si="82"/>
        <v>8660.5399999999991</v>
      </c>
      <c r="K753" s="831">
        <v>8267.2999999999993</v>
      </c>
      <c r="L753" s="790">
        <f t="shared" si="83"/>
        <v>4096.3000000000011</v>
      </c>
      <c r="M753" s="838"/>
      <c r="N753" s="791"/>
      <c r="O753" s="265"/>
      <c r="P753" s="792"/>
      <c r="Q753" s="839"/>
      <c r="R753" s="833"/>
      <c r="S753" s="788" t="str">
        <f>IFERROR(INDEX(Inputs!$AU$8:$AU$23,MATCH(N753,Inputs!$AT$8:$AT$23,0)),"")</f>
        <v/>
      </c>
      <c r="T753" s="789" t="str">
        <f t="shared" si="84"/>
        <v/>
      </c>
      <c r="U753" s="789">
        <f t="shared" si="85"/>
        <v>0</v>
      </c>
      <c r="V753" s="789">
        <f t="shared" si="86"/>
        <v>0</v>
      </c>
      <c r="W753" s="789">
        <f t="shared" si="87"/>
        <v>0</v>
      </c>
      <c r="X753" s="790">
        <f t="shared" si="88"/>
        <v>0</v>
      </c>
    </row>
    <row r="754" spans="2:24" ht="15.75" x14ac:dyDescent="0.25">
      <c r="B754" s="837" t="s">
        <v>321</v>
      </c>
      <c r="C754" s="836" t="s">
        <v>1095</v>
      </c>
      <c r="D754" s="835">
        <v>36981</v>
      </c>
      <c r="E754" s="834">
        <v>12379.96</v>
      </c>
      <c r="F754" s="833"/>
      <c r="G754" s="832">
        <v>44</v>
      </c>
      <c r="H754" s="831">
        <f t="shared" si="81"/>
        <v>20</v>
      </c>
      <c r="I754" s="831">
        <v>-275.76</v>
      </c>
      <c r="J754" s="789">
        <f t="shared" si="82"/>
        <v>5853.27</v>
      </c>
      <c r="K754" s="831">
        <v>5577.51</v>
      </c>
      <c r="L754" s="790">
        <f t="shared" si="83"/>
        <v>6802.4499999999989</v>
      </c>
      <c r="M754" s="838"/>
      <c r="N754" s="791"/>
      <c r="O754" s="265"/>
      <c r="P754" s="792"/>
      <c r="Q754" s="839"/>
      <c r="R754" s="833"/>
      <c r="S754" s="788" t="str">
        <f>IFERROR(INDEX(Inputs!$AU$8:$AU$23,MATCH(N754,Inputs!$AT$8:$AT$23,0)),"")</f>
        <v/>
      </c>
      <c r="T754" s="789" t="str">
        <f t="shared" si="84"/>
        <v/>
      </c>
      <c r="U754" s="789">
        <f t="shared" si="85"/>
        <v>0</v>
      </c>
      <c r="V754" s="789">
        <f t="shared" si="86"/>
        <v>0</v>
      </c>
      <c r="W754" s="789">
        <f t="shared" si="87"/>
        <v>0</v>
      </c>
      <c r="X754" s="790">
        <f t="shared" si="88"/>
        <v>0</v>
      </c>
    </row>
    <row r="755" spans="2:24" ht="15.75" x14ac:dyDescent="0.25">
      <c r="B755" s="837" t="s">
        <v>313</v>
      </c>
      <c r="C755" s="836" t="s">
        <v>1096</v>
      </c>
      <c r="D755" s="835">
        <v>41943</v>
      </c>
      <c r="E755" s="834">
        <v>12427.05</v>
      </c>
      <c r="F755" s="833"/>
      <c r="G755" s="832">
        <v>20</v>
      </c>
      <c r="H755" s="831">
        <f t="shared" si="81"/>
        <v>7</v>
      </c>
      <c r="I755" s="831">
        <v>-600.36</v>
      </c>
      <c r="J755" s="789">
        <f t="shared" si="82"/>
        <v>4421.5199999999995</v>
      </c>
      <c r="K755" s="831">
        <v>3821.16</v>
      </c>
      <c r="L755" s="790">
        <f t="shared" si="83"/>
        <v>8605.89</v>
      </c>
      <c r="M755" s="838"/>
      <c r="N755" s="791"/>
      <c r="O755" s="265"/>
      <c r="P755" s="792"/>
      <c r="Q755" s="839"/>
      <c r="R755" s="833"/>
      <c r="S755" s="788" t="str">
        <f>IFERROR(INDEX(Inputs!$AU$8:$AU$23,MATCH(N755,Inputs!$AT$8:$AT$23,0)),"")</f>
        <v/>
      </c>
      <c r="T755" s="789" t="str">
        <f t="shared" si="84"/>
        <v/>
      </c>
      <c r="U755" s="789">
        <f t="shared" si="85"/>
        <v>0</v>
      </c>
      <c r="V755" s="789">
        <f t="shared" si="86"/>
        <v>0</v>
      </c>
      <c r="W755" s="789">
        <f t="shared" si="87"/>
        <v>0</v>
      </c>
      <c r="X755" s="790">
        <f t="shared" si="88"/>
        <v>0</v>
      </c>
    </row>
    <row r="756" spans="2:24" ht="15.75" x14ac:dyDescent="0.25">
      <c r="B756" s="837" t="s">
        <v>359</v>
      </c>
      <c r="C756" s="836" t="s">
        <v>989</v>
      </c>
      <c r="D756" s="835">
        <v>35490</v>
      </c>
      <c r="E756" s="834">
        <v>12449</v>
      </c>
      <c r="F756" s="833"/>
      <c r="G756" s="832">
        <v>60</v>
      </c>
      <c r="H756" s="831">
        <f t="shared" si="81"/>
        <v>24</v>
      </c>
      <c r="I756" s="831">
        <v>-204.71999999999997</v>
      </c>
      <c r="J756" s="789">
        <f t="shared" si="82"/>
        <v>5148.2800000000007</v>
      </c>
      <c r="K756" s="831">
        <v>4943.5600000000004</v>
      </c>
      <c r="L756" s="790">
        <f t="shared" si="83"/>
        <v>7505.44</v>
      </c>
      <c r="M756" s="838"/>
      <c r="N756" s="791"/>
      <c r="O756" s="265"/>
      <c r="P756" s="792"/>
      <c r="Q756" s="839"/>
      <c r="R756" s="833"/>
      <c r="S756" s="788" t="str">
        <f>IFERROR(INDEX(Inputs!$AU$8:$AU$23,MATCH(N756,Inputs!$AT$8:$AT$23,0)),"")</f>
        <v/>
      </c>
      <c r="T756" s="789" t="str">
        <f t="shared" si="84"/>
        <v/>
      </c>
      <c r="U756" s="789">
        <f t="shared" si="85"/>
        <v>0</v>
      </c>
      <c r="V756" s="789">
        <f t="shared" si="86"/>
        <v>0</v>
      </c>
      <c r="W756" s="789">
        <f t="shared" si="87"/>
        <v>0</v>
      </c>
      <c r="X756" s="790">
        <f t="shared" si="88"/>
        <v>0</v>
      </c>
    </row>
    <row r="757" spans="2:24" ht="15.75" x14ac:dyDescent="0.25">
      <c r="B757" s="837" t="s">
        <v>359</v>
      </c>
      <c r="C757" s="836" t="s">
        <v>1097</v>
      </c>
      <c r="D757" s="835">
        <v>37529</v>
      </c>
      <c r="E757" s="834">
        <v>12449.1</v>
      </c>
      <c r="F757" s="833"/>
      <c r="G757" s="832">
        <v>40</v>
      </c>
      <c r="H757" s="831">
        <f t="shared" si="81"/>
        <v>19</v>
      </c>
      <c r="I757" s="831">
        <v>-305.52</v>
      </c>
      <c r="J757" s="789">
        <f t="shared" si="82"/>
        <v>5982.6200000000008</v>
      </c>
      <c r="K757" s="831">
        <v>5677.1</v>
      </c>
      <c r="L757" s="790">
        <f t="shared" si="83"/>
        <v>6772</v>
      </c>
      <c r="M757" s="838"/>
      <c r="N757" s="791"/>
      <c r="O757" s="265"/>
      <c r="P757" s="792"/>
      <c r="Q757" s="839"/>
      <c r="R757" s="833"/>
      <c r="S757" s="788" t="str">
        <f>IFERROR(INDEX(Inputs!$AU$8:$AU$23,MATCH(N757,Inputs!$AT$8:$AT$23,0)),"")</f>
        <v/>
      </c>
      <c r="T757" s="789" t="str">
        <f t="shared" si="84"/>
        <v/>
      </c>
      <c r="U757" s="789">
        <f t="shared" si="85"/>
        <v>0</v>
      </c>
      <c r="V757" s="789">
        <f t="shared" si="86"/>
        <v>0</v>
      </c>
      <c r="W757" s="789">
        <f t="shared" si="87"/>
        <v>0</v>
      </c>
      <c r="X757" s="790">
        <f t="shared" si="88"/>
        <v>0</v>
      </c>
    </row>
    <row r="758" spans="2:24" ht="15.75" x14ac:dyDescent="0.25">
      <c r="B758" s="837" t="s">
        <v>359</v>
      </c>
      <c r="C758" s="836" t="s">
        <v>1098</v>
      </c>
      <c r="D758" s="835">
        <v>36616</v>
      </c>
      <c r="E758" s="834">
        <v>12480</v>
      </c>
      <c r="F758" s="833"/>
      <c r="G758" s="832">
        <v>40</v>
      </c>
      <c r="H758" s="831">
        <f t="shared" si="81"/>
        <v>21</v>
      </c>
      <c r="I758" s="831">
        <v>-304.32</v>
      </c>
      <c r="J758" s="789">
        <f t="shared" si="82"/>
        <v>6800.48</v>
      </c>
      <c r="K758" s="831">
        <v>6496.16</v>
      </c>
      <c r="L758" s="790">
        <f t="shared" si="83"/>
        <v>5983.84</v>
      </c>
      <c r="M758" s="838"/>
      <c r="N758" s="791"/>
      <c r="O758" s="265"/>
      <c r="P758" s="792"/>
      <c r="Q758" s="839"/>
      <c r="R758" s="833"/>
      <c r="S758" s="788" t="str">
        <f>IFERROR(INDEX(Inputs!$AU$8:$AU$23,MATCH(N758,Inputs!$AT$8:$AT$23,0)),"")</f>
        <v/>
      </c>
      <c r="T758" s="789" t="str">
        <f t="shared" si="84"/>
        <v/>
      </c>
      <c r="U758" s="789">
        <f t="shared" si="85"/>
        <v>0</v>
      </c>
      <c r="V758" s="789">
        <f t="shared" si="86"/>
        <v>0</v>
      </c>
      <c r="W758" s="789">
        <f t="shared" si="87"/>
        <v>0</v>
      </c>
      <c r="X758" s="790">
        <f t="shared" si="88"/>
        <v>0</v>
      </c>
    </row>
    <row r="759" spans="2:24" ht="15.75" x14ac:dyDescent="0.25">
      <c r="B759" s="837" t="s">
        <v>313</v>
      </c>
      <c r="C759" s="836" t="s">
        <v>1099</v>
      </c>
      <c r="D759" s="835">
        <v>38260</v>
      </c>
      <c r="E759" s="834">
        <v>12489.2</v>
      </c>
      <c r="F759" s="833"/>
      <c r="G759" s="832">
        <v>40</v>
      </c>
      <c r="H759" s="831">
        <f t="shared" si="81"/>
        <v>17</v>
      </c>
      <c r="I759" s="831">
        <v>-306.96000000000004</v>
      </c>
      <c r="J759" s="789">
        <f t="shared" si="82"/>
        <v>5378.06</v>
      </c>
      <c r="K759" s="831">
        <v>5071.1000000000004</v>
      </c>
      <c r="L759" s="790">
        <f t="shared" si="83"/>
        <v>7418.1</v>
      </c>
      <c r="M759" s="838"/>
      <c r="N759" s="791"/>
      <c r="O759" s="265"/>
      <c r="P759" s="792"/>
      <c r="Q759" s="839"/>
      <c r="R759" s="833"/>
      <c r="S759" s="788" t="str">
        <f>IFERROR(INDEX(Inputs!$AU$8:$AU$23,MATCH(N759,Inputs!$AT$8:$AT$23,0)),"")</f>
        <v/>
      </c>
      <c r="T759" s="789" t="str">
        <f t="shared" si="84"/>
        <v/>
      </c>
      <c r="U759" s="789">
        <f t="shared" si="85"/>
        <v>0</v>
      </c>
      <c r="V759" s="789">
        <f t="shared" si="86"/>
        <v>0</v>
      </c>
      <c r="W759" s="789">
        <f t="shared" si="87"/>
        <v>0</v>
      </c>
      <c r="X759" s="790">
        <f t="shared" si="88"/>
        <v>0</v>
      </c>
    </row>
    <row r="760" spans="2:24" ht="15.75" x14ac:dyDescent="0.25">
      <c r="B760" s="837" t="s">
        <v>313</v>
      </c>
      <c r="C760" s="836" t="s">
        <v>1100</v>
      </c>
      <c r="D760" s="835">
        <v>41090</v>
      </c>
      <c r="E760" s="834">
        <v>12500.23</v>
      </c>
      <c r="F760" s="833"/>
      <c r="G760" s="832">
        <v>20</v>
      </c>
      <c r="H760" s="831">
        <f t="shared" si="81"/>
        <v>9</v>
      </c>
      <c r="I760" s="831">
        <v>-600</v>
      </c>
      <c r="J760" s="789">
        <f t="shared" si="82"/>
        <v>5900.08</v>
      </c>
      <c r="K760" s="831">
        <v>5300.08</v>
      </c>
      <c r="L760" s="790">
        <f t="shared" si="83"/>
        <v>7200.15</v>
      </c>
      <c r="M760" s="838"/>
      <c r="N760" s="791"/>
      <c r="O760" s="265"/>
      <c r="P760" s="792"/>
      <c r="Q760" s="839"/>
      <c r="R760" s="833"/>
      <c r="S760" s="788" t="str">
        <f>IFERROR(INDEX(Inputs!$AU$8:$AU$23,MATCH(N760,Inputs!$AT$8:$AT$23,0)),"")</f>
        <v/>
      </c>
      <c r="T760" s="789" t="str">
        <f t="shared" si="84"/>
        <v/>
      </c>
      <c r="U760" s="789">
        <f t="shared" si="85"/>
        <v>0</v>
      </c>
      <c r="V760" s="789">
        <f t="shared" si="86"/>
        <v>0</v>
      </c>
      <c r="W760" s="789">
        <f t="shared" si="87"/>
        <v>0</v>
      </c>
      <c r="X760" s="790">
        <f t="shared" si="88"/>
        <v>0</v>
      </c>
    </row>
    <row r="761" spans="2:24" ht="15.75" x14ac:dyDescent="0.25">
      <c r="B761" s="837" t="s">
        <v>311</v>
      </c>
      <c r="C761" s="836" t="s">
        <v>1101</v>
      </c>
      <c r="D761" s="835">
        <v>43465</v>
      </c>
      <c r="E761" s="834">
        <v>12583.65</v>
      </c>
      <c r="F761" s="833"/>
      <c r="G761" s="832">
        <v>40</v>
      </c>
      <c r="H761" s="831">
        <f t="shared" si="81"/>
        <v>3</v>
      </c>
      <c r="I761" s="831">
        <v>-311.15999999999997</v>
      </c>
      <c r="J761" s="789">
        <f t="shared" si="82"/>
        <v>964.83999999999992</v>
      </c>
      <c r="K761" s="831">
        <v>653.67999999999995</v>
      </c>
      <c r="L761" s="790">
        <f t="shared" si="83"/>
        <v>11929.97</v>
      </c>
      <c r="M761" s="838"/>
      <c r="N761" s="791"/>
      <c r="O761" s="265"/>
      <c r="P761" s="792"/>
      <c r="Q761" s="839"/>
      <c r="R761" s="833"/>
      <c r="S761" s="788" t="str">
        <f>IFERROR(INDEX(Inputs!$AU$8:$AU$23,MATCH(N761,Inputs!$AT$8:$AT$23,0)),"")</f>
        <v/>
      </c>
      <c r="T761" s="789" t="str">
        <f t="shared" si="84"/>
        <v/>
      </c>
      <c r="U761" s="789">
        <f t="shared" si="85"/>
        <v>0</v>
      </c>
      <c r="V761" s="789">
        <f t="shared" si="86"/>
        <v>0</v>
      </c>
      <c r="W761" s="789">
        <f t="shared" si="87"/>
        <v>0</v>
      </c>
      <c r="X761" s="790">
        <f t="shared" si="88"/>
        <v>0</v>
      </c>
    </row>
    <row r="762" spans="2:24" ht="15.75" x14ac:dyDescent="0.25">
      <c r="B762" s="837" t="s">
        <v>313</v>
      </c>
      <c r="C762" s="836" t="s">
        <v>1102</v>
      </c>
      <c r="D762" s="835">
        <v>41498</v>
      </c>
      <c r="E762" s="834">
        <v>12597.75</v>
      </c>
      <c r="F762" s="833"/>
      <c r="G762" s="832">
        <v>40</v>
      </c>
      <c r="H762" s="831">
        <f t="shared" si="81"/>
        <v>8</v>
      </c>
      <c r="I762" s="831">
        <v>-310.20000000000005</v>
      </c>
      <c r="J762" s="789">
        <f t="shared" si="82"/>
        <v>2643.6400000000003</v>
      </c>
      <c r="K762" s="831">
        <v>2333.44</v>
      </c>
      <c r="L762" s="790">
        <f t="shared" si="83"/>
        <v>10264.31</v>
      </c>
      <c r="M762" s="838"/>
      <c r="N762" s="791"/>
      <c r="O762" s="265"/>
      <c r="P762" s="792"/>
      <c r="Q762" s="839"/>
      <c r="R762" s="833"/>
      <c r="S762" s="788" t="str">
        <f>IFERROR(INDEX(Inputs!$AU$8:$AU$23,MATCH(N762,Inputs!$AT$8:$AT$23,0)),"")</f>
        <v/>
      </c>
      <c r="T762" s="789" t="str">
        <f t="shared" si="84"/>
        <v/>
      </c>
      <c r="U762" s="789">
        <f t="shared" si="85"/>
        <v>0</v>
      </c>
      <c r="V762" s="789">
        <f t="shared" si="86"/>
        <v>0</v>
      </c>
      <c r="W762" s="789">
        <f t="shared" si="87"/>
        <v>0</v>
      </c>
      <c r="X762" s="790">
        <f t="shared" si="88"/>
        <v>0</v>
      </c>
    </row>
    <row r="763" spans="2:24" ht="15.75" x14ac:dyDescent="0.25">
      <c r="B763" s="837" t="s">
        <v>313</v>
      </c>
      <c r="C763" s="836" t="s">
        <v>1103</v>
      </c>
      <c r="D763" s="835">
        <v>39752</v>
      </c>
      <c r="E763" s="834">
        <v>12598.04</v>
      </c>
      <c r="F763" s="833"/>
      <c r="G763" s="832">
        <v>20</v>
      </c>
      <c r="H763" s="831">
        <f t="shared" si="81"/>
        <v>13</v>
      </c>
      <c r="I763" s="831">
        <v>-594.24</v>
      </c>
      <c r="J763" s="789">
        <f t="shared" si="82"/>
        <v>8240.19</v>
      </c>
      <c r="K763" s="831">
        <v>7645.95</v>
      </c>
      <c r="L763" s="790">
        <f t="shared" si="83"/>
        <v>4952.0900000000011</v>
      </c>
      <c r="M763" s="838"/>
      <c r="N763" s="791"/>
      <c r="O763" s="265"/>
      <c r="P763" s="792"/>
      <c r="Q763" s="839"/>
      <c r="R763" s="833"/>
      <c r="S763" s="788" t="str">
        <f>IFERROR(INDEX(Inputs!$AU$8:$AU$23,MATCH(N763,Inputs!$AT$8:$AT$23,0)),"")</f>
        <v/>
      </c>
      <c r="T763" s="789" t="str">
        <f t="shared" si="84"/>
        <v/>
      </c>
      <c r="U763" s="789">
        <f t="shared" si="85"/>
        <v>0</v>
      </c>
      <c r="V763" s="789">
        <f t="shared" si="86"/>
        <v>0</v>
      </c>
      <c r="W763" s="789">
        <f t="shared" si="87"/>
        <v>0</v>
      </c>
      <c r="X763" s="790">
        <f t="shared" si="88"/>
        <v>0</v>
      </c>
    </row>
    <row r="764" spans="2:24" ht="15.75" x14ac:dyDescent="0.25">
      <c r="B764" s="837" t="s">
        <v>359</v>
      </c>
      <c r="C764" s="836" t="s">
        <v>1104</v>
      </c>
      <c r="D764" s="835">
        <v>36525</v>
      </c>
      <c r="E764" s="834">
        <v>12645.22</v>
      </c>
      <c r="F764" s="833"/>
      <c r="G764" s="832">
        <v>60</v>
      </c>
      <c r="H764" s="831">
        <f t="shared" si="81"/>
        <v>22</v>
      </c>
      <c r="I764" s="831">
        <v>-208.07999999999998</v>
      </c>
      <c r="J764" s="789">
        <f t="shared" si="82"/>
        <v>4650.05</v>
      </c>
      <c r="K764" s="831">
        <v>4441.97</v>
      </c>
      <c r="L764" s="790">
        <f t="shared" si="83"/>
        <v>8203.25</v>
      </c>
      <c r="M764" s="838"/>
      <c r="N764" s="791"/>
      <c r="O764" s="265"/>
      <c r="P764" s="792"/>
      <c r="Q764" s="839"/>
      <c r="R764" s="833"/>
      <c r="S764" s="788" t="str">
        <f>IFERROR(INDEX(Inputs!$AU$8:$AU$23,MATCH(N764,Inputs!$AT$8:$AT$23,0)),"")</f>
        <v/>
      </c>
      <c r="T764" s="789" t="str">
        <f t="shared" si="84"/>
        <v/>
      </c>
      <c r="U764" s="789">
        <f t="shared" si="85"/>
        <v>0</v>
      </c>
      <c r="V764" s="789">
        <f t="shared" si="86"/>
        <v>0</v>
      </c>
      <c r="W764" s="789">
        <f t="shared" si="87"/>
        <v>0</v>
      </c>
      <c r="X764" s="790">
        <f t="shared" si="88"/>
        <v>0</v>
      </c>
    </row>
    <row r="765" spans="2:24" ht="15.75" x14ac:dyDescent="0.25">
      <c r="B765" s="837" t="s">
        <v>313</v>
      </c>
      <c r="C765" s="836" t="s">
        <v>1105</v>
      </c>
      <c r="D765" s="835">
        <v>39994</v>
      </c>
      <c r="E765" s="834">
        <v>12656.87</v>
      </c>
      <c r="F765" s="833"/>
      <c r="G765" s="832">
        <v>20</v>
      </c>
      <c r="H765" s="831">
        <f t="shared" si="81"/>
        <v>12</v>
      </c>
      <c r="I765" s="831">
        <v>-599.52</v>
      </c>
      <c r="J765" s="789">
        <f t="shared" si="82"/>
        <v>7860.52</v>
      </c>
      <c r="K765" s="831">
        <v>7261</v>
      </c>
      <c r="L765" s="790">
        <f t="shared" si="83"/>
        <v>5395.8700000000008</v>
      </c>
      <c r="M765" s="838"/>
      <c r="N765" s="791"/>
      <c r="O765" s="265"/>
      <c r="P765" s="792"/>
      <c r="Q765" s="839"/>
      <c r="R765" s="833"/>
      <c r="S765" s="788" t="str">
        <f>IFERROR(INDEX(Inputs!$AU$8:$AU$23,MATCH(N765,Inputs!$AT$8:$AT$23,0)),"")</f>
        <v/>
      </c>
      <c r="T765" s="789" t="str">
        <f t="shared" si="84"/>
        <v/>
      </c>
      <c r="U765" s="789">
        <f t="shared" si="85"/>
        <v>0</v>
      </c>
      <c r="V765" s="789">
        <f t="shared" si="86"/>
        <v>0</v>
      </c>
      <c r="W765" s="789">
        <f t="shared" si="87"/>
        <v>0</v>
      </c>
      <c r="X765" s="790">
        <f t="shared" si="88"/>
        <v>0</v>
      </c>
    </row>
    <row r="766" spans="2:24" ht="15.75" x14ac:dyDescent="0.25">
      <c r="B766" s="837" t="s">
        <v>311</v>
      </c>
      <c r="C766" s="836" t="s">
        <v>595</v>
      </c>
      <c r="D766" s="835">
        <v>44153</v>
      </c>
      <c r="E766" s="834">
        <v>12671.84</v>
      </c>
      <c r="F766" s="833"/>
      <c r="G766" s="832">
        <v>40</v>
      </c>
      <c r="H766" s="831">
        <f t="shared" si="81"/>
        <v>1</v>
      </c>
      <c r="I766" s="831">
        <v>-316.8</v>
      </c>
      <c r="J766" s="789">
        <f t="shared" si="82"/>
        <v>343.2</v>
      </c>
      <c r="K766" s="831">
        <v>26.4</v>
      </c>
      <c r="L766" s="790">
        <f t="shared" si="83"/>
        <v>12645.44</v>
      </c>
      <c r="M766" s="838"/>
      <c r="N766" s="791"/>
      <c r="O766" s="265"/>
      <c r="P766" s="792"/>
      <c r="Q766" s="839"/>
      <c r="R766" s="833"/>
      <c r="S766" s="788" t="str">
        <f>IFERROR(INDEX(Inputs!$AU$8:$AU$23,MATCH(N766,Inputs!$AT$8:$AT$23,0)),"")</f>
        <v/>
      </c>
      <c r="T766" s="789" t="str">
        <f t="shared" si="84"/>
        <v/>
      </c>
      <c r="U766" s="789">
        <f t="shared" si="85"/>
        <v>0</v>
      </c>
      <c r="V766" s="789">
        <f t="shared" si="86"/>
        <v>0</v>
      </c>
      <c r="W766" s="789">
        <f t="shared" si="87"/>
        <v>0</v>
      </c>
      <c r="X766" s="790">
        <f t="shared" si="88"/>
        <v>0</v>
      </c>
    </row>
    <row r="767" spans="2:24" ht="15.75" x14ac:dyDescent="0.25">
      <c r="B767" s="837">
        <v>0</v>
      </c>
      <c r="C767" s="836" t="s">
        <v>1106</v>
      </c>
      <c r="D767" s="835">
        <v>36707</v>
      </c>
      <c r="E767" s="834">
        <v>12674.64</v>
      </c>
      <c r="F767" s="833"/>
      <c r="G767" s="832">
        <v>30</v>
      </c>
      <c r="H767" s="831">
        <f t="shared" si="81"/>
        <v>21</v>
      </c>
      <c r="I767" s="831">
        <v>-405.48</v>
      </c>
      <c r="J767" s="789">
        <f t="shared" si="82"/>
        <v>9093.23</v>
      </c>
      <c r="K767" s="831">
        <v>8687.75</v>
      </c>
      <c r="L767" s="790">
        <f t="shared" si="83"/>
        <v>3986.8899999999994</v>
      </c>
      <c r="M767" s="838"/>
      <c r="N767" s="791"/>
      <c r="O767" s="265"/>
      <c r="P767" s="792"/>
      <c r="Q767" s="839"/>
      <c r="R767" s="833"/>
      <c r="S767" s="788" t="str">
        <f>IFERROR(INDEX(Inputs!$AU$8:$AU$23,MATCH(N767,Inputs!$AT$8:$AT$23,0)),"")</f>
        <v/>
      </c>
      <c r="T767" s="789" t="str">
        <f t="shared" si="84"/>
        <v/>
      </c>
      <c r="U767" s="789">
        <f t="shared" si="85"/>
        <v>0</v>
      </c>
      <c r="V767" s="789">
        <f t="shared" si="86"/>
        <v>0</v>
      </c>
      <c r="W767" s="789">
        <f t="shared" si="87"/>
        <v>0</v>
      </c>
      <c r="X767" s="790">
        <f t="shared" si="88"/>
        <v>0</v>
      </c>
    </row>
    <row r="768" spans="2:24" ht="15.75" x14ac:dyDescent="0.25">
      <c r="B768" s="837" t="s">
        <v>313</v>
      </c>
      <c r="C768" s="836" t="s">
        <v>1107</v>
      </c>
      <c r="D768" s="835">
        <v>38807</v>
      </c>
      <c r="E768" s="834">
        <v>12678.21</v>
      </c>
      <c r="F768" s="833"/>
      <c r="G768" s="832">
        <v>40</v>
      </c>
      <c r="H768" s="831">
        <f t="shared" si="81"/>
        <v>15</v>
      </c>
      <c r="I768" s="831">
        <v>-311.88</v>
      </c>
      <c r="J768" s="789">
        <f t="shared" si="82"/>
        <v>4984.5</v>
      </c>
      <c r="K768" s="831">
        <v>4672.62</v>
      </c>
      <c r="L768" s="790">
        <f t="shared" si="83"/>
        <v>8005.5899999999992</v>
      </c>
      <c r="M768" s="838"/>
      <c r="N768" s="791"/>
      <c r="O768" s="265"/>
      <c r="P768" s="792"/>
      <c r="Q768" s="839"/>
      <c r="R768" s="833"/>
      <c r="S768" s="788" t="str">
        <f>IFERROR(INDEX(Inputs!$AU$8:$AU$23,MATCH(N768,Inputs!$AT$8:$AT$23,0)),"")</f>
        <v/>
      </c>
      <c r="T768" s="789" t="str">
        <f t="shared" si="84"/>
        <v/>
      </c>
      <c r="U768" s="789">
        <f t="shared" si="85"/>
        <v>0</v>
      </c>
      <c r="V768" s="789">
        <f t="shared" si="86"/>
        <v>0</v>
      </c>
      <c r="W768" s="789">
        <f t="shared" si="87"/>
        <v>0</v>
      </c>
      <c r="X768" s="790">
        <f t="shared" si="88"/>
        <v>0</v>
      </c>
    </row>
    <row r="769" spans="2:24" ht="15.75" x14ac:dyDescent="0.25">
      <c r="B769" s="837">
        <v>0</v>
      </c>
      <c r="C769" s="836" t="s">
        <v>1108</v>
      </c>
      <c r="D769" s="835">
        <v>37164</v>
      </c>
      <c r="E769" s="834">
        <v>12713.33</v>
      </c>
      <c r="F769" s="833"/>
      <c r="G769" s="832">
        <v>30</v>
      </c>
      <c r="H769" s="831">
        <f t="shared" si="81"/>
        <v>20</v>
      </c>
      <c r="I769" s="831">
        <v>-408.48</v>
      </c>
      <c r="J769" s="789">
        <f t="shared" si="82"/>
        <v>8593.91</v>
      </c>
      <c r="K769" s="831">
        <v>8185.43</v>
      </c>
      <c r="L769" s="790">
        <f t="shared" si="83"/>
        <v>4527.8999999999996</v>
      </c>
      <c r="M769" s="838"/>
      <c r="N769" s="791"/>
      <c r="O769" s="265"/>
      <c r="P769" s="792"/>
      <c r="Q769" s="839"/>
      <c r="R769" s="833"/>
      <c r="S769" s="788" t="str">
        <f>IFERROR(INDEX(Inputs!$AU$8:$AU$23,MATCH(N769,Inputs!$AT$8:$AT$23,0)),"")</f>
        <v/>
      </c>
      <c r="T769" s="789" t="str">
        <f t="shared" si="84"/>
        <v/>
      </c>
      <c r="U769" s="789">
        <f t="shared" si="85"/>
        <v>0</v>
      </c>
      <c r="V769" s="789">
        <f t="shared" si="86"/>
        <v>0</v>
      </c>
      <c r="W769" s="789">
        <f t="shared" si="87"/>
        <v>0</v>
      </c>
      <c r="X769" s="790">
        <f t="shared" si="88"/>
        <v>0</v>
      </c>
    </row>
    <row r="770" spans="2:24" ht="15.75" x14ac:dyDescent="0.25">
      <c r="B770" s="837" t="s">
        <v>313</v>
      </c>
      <c r="C770" s="836" t="s">
        <v>1109</v>
      </c>
      <c r="D770" s="835">
        <v>37894</v>
      </c>
      <c r="E770" s="834">
        <v>12740.08</v>
      </c>
      <c r="F770" s="833"/>
      <c r="G770" s="832">
        <v>40</v>
      </c>
      <c r="H770" s="831">
        <f t="shared" si="81"/>
        <v>18</v>
      </c>
      <c r="I770" s="831">
        <v>-311.76</v>
      </c>
      <c r="J770" s="789">
        <f t="shared" si="82"/>
        <v>5802.52</v>
      </c>
      <c r="K770" s="831">
        <v>5490.76</v>
      </c>
      <c r="L770" s="790">
        <f t="shared" si="83"/>
        <v>7249.32</v>
      </c>
      <c r="M770" s="838"/>
      <c r="N770" s="791"/>
      <c r="O770" s="265"/>
      <c r="P770" s="792"/>
      <c r="Q770" s="839"/>
      <c r="R770" s="833"/>
      <c r="S770" s="788" t="str">
        <f>IFERROR(INDEX(Inputs!$AU$8:$AU$23,MATCH(N770,Inputs!$AT$8:$AT$23,0)),"")</f>
        <v/>
      </c>
      <c r="T770" s="789" t="str">
        <f t="shared" si="84"/>
        <v/>
      </c>
      <c r="U770" s="789">
        <f t="shared" si="85"/>
        <v>0</v>
      </c>
      <c r="V770" s="789">
        <f t="shared" si="86"/>
        <v>0</v>
      </c>
      <c r="W770" s="789">
        <f t="shared" si="87"/>
        <v>0</v>
      </c>
      <c r="X770" s="790">
        <f t="shared" si="88"/>
        <v>0</v>
      </c>
    </row>
    <row r="771" spans="2:24" ht="15.75" x14ac:dyDescent="0.25">
      <c r="B771" s="837" t="s">
        <v>359</v>
      </c>
      <c r="C771" s="836" t="s">
        <v>1110</v>
      </c>
      <c r="D771" s="835">
        <v>37164</v>
      </c>
      <c r="E771" s="834">
        <v>12776.41</v>
      </c>
      <c r="F771" s="833"/>
      <c r="G771" s="832">
        <v>60</v>
      </c>
      <c r="H771" s="831">
        <f t="shared" si="81"/>
        <v>20</v>
      </c>
      <c r="I771" s="831">
        <v>-210.36</v>
      </c>
      <c r="J771" s="789">
        <f t="shared" si="82"/>
        <v>4325.91</v>
      </c>
      <c r="K771" s="831">
        <v>4115.55</v>
      </c>
      <c r="L771" s="790">
        <f t="shared" si="83"/>
        <v>8660.86</v>
      </c>
      <c r="M771" s="838"/>
      <c r="N771" s="791"/>
      <c r="O771" s="265"/>
      <c r="P771" s="792"/>
      <c r="Q771" s="839"/>
      <c r="R771" s="833"/>
      <c r="S771" s="788" t="str">
        <f>IFERROR(INDEX(Inputs!$AU$8:$AU$23,MATCH(N771,Inputs!$AT$8:$AT$23,0)),"")</f>
        <v/>
      </c>
      <c r="T771" s="789" t="str">
        <f t="shared" si="84"/>
        <v/>
      </c>
      <c r="U771" s="789">
        <f t="shared" si="85"/>
        <v>0</v>
      </c>
      <c r="V771" s="789">
        <f t="shared" si="86"/>
        <v>0</v>
      </c>
      <c r="W771" s="789">
        <f t="shared" si="87"/>
        <v>0</v>
      </c>
      <c r="X771" s="790">
        <f t="shared" si="88"/>
        <v>0</v>
      </c>
    </row>
    <row r="772" spans="2:24" ht="15.75" x14ac:dyDescent="0.25">
      <c r="B772" s="837" t="s">
        <v>321</v>
      </c>
      <c r="C772" s="836" t="s">
        <v>1111</v>
      </c>
      <c r="D772" s="835">
        <v>37344</v>
      </c>
      <c r="E772" s="834">
        <v>12822.56</v>
      </c>
      <c r="F772" s="833"/>
      <c r="G772" s="832">
        <v>44</v>
      </c>
      <c r="H772" s="831">
        <f t="shared" si="81"/>
        <v>19</v>
      </c>
      <c r="I772" s="831">
        <v>-285.84000000000003</v>
      </c>
      <c r="J772" s="789">
        <f t="shared" si="82"/>
        <v>5747.18</v>
      </c>
      <c r="K772" s="831">
        <v>5461.34</v>
      </c>
      <c r="L772" s="790">
        <f t="shared" si="83"/>
        <v>7361.2199999999993</v>
      </c>
      <c r="M772" s="838"/>
      <c r="N772" s="791"/>
      <c r="O772" s="265"/>
      <c r="P772" s="792"/>
      <c r="Q772" s="839"/>
      <c r="R772" s="833"/>
      <c r="S772" s="788" t="str">
        <f>IFERROR(INDEX(Inputs!$AU$8:$AU$23,MATCH(N772,Inputs!$AT$8:$AT$23,0)),"")</f>
        <v/>
      </c>
      <c r="T772" s="789" t="str">
        <f t="shared" si="84"/>
        <v/>
      </c>
      <c r="U772" s="789">
        <f t="shared" si="85"/>
        <v>0</v>
      </c>
      <c r="V772" s="789">
        <f t="shared" si="86"/>
        <v>0</v>
      </c>
      <c r="W772" s="789">
        <f t="shared" si="87"/>
        <v>0</v>
      </c>
      <c r="X772" s="790">
        <f t="shared" si="88"/>
        <v>0</v>
      </c>
    </row>
    <row r="773" spans="2:24" ht="15.75" x14ac:dyDescent="0.25">
      <c r="B773" s="837" t="s">
        <v>311</v>
      </c>
      <c r="C773" s="836" t="s">
        <v>1112</v>
      </c>
      <c r="D773" s="835">
        <v>42825</v>
      </c>
      <c r="E773" s="834">
        <v>12861.25</v>
      </c>
      <c r="F773" s="833"/>
      <c r="G773" s="832">
        <v>6</v>
      </c>
      <c r="H773" s="831">
        <f t="shared" si="81"/>
        <v>4</v>
      </c>
      <c r="I773" s="831">
        <v>-1805.0400000000002</v>
      </c>
      <c r="J773" s="789">
        <f t="shared" si="82"/>
        <v>9852.69</v>
      </c>
      <c r="K773" s="831">
        <v>8047.65</v>
      </c>
      <c r="L773" s="790">
        <f t="shared" si="83"/>
        <v>4813.6000000000004</v>
      </c>
      <c r="M773" s="838"/>
      <c r="N773" s="791"/>
      <c r="O773" s="265"/>
      <c r="P773" s="792"/>
      <c r="Q773" s="839"/>
      <c r="R773" s="833"/>
      <c r="S773" s="788" t="str">
        <f>IFERROR(INDEX(Inputs!$AU$8:$AU$23,MATCH(N773,Inputs!$AT$8:$AT$23,0)),"")</f>
        <v/>
      </c>
      <c r="T773" s="789" t="str">
        <f t="shared" si="84"/>
        <v/>
      </c>
      <c r="U773" s="789">
        <f t="shared" si="85"/>
        <v>0</v>
      </c>
      <c r="V773" s="789">
        <f t="shared" si="86"/>
        <v>0</v>
      </c>
      <c r="W773" s="789">
        <f t="shared" si="87"/>
        <v>0</v>
      </c>
      <c r="X773" s="790">
        <f t="shared" si="88"/>
        <v>0</v>
      </c>
    </row>
    <row r="774" spans="2:24" ht="15.75" x14ac:dyDescent="0.25">
      <c r="B774" s="837" t="s">
        <v>313</v>
      </c>
      <c r="C774" s="836" t="s">
        <v>950</v>
      </c>
      <c r="D774" s="835">
        <v>35976</v>
      </c>
      <c r="E774" s="834">
        <v>12996</v>
      </c>
      <c r="F774" s="833"/>
      <c r="G774" s="832">
        <v>20</v>
      </c>
      <c r="H774" s="831">
        <f t="shared" si="81"/>
        <v>20</v>
      </c>
      <c r="I774" s="831">
        <v>0</v>
      </c>
      <c r="J774" s="789">
        <f t="shared" si="82"/>
        <v>12996</v>
      </c>
      <c r="K774" s="831">
        <v>12996</v>
      </c>
      <c r="L774" s="790">
        <f t="shared" si="83"/>
        <v>0</v>
      </c>
      <c r="M774" s="838"/>
      <c r="N774" s="791"/>
      <c r="O774" s="265"/>
      <c r="P774" s="792"/>
      <c r="Q774" s="839"/>
      <c r="R774" s="833"/>
      <c r="S774" s="788" t="str">
        <f>IFERROR(INDEX(Inputs!$AU$8:$AU$23,MATCH(N774,Inputs!$AT$8:$AT$23,0)),"")</f>
        <v/>
      </c>
      <c r="T774" s="789" t="str">
        <f t="shared" si="84"/>
        <v/>
      </c>
      <c r="U774" s="789">
        <f t="shared" si="85"/>
        <v>0</v>
      </c>
      <c r="V774" s="789">
        <f t="shared" si="86"/>
        <v>0</v>
      </c>
      <c r="W774" s="789">
        <f t="shared" si="87"/>
        <v>0</v>
      </c>
      <c r="X774" s="790">
        <f t="shared" si="88"/>
        <v>0</v>
      </c>
    </row>
    <row r="775" spans="2:24" ht="15.75" x14ac:dyDescent="0.25">
      <c r="B775" s="837" t="s">
        <v>321</v>
      </c>
      <c r="C775" s="836" t="s">
        <v>107</v>
      </c>
      <c r="D775" s="835">
        <v>35976</v>
      </c>
      <c r="E775" s="834">
        <v>13027</v>
      </c>
      <c r="F775" s="833"/>
      <c r="G775" s="832">
        <v>44</v>
      </c>
      <c r="H775" s="831">
        <f t="shared" si="81"/>
        <v>23</v>
      </c>
      <c r="I775" s="831">
        <v>-290.52</v>
      </c>
      <c r="J775" s="789">
        <f t="shared" si="82"/>
        <v>6974</v>
      </c>
      <c r="K775" s="831">
        <v>6683.48</v>
      </c>
      <c r="L775" s="790">
        <f t="shared" si="83"/>
        <v>6343.52</v>
      </c>
      <c r="M775" s="838"/>
      <c r="N775" s="791"/>
      <c r="O775" s="265"/>
      <c r="P775" s="792"/>
      <c r="Q775" s="839"/>
      <c r="R775" s="833"/>
      <c r="S775" s="788" t="str">
        <f>IFERROR(INDEX(Inputs!$AU$8:$AU$23,MATCH(N775,Inputs!$AT$8:$AT$23,0)),"")</f>
        <v/>
      </c>
      <c r="T775" s="789" t="str">
        <f t="shared" si="84"/>
        <v/>
      </c>
      <c r="U775" s="789">
        <f t="shared" si="85"/>
        <v>0</v>
      </c>
      <c r="V775" s="789">
        <f t="shared" si="86"/>
        <v>0</v>
      </c>
      <c r="W775" s="789">
        <f t="shared" si="87"/>
        <v>0</v>
      </c>
      <c r="X775" s="790">
        <f t="shared" si="88"/>
        <v>0</v>
      </c>
    </row>
    <row r="776" spans="2:24" ht="15.75" x14ac:dyDescent="0.25">
      <c r="B776" s="837" t="s">
        <v>359</v>
      </c>
      <c r="C776" s="836" t="s">
        <v>1113</v>
      </c>
      <c r="D776" s="835">
        <v>37894</v>
      </c>
      <c r="E776" s="834">
        <v>13030.3</v>
      </c>
      <c r="F776" s="833"/>
      <c r="G776" s="832">
        <v>40</v>
      </c>
      <c r="H776" s="831">
        <f t="shared" ref="H776:H839" si="89">IF(E776&lt;&gt;"",IF((TestEOY-D776)/365&gt;G776,G776,ROUNDUP(((TestEOY-D776)/365),0)),"")</f>
        <v>18</v>
      </c>
      <c r="I776" s="831">
        <v>-320.04000000000002</v>
      </c>
      <c r="J776" s="789">
        <f t="shared" ref="J776:J839" si="90">K776-I776</f>
        <v>5936.54</v>
      </c>
      <c r="K776" s="831">
        <v>5616.5</v>
      </c>
      <c r="L776" s="790">
        <f t="shared" si="83"/>
        <v>7413.7999999999993</v>
      </c>
      <c r="M776" s="838"/>
      <c r="N776" s="791"/>
      <c r="O776" s="265"/>
      <c r="P776" s="792"/>
      <c r="Q776" s="839"/>
      <c r="R776" s="833"/>
      <c r="S776" s="788" t="str">
        <f>IFERROR(INDEX(Inputs!$AU$8:$AU$23,MATCH(N776,Inputs!$AT$8:$AT$23,0)),"")</f>
        <v/>
      </c>
      <c r="T776" s="789" t="str">
        <f t="shared" si="84"/>
        <v/>
      </c>
      <c r="U776" s="789">
        <f t="shared" si="85"/>
        <v>0</v>
      </c>
      <c r="V776" s="789">
        <f t="shared" si="86"/>
        <v>0</v>
      </c>
      <c r="W776" s="789">
        <f t="shared" si="87"/>
        <v>0</v>
      </c>
      <c r="X776" s="790">
        <f t="shared" si="88"/>
        <v>0</v>
      </c>
    </row>
    <row r="777" spans="2:24" ht="15.75" x14ac:dyDescent="0.25">
      <c r="B777" s="837" t="s">
        <v>321</v>
      </c>
      <c r="C777" s="836" t="s">
        <v>1114</v>
      </c>
      <c r="D777" s="835">
        <v>37558</v>
      </c>
      <c r="E777" s="834">
        <v>13033.03</v>
      </c>
      <c r="F777" s="833"/>
      <c r="G777" s="832">
        <v>44</v>
      </c>
      <c r="H777" s="831">
        <f t="shared" si="89"/>
        <v>19</v>
      </c>
      <c r="I777" s="831">
        <v>-291.60000000000002</v>
      </c>
      <c r="J777" s="789">
        <f t="shared" si="90"/>
        <v>5670.4500000000007</v>
      </c>
      <c r="K777" s="831">
        <v>5378.85</v>
      </c>
      <c r="L777" s="790">
        <f t="shared" si="83"/>
        <v>7654.18</v>
      </c>
      <c r="M777" s="838"/>
      <c r="N777" s="791"/>
      <c r="O777" s="265"/>
      <c r="P777" s="792"/>
      <c r="Q777" s="839"/>
      <c r="R777" s="833"/>
      <c r="S777" s="788" t="str">
        <f>IFERROR(INDEX(Inputs!$AU$8:$AU$23,MATCH(N777,Inputs!$AT$8:$AT$23,0)),"")</f>
        <v/>
      </c>
      <c r="T777" s="789" t="str">
        <f t="shared" si="84"/>
        <v/>
      </c>
      <c r="U777" s="789">
        <f t="shared" si="85"/>
        <v>0</v>
      </c>
      <c r="V777" s="789">
        <f t="shared" si="86"/>
        <v>0</v>
      </c>
      <c r="W777" s="789">
        <f t="shared" si="87"/>
        <v>0</v>
      </c>
      <c r="X777" s="790">
        <f t="shared" si="88"/>
        <v>0</v>
      </c>
    </row>
    <row r="778" spans="2:24" ht="15.75" x14ac:dyDescent="0.25">
      <c r="B778" s="837" t="s">
        <v>308</v>
      </c>
      <c r="C778" s="836" t="s">
        <v>1115</v>
      </c>
      <c r="D778" s="835">
        <v>42020</v>
      </c>
      <c r="E778" s="834">
        <v>13053.08</v>
      </c>
      <c r="F778" s="833"/>
      <c r="G778" s="832">
        <v>20</v>
      </c>
      <c r="H778" s="831">
        <f t="shared" si="89"/>
        <v>6</v>
      </c>
      <c r="I778" s="831">
        <v>-630.96</v>
      </c>
      <c r="J778" s="789">
        <f t="shared" si="90"/>
        <v>4536</v>
      </c>
      <c r="K778" s="831">
        <v>3905.04</v>
      </c>
      <c r="L778" s="790">
        <f t="shared" si="83"/>
        <v>9148.0400000000009</v>
      </c>
      <c r="M778" s="838"/>
      <c r="N778" s="791"/>
      <c r="O778" s="265"/>
      <c r="P778" s="792"/>
      <c r="Q778" s="839"/>
      <c r="R778" s="833"/>
      <c r="S778" s="788" t="str">
        <f>IFERROR(INDEX(Inputs!$AU$8:$AU$23,MATCH(N778,Inputs!$AT$8:$AT$23,0)),"")</f>
        <v/>
      </c>
      <c r="T778" s="789" t="str">
        <f t="shared" si="84"/>
        <v/>
      </c>
      <c r="U778" s="789">
        <f t="shared" si="85"/>
        <v>0</v>
      </c>
      <c r="V778" s="789">
        <f t="shared" si="86"/>
        <v>0</v>
      </c>
      <c r="W778" s="789">
        <f t="shared" si="87"/>
        <v>0</v>
      </c>
      <c r="X778" s="790">
        <f t="shared" si="88"/>
        <v>0</v>
      </c>
    </row>
    <row r="779" spans="2:24" ht="15.75" x14ac:dyDescent="0.25">
      <c r="B779" s="837" t="s">
        <v>313</v>
      </c>
      <c r="C779" s="836" t="s">
        <v>1086</v>
      </c>
      <c r="D779" s="835">
        <v>40633</v>
      </c>
      <c r="E779" s="834">
        <v>13094.83</v>
      </c>
      <c r="F779" s="833"/>
      <c r="G779" s="832">
        <v>20</v>
      </c>
      <c r="H779" s="831">
        <f t="shared" si="89"/>
        <v>10</v>
      </c>
      <c r="I779" s="831">
        <v>-625.68000000000006</v>
      </c>
      <c r="J779" s="789">
        <f t="shared" si="90"/>
        <v>6994.87</v>
      </c>
      <c r="K779" s="831">
        <v>6369.19</v>
      </c>
      <c r="L779" s="790">
        <f t="shared" si="83"/>
        <v>6725.64</v>
      </c>
      <c r="M779" s="838"/>
      <c r="N779" s="791"/>
      <c r="O779" s="265"/>
      <c r="P779" s="792"/>
      <c r="Q779" s="839"/>
      <c r="R779" s="833"/>
      <c r="S779" s="788" t="str">
        <f>IFERROR(INDEX(Inputs!$AU$8:$AU$23,MATCH(N779,Inputs!$AT$8:$AT$23,0)),"")</f>
        <v/>
      </c>
      <c r="T779" s="789" t="str">
        <f t="shared" si="84"/>
        <v/>
      </c>
      <c r="U779" s="789">
        <f t="shared" si="85"/>
        <v>0</v>
      </c>
      <c r="V779" s="789">
        <f t="shared" si="86"/>
        <v>0</v>
      </c>
      <c r="W779" s="789">
        <f t="shared" si="87"/>
        <v>0</v>
      </c>
      <c r="X779" s="790">
        <f t="shared" si="88"/>
        <v>0</v>
      </c>
    </row>
    <row r="780" spans="2:24" ht="15.75" x14ac:dyDescent="0.25">
      <c r="B780" s="837" t="s">
        <v>313</v>
      </c>
      <c r="C780" s="836" t="s">
        <v>1056</v>
      </c>
      <c r="D780" s="835">
        <v>36799</v>
      </c>
      <c r="E780" s="834">
        <v>13119.76</v>
      </c>
      <c r="F780" s="833"/>
      <c r="G780" s="832">
        <v>20</v>
      </c>
      <c r="H780" s="831">
        <f t="shared" si="89"/>
        <v>20</v>
      </c>
      <c r="I780" s="831">
        <v>-187.44</v>
      </c>
      <c r="J780" s="789">
        <f t="shared" si="90"/>
        <v>13291.59</v>
      </c>
      <c r="K780" s="831">
        <v>13104.15</v>
      </c>
      <c r="L780" s="790">
        <f t="shared" si="83"/>
        <v>15.610000000000582</v>
      </c>
      <c r="M780" s="838"/>
      <c r="N780" s="791"/>
      <c r="O780" s="265"/>
      <c r="P780" s="792"/>
      <c r="Q780" s="839"/>
      <c r="R780" s="833"/>
      <c r="S780" s="788" t="str">
        <f>IFERROR(INDEX(Inputs!$AU$8:$AU$23,MATCH(N780,Inputs!$AT$8:$AT$23,0)),"")</f>
        <v/>
      </c>
      <c r="T780" s="789" t="str">
        <f t="shared" si="84"/>
        <v/>
      </c>
      <c r="U780" s="789">
        <f t="shared" si="85"/>
        <v>0</v>
      </c>
      <c r="V780" s="789">
        <f t="shared" si="86"/>
        <v>0</v>
      </c>
      <c r="W780" s="789">
        <f t="shared" si="87"/>
        <v>0</v>
      </c>
      <c r="X780" s="790">
        <f t="shared" si="88"/>
        <v>0</v>
      </c>
    </row>
    <row r="781" spans="2:24" ht="15.75" x14ac:dyDescent="0.25">
      <c r="B781" s="837" t="s">
        <v>321</v>
      </c>
      <c r="C781" s="836" t="s">
        <v>1116</v>
      </c>
      <c r="D781" s="835">
        <v>42185</v>
      </c>
      <c r="E781" s="834">
        <v>13147.47</v>
      </c>
      <c r="F781" s="833"/>
      <c r="G781" s="832">
        <v>44</v>
      </c>
      <c r="H781" s="831">
        <f t="shared" si="89"/>
        <v>6</v>
      </c>
      <c r="I781" s="831">
        <v>-295.68</v>
      </c>
      <c r="J781" s="789">
        <f t="shared" si="90"/>
        <v>1937.5800000000002</v>
      </c>
      <c r="K781" s="831">
        <v>1641.9</v>
      </c>
      <c r="L781" s="790">
        <f t="shared" si="83"/>
        <v>11505.57</v>
      </c>
      <c r="M781" s="838"/>
      <c r="N781" s="791"/>
      <c r="O781" s="265"/>
      <c r="P781" s="792"/>
      <c r="Q781" s="839"/>
      <c r="R781" s="833"/>
      <c r="S781" s="788" t="str">
        <f>IFERROR(INDEX(Inputs!$AU$8:$AU$23,MATCH(N781,Inputs!$AT$8:$AT$23,0)),"")</f>
        <v/>
      </c>
      <c r="T781" s="789" t="str">
        <f t="shared" si="84"/>
        <v/>
      </c>
      <c r="U781" s="789">
        <f t="shared" si="85"/>
        <v>0</v>
      </c>
      <c r="V781" s="789">
        <f t="shared" si="86"/>
        <v>0</v>
      </c>
      <c r="W781" s="789">
        <f t="shared" si="87"/>
        <v>0</v>
      </c>
      <c r="X781" s="790">
        <f t="shared" si="88"/>
        <v>0</v>
      </c>
    </row>
    <row r="782" spans="2:24" ht="15.75" x14ac:dyDescent="0.25">
      <c r="B782" s="837" t="s">
        <v>311</v>
      </c>
      <c r="C782" s="836" t="s">
        <v>1117</v>
      </c>
      <c r="D782" s="835">
        <v>43882</v>
      </c>
      <c r="E782" s="834">
        <v>13220.42</v>
      </c>
      <c r="F782" s="833"/>
      <c r="G782" s="832">
        <v>6</v>
      </c>
      <c r="H782" s="831">
        <f t="shared" si="89"/>
        <v>1</v>
      </c>
      <c r="I782" s="831">
        <v>-2367.84</v>
      </c>
      <c r="J782" s="789">
        <f t="shared" si="90"/>
        <v>3551.76</v>
      </c>
      <c r="K782" s="831">
        <v>1183.92</v>
      </c>
      <c r="L782" s="790">
        <f t="shared" ref="L782:L845" si="91">IFERROR(IF(K782&gt;E782,0,(+E782-K782))-F782,"")</f>
        <v>12036.5</v>
      </c>
      <c r="M782" s="838"/>
      <c r="N782" s="791"/>
      <c r="O782" s="265"/>
      <c r="P782" s="792"/>
      <c r="Q782" s="839"/>
      <c r="R782" s="833"/>
      <c r="S782" s="788" t="str">
        <f>IFERROR(INDEX(Inputs!$AU$8:$AU$23,MATCH(N782,Inputs!$AT$8:$AT$23,0)),"")</f>
        <v/>
      </c>
      <c r="T782" s="789" t="str">
        <f t="shared" si="84"/>
        <v/>
      </c>
      <c r="U782" s="789">
        <f t="shared" si="85"/>
        <v>0</v>
      </c>
      <c r="V782" s="789">
        <f t="shared" si="86"/>
        <v>0</v>
      </c>
      <c r="W782" s="789">
        <f t="shared" si="87"/>
        <v>0</v>
      </c>
      <c r="X782" s="790">
        <f t="shared" si="88"/>
        <v>0</v>
      </c>
    </row>
    <row r="783" spans="2:24" ht="15.75" x14ac:dyDescent="0.25">
      <c r="B783" s="837" t="s">
        <v>311</v>
      </c>
      <c r="C783" s="836" t="s">
        <v>1118</v>
      </c>
      <c r="D783" s="835">
        <v>40999</v>
      </c>
      <c r="E783" s="834">
        <v>13254.22</v>
      </c>
      <c r="F783" s="833"/>
      <c r="G783" s="832">
        <v>6</v>
      </c>
      <c r="H783" s="831">
        <f t="shared" si="89"/>
        <v>6</v>
      </c>
      <c r="I783" s="831">
        <v>0</v>
      </c>
      <c r="J783" s="789">
        <f t="shared" si="90"/>
        <v>13254.22</v>
      </c>
      <c r="K783" s="831">
        <v>13254.22</v>
      </c>
      <c r="L783" s="790">
        <f t="shared" si="91"/>
        <v>0</v>
      </c>
      <c r="M783" s="838"/>
      <c r="N783" s="791"/>
      <c r="O783" s="265"/>
      <c r="P783" s="792"/>
      <c r="Q783" s="839"/>
      <c r="R783" s="833"/>
      <c r="S783" s="788" t="str">
        <f>IFERROR(INDEX(Inputs!$AU$8:$AU$23,MATCH(N783,Inputs!$AT$8:$AT$23,0)),"")</f>
        <v/>
      </c>
      <c r="T783" s="789" t="str">
        <f t="shared" si="84"/>
        <v/>
      </c>
      <c r="U783" s="789">
        <f t="shared" si="85"/>
        <v>0</v>
      </c>
      <c r="V783" s="789">
        <f t="shared" si="86"/>
        <v>0</v>
      </c>
      <c r="W783" s="789">
        <f t="shared" si="87"/>
        <v>0</v>
      </c>
      <c r="X783" s="790">
        <f t="shared" si="88"/>
        <v>0</v>
      </c>
    </row>
    <row r="784" spans="2:24" ht="15.75" x14ac:dyDescent="0.25">
      <c r="B784" s="837" t="s">
        <v>313</v>
      </c>
      <c r="C784" s="836" t="s">
        <v>918</v>
      </c>
      <c r="D784" s="835">
        <v>37346</v>
      </c>
      <c r="E784" s="834">
        <v>13265.47</v>
      </c>
      <c r="F784" s="833"/>
      <c r="G784" s="832">
        <v>40</v>
      </c>
      <c r="H784" s="831">
        <f t="shared" si="89"/>
        <v>19</v>
      </c>
      <c r="I784" s="831">
        <v>-325.44</v>
      </c>
      <c r="J784" s="789">
        <f t="shared" si="90"/>
        <v>6540.5899999999992</v>
      </c>
      <c r="K784" s="831">
        <v>6215.15</v>
      </c>
      <c r="L784" s="790">
        <f t="shared" si="91"/>
        <v>7050.32</v>
      </c>
      <c r="M784" s="838"/>
      <c r="N784" s="791"/>
      <c r="O784" s="265"/>
      <c r="P784" s="792"/>
      <c r="Q784" s="839"/>
      <c r="R784" s="833"/>
      <c r="S784" s="788" t="str">
        <f>IFERROR(INDEX(Inputs!$AU$8:$AU$23,MATCH(N784,Inputs!$AT$8:$AT$23,0)),"")</f>
        <v/>
      </c>
      <c r="T784" s="789" t="str">
        <f t="shared" si="84"/>
        <v/>
      </c>
      <c r="U784" s="789">
        <f t="shared" si="85"/>
        <v>0</v>
      </c>
      <c r="V784" s="789">
        <f t="shared" si="86"/>
        <v>0</v>
      </c>
      <c r="W784" s="789">
        <f t="shared" si="87"/>
        <v>0</v>
      </c>
      <c r="X784" s="790">
        <f t="shared" si="88"/>
        <v>0</v>
      </c>
    </row>
    <row r="785" spans="2:24" ht="15.75" x14ac:dyDescent="0.25">
      <c r="B785" s="837" t="s">
        <v>311</v>
      </c>
      <c r="C785" s="836" t="s">
        <v>902</v>
      </c>
      <c r="D785" s="835">
        <v>42460</v>
      </c>
      <c r="E785" s="834">
        <v>13325.2</v>
      </c>
      <c r="F785" s="833"/>
      <c r="G785" s="832">
        <v>40</v>
      </c>
      <c r="H785" s="831">
        <f t="shared" si="89"/>
        <v>5</v>
      </c>
      <c r="I785" s="831">
        <v>-329.28000000000003</v>
      </c>
      <c r="J785" s="789">
        <f t="shared" si="90"/>
        <v>1909.72</v>
      </c>
      <c r="K785" s="831">
        <v>1580.44</v>
      </c>
      <c r="L785" s="790">
        <f t="shared" si="91"/>
        <v>11744.76</v>
      </c>
      <c r="M785" s="838"/>
      <c r="N785" s="791"/>
      <c r="O785" s="265"/>
      <c r="P785" s="792"/>
      <c r="Q785" s="839"/>
      <c r="R785" s="833"/>
      <c r="S785" s="788" t="str">
        <f>IFERROR(INDEX(Inputs!$AU$8:$AU$23,MATCH(N785,Inputs!$AT$8:$AT$23,0)),"")</f>
        <v/>
      </c>
      <c r="T785" s="789" t="str">
        <f t="shared" si="84"/>
        <v/>
      </c>
      <c r="U785" s="789">
        <f t="shared" si="85"/>
        <v>0</v>
      </c>
      <c r="V785" s="789">
        <f t="shared" si="86"/>
        <v>0</v>
      </c>
      <c r="W785" s="789">
        <f t="shared" si="87"/>
        <v>0</v>
      </c>
      <c r="X785" s="790">
        <f t="shared" si="88"/>
        <v>0</v>
      </c>
    </row>
    <row r="786" spans="2:24" ht="15.75" x14ac:dyDescent="0.25">
      <c r="B786" s="837" t="s">
        <v>313</v>
      </c>
      <c r="C786" s="836" t="s">
        <v>1119</v>
      </c>
      <c r="D786" s="835">
        <v>37195</v>
      </c>
      <c r="E786" s="834">
        <v>13336.95</v>
      </c>
      <c r="F786" s="833"/>
      <c r="G786" s="832">
        <v>20</v>
      </c>
      <c r="H786" s="831">
        <f t="shared" si="89"/>
        <v>20</v>
      </c>
      <c r="I786" s="831">
        <v>-500.04</v>
      </c>
      <c r="J786" s="789">
        <f t="shared" si="90"/>
        <v>13253.54</v>
      </c>
      <c r="K786" s="831">
        <v>12753.5</v>
      </c>
      <c r="L786" s="790">
        <f t="shared" si="91"/>
        <v>583.45000000000073</v>
      </c>
      <c r="M786" s="838"/>
      <c r="N786" s="791"/>
      <c r="O786" s="265"/>
      <c r="P786" s="792"/>
      <c r="Q786" s="839"/>
      <c r="R786" s="833"/>
      <c r="S786" s="788" t="str">
        <f>IFERROR(INDEX(Inputs!$AU$8:$AU$23,MATCH(N786,Inputs!$AT$8:$AT$23,0)),"")</f>
        <v/>
      </c>
      <c r="T786" s="789" t="str">
        <f t="shared" si="84"/>
        <v/>
      </c>
      <c r="U786" s="789">
        <f t="shared" si="85"/>
        <v>0</v>
      </c>
      <c r="V786" s="789">
        <f t="shared" si="86"/>
        <v>0</v>
      </c>
      <c r="W786" s="789">
        <f t="shared" si="87"/>
        <v>0</v>
      </c>
      <c r="X786" s="790">
        <f t="shared" si="88"/>
        <v>0</v>
      </c>
    </row>
    <row r="787" spans="2:24" ht="15.75" x14ac:dyDescent="0.25">
      <c r="B787" s="837" t="s">
        <v>311</v>
      </c>
      <c r="C787" s="836" t="s">
        <v>1120</v>
      </c>
      <c r="D787" s="835">
        <v>43373</v>
      </c>
      <c r="E787" s="834">
        <v>13358.75</v>
      </c>
      <c r="F787" s="833"/>
      <c r="G787" s="832">
        <v>6</v>
      </c>
      <c r="H787" s="831">
        <f t="shared" si="89"/>
        <v>3</v>
      </c>
      <c r="I787" s="831">
        <v>-1987.92</v>
      </c>
      <c r="J787" s="789">
        <f t="shared" si="90"/>
        <v>7063.72</v>
      </c>
      <c r="K787" s="831">
        <v>5075.8</v>
      </c>
      <c r="L787" s="790">
        <f t="shared" si="91"/>
        <v>8282.9500000000007</v>
      </c>
      <c r="M787" s="838"/>
      <c r="N787" s="791"/>
      <c r="O787" s="265"/>
      <c r="P787" s="792"/>
      <c r="Q787" s="839"/>
      <c r="R787" s="833"/>
      <c r="S787" s="788" t="str">
        <f>IFERROR(INDEX(Inputs!$AU$8:$AU$23,MATCH(N787,Inputs!$AT$8:$AT$23,0)),"")</f>
        <v/>
      </c>
      <c r="T787" s="789" t="str">
        <f t="shared" si="84"/>
        <v/>
      </c>
      <c r="U787" s="789">
        <f t="shared" si="85"/>
        <v>0</v>
      </c>
      <c r="V787" s="789">
        <f t="shared" si="86"/>
        <v>0</v>
      </c>
      <c r="W787" s="789">
        <f t="shared" si="87"/>
        <v>0</v>
      </c>
      <c r="X787" s="790">
        <f t="shared" si="88"/>
        <v>0</v>
      </c>
    </row>
    <row r="788" spans="2:24" ht="15.75" x14ac:dyDescent="0.25">
      <c r="B788" s="837" t="s">
        <v>359</v>
      </c>
      <c r="C788" s="836" t="s">
        <v>1107</v>
      </c>
      <c r="D788" s="835">
        <v>38442</v>
      </c>
      <c r="E788" s="834">
        <v>13387.74</v>
      </c>
      <c r="F788" s="833"/>
      <c r="G788" s="832">
        <v>60</v>
      </c>
      <c r="H788" s="831">
        <f t="shared" si="89"/>
        <v>16</v>
      </c>
      <c r="I788" s="831">
        <v>-197.76</v>
      </c>
      <c r="J788" s="789">
        <f t="shared" si="90"/>
        <v>4736.5200000000004</v>
      </c>
      <c r="K788" s="831">
        <v>4538.76</v>
      </c>
      <c r="L788" s="790">
        <f t="shared" si="91"/>
        <v>8848.98</v>
      </c>
      <c r="M788" s="838"/>
      <c r="N788" s="791"/>
      <c r="O788" s="265"/>
      <c r="P788" s="792"/>
      <c r="Q788" s="839"/>
      <c r="R788" s="833"/>
      <c r="S788" s="788" t="str">
        <f>IFERROR(INDEX(Inputs!$AU$8:$AU$23,MATCH(N788,Inputs!$AT$8:$AT$23,0)),"")</f>
        <v/>
      </c>
      <c r="T788" s="789" t="str">
        <f t="shared" si="84"/>
        <v/>
      </c>
      <c r="U788" s="789">
        <f t="shared" si="85"/>
        <v>0</v>
      </c>
      <c r="V788" s="789">
        <f t="shared" si="86"/>
        <v>0</v>
      </c>
      <c r="W788" s="789">
        <f t="shared" si="87"/>
        <v>0</v>
      </c>
      <c r="X788" s="790">
        <f t="shared" si="88"/>
        <v>0</v>
      </c>
    </row>
    <row r="789" spans="2:24" ht="15.75" x14ac:dyDescent="0.25">
      <c r="B789" s="837" t="s">
        <v>313</v>
      </c>
      <c r="C789" s="836" t="s">
        <v>571</v>
      </c>
      <c r="D789" s="835">
        <v>36707</v>
      </c>
      <c r="E789" s="834">
        <v>13394.93</v>
      </c>
      <c r="F789" s="833"/>
      <c r="G789" s="832">
        <v>20</v>
      </c>
      <c r="H789" s="831">
        <f t="shared" si="89"/>
        <v>20</v>
      </c>
      <c r="I789" s="831">
        <v>0</v>
      </c>
      <c r="J789" s="789">
        <f t="shared" si="90"/>
        <v>13394.93</v>
      </c>
      <c r="K789" s="831">
        <v>13394.93</v>
      </c>
      <c r="L789" s="790">
        <f t="shared" si="91"/>
        <v>0</v>
      </c>
      <c r="M789" s="838"/>
      <c r="N789" s="791"/>
      <c r="O789" s="265"/>
      <c r="P789" s="792"/>
      <c r="Q789" s="839"/>
      <c r="R789" s="833"/>
      <c r="S789" s="788" t="str">
        <f>IFERROR(INDEX(Inputs!$AU$8:$AU$23,MATCH(N789,Inputs!$AT$8:$AT$23,0)),"")</f>
        <v/>
      </c>
      <c r="T789" s="789" t="str">
        <f t="shared" si="84"/>
        <v/>
      </c>
      <c r="U789" s="789">
        <f t="shared" si="85"/>
        <v>0</v>
      </c>
      <c r="V789" s="789">
        <f t="shared" si="86"/>
        <v>0</v>
      </c>
      <c r="W789" s="789">
        <f t="shared" si="87"/>
        <v>0</v>
      </c>
      <c r="X789" s="790">
        <f t="shared" si="88"/>
        <v>0</v>
      </c>
    </row>
    <row r="790" spans="2:24" ht="15.75" x14ac:dyDescent="0.25">
      <c r="B790" s="837" t="s">
        <v>359</v>
      </c>
      <c r="C790" s="836" t="s">
        <v>1073</v>
      </c>
      <c r="D790" s="835">
        <v>35520</v>
      </c>
      <c r="E790" s="834">
        <v>13420</v>
      </c>
      <c r="F790" s="833"/>
      <c r="G790" s="832">
        <v>40</v>
      </c>
      <c r="H790" s="831">
        <f t="shared" si="89"/>
        <v>24</v>
      </c>
      <c r="I790" s="831">
        <v>-325.68</v>
      </c>
      <c r="J790" s="789">
        <f t="shared" si="90"/>
        <v>8316.85</v>
      </c>
      <c r="K790" s="831">
        <v>7991.17</v>
      </c>
      <c r="L790" s="790">
        <f t="shared" si="91"/>
        <v>5428.83</v>
      </c>
      <c r="M790" s="838"/>
      <c r="N790" s="791"/>
      <c r="O790" s="265"/>
      <c r="P790" s="792"/>
      <c r="Q790" s="839"/>
      <c r="R790" s="833"/>
      <c r="S790" s="788" t="str">
        <f>IFERROR(INDEX(Inputs!$AU$8:$AU$23,MATCH(N790,Inputs!$AT$8:$AT$23,0)),"")</f>
        <v/>
      </c>
      <c r="T790" s="789" t="str">
        <f t="shared" si="84"/>
        <v/>
      </c>
      <c r="U790" s="789">
        <f t="shared" si="85"/>
        <v>0</v>
      </c>
      <c r="V790" s="789">
        <f t="shared" si="86"/>
        <v>0</v>
      </c>
      <c r="W790" s="789">
        <f t="shared" si="87"/>
        <v>0</v>
      </c>
      <c r="X790" s="790">
        <f t="shared" si="88"/>
        <v>0</v>
      </c>
    </row>
    <row r="791" spans="2:24" ht="15.75" x14ac:dyDescent="0.25">
      <c r="B791" s="837" t="s">
        <v>313</v>
      </c>
      <c r="C791" s="836" t="s">
        <v>1121</v>
      </c>
      <c r="D791" s="835">
        <v>37172</v>
      </c>
      <c r="E791" s="834">
        <v>13463.08</v>
      </c>
      <c r="F791" s="833"/>
      <c r="G791" s="832">
        <v>20</v>
      </c>
      <c r="H791" s="831">
        <f t="shared" si="89"/>
        <v>20</v>
      </c>
      <c r="I791" s="831">
        <v>-480.84000000000003</v>
      </c>
      <c r="J791" s="789">
        <f t="shared" si="90"/>
        <v>13342.82</v>
      </c>
      <c r="K791" s="831">
        <v>12861.98</v>
      </c>
      <c r="L791" s="790">
        <f t="shared" si="91"/>
        <v>601.10000000000036</v>
      </c>
      <c r="M791" s="838"/>
      <c r="N791" s="791"/>
      <c r="O791" s="265"/>
      <c r="P791" s="792"/>
      <c r="Q791" s="839"/>
      <c r="R791" s="833"/>
      <c r="S791" s="788" t="str">
        <f>IFERROR(INDEX(Inputs!$AU$8:$AU$23,MATCH(N791,Inputs!$AT$8:$AT$23,0)),"")</f>
        <v/>
      </c>
      <c r="T791" s="789" t="str">
        <f t="shared" si="84"/>
        <v/>
      </c>
      <c r="U791" s="789">
        <f t="shared" si="85"/>
        <v>0</v>
      </c>
      <c r="V791" s="789">
        <f t="shared" si="86"/>
        <v>0</v>
      </c>
      <c r="W791" s="789">
        <f t="shared" si="87"/>
        <v>0</v>
      </c>
      <c r="X791" s="790">
        <f t="shared" si="88"/>
        <v>0</v>
      </c>
    </row>
    <row r="792" spans="2:24" ht="15.75" x14ac:dyDescent="0.25">
      <c r="B792" s="837" t="s">
        <v>359</v>
      </c>
      <c r="C792" s="836" t="s">
        <v>1122</v>
      </c>
      <c r="D792" s="835">
        <v>43921</v>
      </c>
      <c r="E792" s="834">
        <v>13531.5</v>
      </c>
      <c r="F792" s="833"/>
      <c r="G792" s="832">
        <v>60</v>
      </c>
      <c r="H792" s="831">
        <f t="shared" si="89"/>
        <v>1</v>
      </c>
      <c r="I792" s="831">
        <v>-224.28000000000003</v>
      </c>
      <c r="J792" s="789">
        <f t="shared" si="90"/>
        <v>467.97</v>
      </c>
      <c r="K792" s="831">
        <v>243.69</v>
      </c>
      <c r="L792" s="790">
        <f t="shared" si="91"/>
        <v>13287.81</v>
      </c>
      <c r="M792" s="838"/>
      <c r="N792" s="791"/>
      <c r="O792" s="265"/>
      <c r="P792" s="792"/>
      <c r="Q792" s="839"/>
      <c r="R792" s="833"/>
      <c r="S792" s="788" t="str">
        <f>IFERROR(INDEX(Inputs!$AU$8:$AU$23,MATCH(N792,Inputs!$AT$8:$AT$23,0)),"")</f>
        <v/>
      </c>
      <c r="T792" s="789" t="str">
        <f t="shared" si="84"/>
        <v/>
      </c>
      <c r="U792" s="789">
        <f t="shared" si="85"/>
        <v>0</v>
      </c>
      <c r="V792" s="789">
        <f t="shared" si="86"/>
        <v>0</v>
      </c>
      <c r="W792" s="789">
        <f t="shared" si="87"/>
        <v>0</v>
      </c>
      <c r="X792" s="790">
        <f t="shared" si="88"/>
        <v>0</v>
      </c>
    </row>
    <row r="793" spans="2:24" ht="15.75" x14ac:dyDescent="0.25">
      <c r="B793" s="837" t="s">
        <v>313</v>
      </c>
      <c r="C793" s="836" t="s">
        <v>1123</v>
      </c>
      <c r="D793" s="835">
        <v>38168</v>
      </c>
      <c r="E793" s="834">
        <v>13538.56</v>
      </c>
      <c r="F793" s="833"/>
      <c r="G793" s="832">
        <v>20</v>
      </c>
      <c r="H793" s="831">
        <f t="shared" si="89"/>
        <v>17</v>
      </c>
      <c r="I793" s="831">
        <v>-613.08000000000004</v>
      </c>
      <c r="J793" s="789">
        <f t="shared" si="90"/>
        <v>11750.51</v>
      </c>
      <c r="K793" s="831">
        <v>11137.43</v>
      </c>
      <c r="L793" s="790">
        <f t="shared" si="91"/>
        <v>2401.1299999999992</v>
      </c>
      <c r="M793" s="838"/>
      <c r="N793" s="791"/>
      <c r="O793" s="265"/>
      <c r="P793" s="792"/>
      <c r="Q793" s="839"/>
      <c r="R793" s="833"/>
      <c r="S793" s="788" t="str">
        <f>IFERROR(INDEX(Inputs!$AU$8:$AU$23,MATCH(N793,Inputs!$AT$8:$AT$23,0)),"")</f>
        <v/>
      </c>
      <c r="T793" s="789" t="str">
        <f t="shared" si="84"/>
        <v/>
      </c>
      <c r="U793" s="789">
        <f t="shared" si="85"/>
        <v>0</v>
      </c>
      <c r="V793" s="789">
        <f t="shared" si="86"/>
        <v>0</v>
      </c>
      <c r="W793" s="789">
        <f t="shared" si="87"/>
        <v>0</v>
      </c>
      <c r="X793" s="790">
        <f t="shared" si="88"/>
        <v>0</v>
      </c>
    </row>
    <row r="794" spans="2:24" ht="15.75" x14ac:dyDescent="0.25">
      <c r="B794" s="837" t="s">
        <v>311</v>
      </c>
      <c r="C794" s="836" t="s">
        <v>1124</v>
      </c>
      <c r="D794" s="835">
        <v>43600</v>
      </c>
      <c r="E794" s="834">
        <v>13576.25</v>
      </c>
      <c r="F794" s="833"/>
      <c r="G794" s="832">
        <v>6</v>
      </c>
      <c r="H794" s="831">
        <f t="shared" si="89"/>
        <v>2</v>
      </c>
      <c r="I794" s="831">
        <v>-2050.56</v>
      </c>
      <c r="J794" s="789">
        <f t="shared" si="90"/>
        <v>5715.67</v>
      </c>
      <c r="K794" s="831">
        <v>3665.11</v>
      </c>
      <c r="L794" s="790">
        <f t="shared" si="91"/>
        <v>9911.14</v>
      </c>
      <c r="M794" s="838"/>
      <c r="N794" s="791"/>
      <c r="O794" s="265"/>
      <c r="P794" s="792"/>
      <c r="Q794" s="839"/>
      <c r="R794" s="833"/>
      <c r="S794" s="788" t="str">
        <f>IFERROR(INDEX(Inputs!$AU$8:$AU$23,MATCH(N794,Inputs!$AT$8:$AT$23,0)),"")</f>
        <v/>
      </c>
      <c r="T794" s="789" t="str">
        <f t="shared" si="84"/>
        <v/>
      </c>
      <c r="U794" s="789">
        <f t="shared" si="85"/>
        <v>0</v>
      </c>
      <c r="V794" s="789">
        <f t="shared" si="86"/>
        <v>0</v>
      </c>
      <c r="W794" s="789">
        <f t="shared" si="87"/>
        <v>0</v>
      </c>
      <c r="X794" s="790">
        <f t="shared" si="88"/>
        <v>0</v>
      </c>
    </row>
    <row r="795" spans="2:24" ht="15.75" x14ac:dyDescent="0.25">
      <c r="B795" s="837" t="s">
        <v>308</v>
      </c>
      <c r="C795" s="836" t="s">
        <v>1125</v>
      </c>
      <c r="D795" s="835">
        <v>43042</v>
      </c>
      <c r="E795" s="834">
        <v>13643.44</v>
      </c>
      <c r="F795" s="833"/>
      <c r="G795" s="832">
        <v>20</v>
      </c>
      <c r="H795" s="831">
        <f t="shared" si="89"/>
        <v>4</v>
      </c>
      <c r="I795" s="831">
        <v>-666.12</v>
      </c>
      <c r="J795" s="789">
        <f t="shared" si="90"/>
        <v>2818.2999999999997</v>
      </c>
      <c r="K795" s="831">
        <v>2152.1799999999998</v>
      </c>
      <c r="L795" s="790">
        <f t="shared" si="91"/>
        <v>11491.26</v>
      </c>
      <c r="M795" s="838"/>
      <c r="N795" s="791"/>
      <c r="O795" s="265"/>
      <c r="P795" s="792"/>
      <c r="Q795" s="839"/>
      <c r="R795" s="833"/>
      <c r="S795" s="788" t="str">
        <f>IFERROR(INDEX(Inputs!$AU$8:$AU$23,MATCH(N795,Inputs!$AT$8:$AT$23,0)),"")</f>
        <v/>
      </c>
      <c r="T795" s="789" t="str">
        <f t="shared" si="84"/>
        <v/>
      </c>
      <c r="U795" s="789">
        <f t="shared" si="85"/>
        <v>0</v>
      </c>
      <c r="V795" s="789">
        <f t="shared" si="86"/>
        <v>0</v>
      </c>
      <c r="W795" s="789">
        <f t="shared" si="87"/>
        <v>0</v>
      </c>
      <c r="X795" s="790">
        <f t="shared" si="88"/>
        <v>0</v>
      </c>
    </row>
    <row r="796" spans="2:24" ht="15.75" x14ac:dyDescent="0.25">
      <c r="B796" s="837" t="s">
        <v>321</v>
      </c>
      <c r="C796" s="836" t="s">
        <v>993</v>
      </c>
      <c r="D796" s="835">
        <v>38625</v>
      </c>
      <c r="E796" s="834">
        <v>13722.93</v>
      </c>
      <c r="F796" s="833"/>
      <c r="G796" s="832">
        <v>44</v>
      </c>
      <c r="H796" s="831">
        <f t="shared" si="89"/>
        <v>16</v>
      </c>
      <c r="I796" s="831">
        <v>-306.60000000000002</v>
      </c>
      <c r="J796" s="789">
        <f t="shared" si="90"/>
        <v>5060.13</v>
      </c>
      <c r="K796" s="831">
        <v>4753.53</v>
      </c>
      <c r="L796" s="790">
        <f t="shared" si="91"/>
        <v>8969.4000000000015</v>
      </c>
      <c r="M796" s="838"/>
      <c r="N796" s="791"/>
      <c r="O796" s="265"/>
      <c r="P796" s="792"/>
      <c r="Q796" s="839"/>
      <c r="R796" s="833"/>
      <c r="S796" s="788" t="str">
        <f>IFERROR(INDEX(Inputs!$AU$8:$AU$23,MATCH(N796,Inputs!$AT$8:$AT$23,0)),"")</f>
        <v/>
      </c>
      <c r="T796" s="789" t="str">
        <f t="shared" si="84"/>
        <v/>
      </c>
      <c r="U796" s="789">
        <f t="shared" si="85"/>
        <v>0</v>
      </c>
      <c r="V796" s="789">
        <f t="shared" si="86"/>
        <v>0</v>
      </c>
      <c r="W796" s="789">
        <f t="shared" si="87"/>
        <v>0</v>
      </c>
      <c r="X796" s="790">
        <f t="shared" si="88"/>
        <v>0</v>
      </c>
    </row>
    <row r="797" spans="2:24" ht="15.75" x14ac:dyDescent="0.25">
      <c r="B797" s="837" t="s">
        <v>359</v>
      </c>
      <c r="C797" s="836" t="s">
        <v>1126</v>
      </c>
      <c r="D797" s="835">
        <v>38533</v>
      </c>
      <c r="E797" s="834">
        <v>13725</v>
      </c>
      <c r="F797" s="833"/>
      <c r="G797" s="832">
        <v>40</v>
      </c>
      <c r="H797" s="831">
        <f t="shared" si="89"/>
        <v>16</v>
      </c>
      <c r="I797" s="831">
        <v>-337.44</v>
      </c>
      <c r="J797" s="789">
        <f t="shared" si="90"/>
        <v>5653.12</v>
      </c>
      <c r="K797" s="831">
        <v>5315.68</v>
      </c>
      <c r="L797" s="790">
        <f t="shared" si="91"/>
        <v>8409.32</v>
      </c>
      <c r="M797" s="838"/>
      <c r="N797" s="791"/>
      <c r="O797" s="265"/>
      <c r="P797" s="792"/>
      <c r="Q797" s="839"/>
      <c r="R797" s="833"/>
      <c r="S797" s="788" t="str">
        <f>IFERROR(INDEX(Inputs!$AU$8:$AU$23,MATCH(N797,Inputs!$AT$8:$AT$23,0)),"")</f>
        <v/>
      </c>
      <c r="T797" s="789" t="str">
        <f t="shared" si="84"/>
        <v/>
      </c>
      <c r="U797" s="789">
        <f t="shared" si="85"/>
        <v>0</v>
      </c>
      <c r="V797" s="789">
        <f t="shared" si="86"/>
        <v>0</v>
      </c>
      <c r="W797" s="789">
        <f t="shared" si="87"/>
        <v>0</v>
      </c>
      <c r="X797" s="790">
        <f t="shared" si="88"/>
        <v>0</v>
      </c>
    </row>
    <row r="798" spans="2:24" ht="15.75" x14ac:dyDescent="0.25">
      <c r="B798" s="837" t="s">
        <v>359</v>
      </c>
      <c r="C798" s="836" t="s">
        <v>572</v>
      </c>
      <c r="D798" s="835">
        <v>38352</v>
      </c>
      <c r="E798" s="834">
        <v>13745.55</v>
      </c>
      <c r="F798" s="833"/>
      <c r="G798" s="832">
        <v>60</v>
      </c>
      <c r="H798" s="831">
        <f t="shared" si="89"/>
        <v>17</v>
      </c>
      <c r="I798" s="831">
        <v>-226.56</v>
      </c>
      <c r="J798" s="789">
        <f t="shared" si="90"/>
        <v>3890.73</v>
      </c>
      <c r="K798" s="831">
        <v>3664.17</v>
      </c>
      <c r="L798" s="790">
        <f t="shared" si="91"/>
        <v>10081.379999999999</v>
      </c>
      <c r="M798" s="838"/>
      <c r="N798" s="791"/>
      <c r="O798" s="265"/>
      <c r="P798" s="792"/>
      <c r="Q798" s="839"/>
      <c r="R798" s="833"/>
      <c r="S798" s="788" t="str">
        <f>IFERROR(INDEX(Inputs!$AU$8:$AU$23,MATCH(N798,Inputs!$AT$8:$AT$23,0)),"")</f>
        <v/>
      </c>
      <c r="T798" s="789" t="str">
        <f t="shared" si="84"/>
        <v/>
      </c>
      <c r="U798" s="789">
        <f t="shared" si="85"/>
        <v>0</v>
      </c>
      <c r="V798" s="789">
        <f t="shared" si="86"/>
        <v>0</v>
      </c>
      <c r="W798" s="789">
        <f t="shared" si="87"/>
        <v>0</v>
      </c>
      <c r="X798" s="790">
        <f t="shared" si="88"/>
        <v>0</v>
      </c>
    </row>
    <row r="799" spans="2:24" ht="15.75" x14ac:dyDescent="0.25">
      <c r="B799" s="837" t="s">
        <v>359</v>
      </c>
      <c r="C799" s="836" t="s">
        <v>1073</v>
      </c>
      <c r="D799" s="835">
        <v>35582</v>
      </c>
      <c r="E799" s="834">
        <v>13779</v>
      </c>
      <c r="F799" s="833"/>
      <c r="G799" s="832">
        <v>40</v>
      </c>
      <c r="H799" s="831">
        <f t="shared" si="89"/>
        <v>24</v>
      </c>
      <c r="I799" s="831">
        <v>-336.24</v>
      </c>
      <c r="J799" s="789">
        <f t="shared" si="90"/>
        <v>8456.1</v>
      </c>
      <c r="K799" s="831">
        <v>8119.86</v>
      </c>
      <c r="L799" s="790">
        <f t="shared" si="91"/>
        <v>5659.14</v>
      </c>
      <c r="M799" s="838"/>
      <c r="N799" s="791"/>
      <c r="O799" s="265"/>
      <c r="P799" s="792"/>
      <c r="Q799" s="839"/>
      <c r="R799" s="833"/>
      <c r="S799" s="788" t="str">
        <f>IFERROR(INDEX(Inputs!$AU$8:$AU$23,MATCH(N799,Inputs!$AT$8:$AT$23,0)),"")</f>
        <v/>
      </c>
      <c r="T799" s="789" t="str">
        <f t="shared" si="84"/>
        <v/>
      </c>
      <c r="U799" s="789">
        <f t="shared" si="85"/>
        <v>0</v>
      </c>
      <c r="V799" s="789">
        <f t="shared" si="86"/>
        <v>0</v>
      </c>
      <c r="W799" s="789">
        <f t="shared" si="87"/>
        <v>0</v>
      </c>
      <c r="X799" s="790">
        <f t="shared" si="88"/>
        <v>0</v>
      </c>
    </row>
    <row r="800" spans="2:24" ht="15.75" x14ac:dyDescent="0.25">
      <c r="B800" s="837" t="s">
        <v>359</v>
      </c>
      <c r="C800" s="836" t="s">
        <v>1045</v>
      </c>
      <c r="D800" s="835">
        <v>37711</v>
      </c>
      <c r="E800" s="834">
        <v>13809.3</v>
      </c>
      <c r="F800" s="833"/>
      <c r="G800" s="832">
        <v>60</v>
      </c>
      <c r="H800" s="831">
        <f t="shared" si="89"/>
        <v>18</v>
      </c>
      <c r="I800" s="831">
        <v>-227.88000000000002</v>
      </c>
      <c r="J800" s="789">
        <f t="shared" si="90"/>
        <v>4312.08</v>
      </c>
      <c r="K800" s="831">
        <v>4084.2</v>
      </c>
      <c r="L800" s="790">
        <f t="shared" si="91"/>
        <v>9725.0999999999985</v>
      </c>
      <c r="M800" s="838"/>
      <c r="N800" s="791"/>
      <c r="O800" s="265"/>
      <c r="P800" s="792"/>
      <c r="Q800" s="839"/>
      <c r="R800" s="833"/>
      <c r="S800" s="788" t="str">
        <f>IFERROR(INDEX(Inputs!$AU$8:$AU$23,MATCH(N800,Inputs!$AT$8:$AT$23,0)),"")</f>
        <v/>
      </c>
      <c r="T800" s="789" t="str">
        <f t="shared" si="84"/>
        <v/>
      </c>
      <c r="U800" s="789">
        <f t="shared" si="85"/>
        <v>0</v>
      </c>
      <c r="V800" s="789">
        <f t="shared" si="86"/>
        <v>0</v>
      </c>
      <c r="W800" s="789">
        <f t="shared" si="87"/>
        <v>0</v>
      </c>
      <c r="X800" s="790">
        <f t="shared" si="88"/>
        <v>0</v>
      </c>
    </row>
    <row r="801" spans="2:24" ht="15.75" x14ac:dyDescent="0.25">
      <c r="B801" s="837" t="s">
        <v>313</v>
      </c>
      <c r="C801" s="836" t="s">
        <v>1127</v>
      </c>
      <c r="D801" s="835">
        <v>43465</v>
      </c>
      <c r="E801" s="834">
        <v>13879.87</v>
      </c>
      <c r="F801" s="833"/>
      <c r="G801" s="832">
        <v>20</v>
      </c>
      <c r="H801" s="831">
        <f t="shared" si="89"/>
        <v>3</v>
      </c>
      <c r="I801" s="831">
        <v>-675.6</v>
      </c>
      <c r="J801" s="789">
        <f t="shared" si="90"/>
        <v>2112.21</v>
      </c>
      <c r="K801" s="831">
        <v>1436.61</v>
      </c>
      <c r="L801" s="790">
        <f t="shared" si="91"/>
        <v>12443.26</v>
      </c>
      <c r="M801" s="838"/>
      <c r="N801" s="791"/>
      <c r="O801" s="265"/>
      <c r="P801" s="792"/>
      <c r="Q801" s="839"/>
      <c r="R801" s="833"/>
      <c r="S801" s="788" t="str">
        <f>IFERROR(INDEX(Inputs!$AU$8:$AU$23,MATCH(N801,Inputs!$AT$8:$AT$23,0)),"")</f>
        <v/>
      </c>
      <c r="T801" s="789" t="str">
        <f t="shared" si="84"/>
        <v/>
      </c>
      <c r="U801" s="789">
        <f t="shared" si="85"/>
        <v>0</v>
      </c>
      <c r="V801" s="789">
        <f t="shared" si="86"/>
        <v>0</v>
      </c>
      <c r="W801" s="789">
        <f t="shared" si="87"/>
        <v>0</v>
      </c>
      <c r="X801" s="790">
        <f t="shared" si="88"/>
        <v>0</v>
      </c>
    </row>
    <row r="802" spans="2:24" ht="15.75" x14ac:dyDescent="0.25">
      <c r="B802" s="837" t="s">
        <v>313</v>
      </c>
      <c r="C802" s="836" t="s">
        <v>1128</v>
      </c>
      <c r="D802" s="835">
        <v>37802</v>
      </c>
      <c r="E802" s="834">
        <v>13884.08</v>
      </c>
      <c r="F802" s="833"/>
      <c r="G802" s="832">
        <v>40</v>
      </c>
      <c r="H802" s="831">
        <f t="shared" si="89"/>
        <v>18</v>
      </c>
      <c r="I802" s="831">
        <v>-339.72</v>
      </c>
      <c r="J802" s="789">
        <f t="shared" si="90"/>
        <v>6410.2800000000007</v>
      </c>
      <c r="K802" s="831">
        <v>6070.56</v>
      </c>
      <c r="L802" s="790">
        <f t="shared" si="91"/>
        <v>7813.5199999999995</v>
      </c>
      <c r="M802" s="838"/>
      <c r="N802" s="791"/>
      <c r="O802" s="265"/>
      <c r="P802" s="792"/>
      <c r="Q802" s="839"/>
      <c r="R802" s="833"/>
      <c r="S802" s="788" t="str">
        <f>IFERROR(INDEX(Inputs!$AU$8:$AU$23,MATCH(N802,Inputs!$AT$8:$AT$23,0)),"")</f>
        <v/>
      </c>
      <c r="T802" s="789" t="str">
        <f t="shared" si="84"/>
        <v/>
      </c>
      <c r="U802" s="789">
        <f t="shared" si="85"/>
        <v>0</v>
      </c>
      <c r="V802" s="789">
        <f t="shared" si="86"/>
        <v>0</v>
      </c>
      <c r="W802" s="789">
        <f t="shared" si="87"/>
        <v>0</v>
      </c>
      <c r="X802" s="790">
        <f t="shared" si="88"/>
        <v>0</v>
      </c>
    </row>
    <row r="803" spans="2:24" ht="15.75" x14ac:dyDescent="0.25">
      <c r="B803" s="837" t="s">
        <v>321</v>
      </c>
      <c r="C803" s="836" t="s">
        <v>1129</v>
      </c>
      <c r="D803" s="835">
        <v>36891</v>
      </c>
      <c r="E803" s="834">
        <v>13922.94</v>
      </c>
      <c r="F803" s="833"/>
      <c r="G803" s="832">
        <v>44</v>
      </c>
      <c r="H803" s="831">
        <f t="shared" si="89"/>
        <v>21</v>
      </c>
      <c r="I803" s="831">
        <v>-310.08</v>
      </c>
      <c r="J803" s="789">
        <f t="shared" si="90"/>
        <v>6661.87</v>
      </c>
      <c r="K803" s="831">
        <v>6351.79</v>
      </c>
      <c r="L803" s="790">
        <f t="shared" si="91"/>
        <v>7571.1500000000005</v>
      </c>
      <c r="M803" s="838"/>
      <c r="N803" s="791"/>
      <c r="O803" s="265"/>
      <c r="P803" s="792"/>
      <c r="Q803" s="839"/>
      <c r="R803" s="833"/>
      <c r="S803" s="788" t="str">
        <f>IFERROR(INDEX(Inputs!$AU$8:$AU$23,MATCH(N803,Inputs!$AT$8:$AT$23,0)),"")</f>
        <v/>
      </c>
      <c r="T803" s="789" t="str">
        <f t="shared" si="84"/>
        <v/>
      </c>
      <c r="U803" s="789">
        <f t="shared" si="85"/>
        <v>0</v>
      </c>
      <c r="V803" s="789">
        <f t="shared" si="86"/>
        <v>0</v>
      </c>
      <c r="W803" s="789">
        <f t="shared" si="87"/>
        <v>0</v>
      </c>
      <c r="X803" s="790">
        <f t="shared" si="88"/>
        <v>0</v>
      </c>
    </row>
    <row r="804" spans="2:24" ht="15.75" x14ac:dyDescent="0.25">
      <c r="B804" s="837" t="s">
        <v>311</v>
      </c>
      <c r="C804" s="836" t="s">
        <v>1130</v>
      </c>
      <c r="D804" s="835">
        <v>42272</v>
      </c>
      <c r="E804" s="834">
        <v>13948.5</v>
      </c>
      <c r="F804" s="833"/>
      <c r="G804" s="832">
        <v>40</v>
      </c>
      <c r="H804" s="831">
        <f t="shared" si="89"/>
        <v>6</v>
      </c>
      <c r="I804" s="831">
        <v>-343.8</v>
      </c>
      <c r="J804" s="789">
        <f t="shared" si="90"/>
        <v>2172.0700000000002</v>
      </c>
      <c r="K804" s="831">
        <v>1828.27</v>
      </c>
      <c r="L804" s="790">
        <f t="shared" si="91"/>
        <v>12120.23</v>
      </c>
      <c r="M804" s="838"/>
      <c r="N804" s="791"/>
      <c r="O804" s="265"/>
      <c r="P804" s="792"/>
      <c r="Q804" s="839"/>
      <c r="R804" s="833"/>
      <c r="S804" s="788" t="str">
        <f>IFERROR(INDEX(Inputs!$AU$8:$AU$23,MATCH(N804,Inputs!$AT$8:$AT$23,0)),"")</f>
        <v/>
      </c>
      <c r="T804" s="789" t="str">
        <f t="shared" si="84"/>
        <v/>
      </c>
      <c r="U804" s="789">
        <f t="shared" si="85"/>
        <v>0</v>
      </c>
      <c r="V804" s="789">
        <f t="shared" si="86"/>
        <v>0</v>
      </c>
      <c r="W804" s="789">
        <f t="shared" si="87"/>
        <v>0</v>
      </c>
      <c r="X804" s="790">
        <f t="shared" si="88"/>
        <v>0</v>
      </c>
    </row>
    <row r="805" spans="2:24" ht="15.75" x14ac:dyDescent="0.25">
      <c r="B805" s="837" t="s">
        <v>313</v>
      </c>
      <c r="C805" s="836" t="s">
        <v>1131</v>
      </c>
      <c r="D805" s="835">
        <v>43951</v>
      </c>
      <c r="E805" s="834">
        <v>13974.01</v>
      </c>
      <c r="F805" s="833"/>
      <c r="G805" s="832">
        <v>20</v>
      </c>
      <c r="H805" s="831">
        <f t="shared" si="89"/>
        <v>1</v>
      </c>
      <c r="I805" s="831">
        <v>-689.88</v>
      </c>
      <c r="J805" s="789">
        <f t="shared" si="90"/>
        <v>1325.94</v>
      </c>
      <c r="K805" s="831">
        <v>636.05999999999995</v>
      </c>
      <c r="L805" s="790">
        <f t="shared" si="91"/>
        <v>13337.95</v>
      </c>
      <c r="M805" s="838"/>
      <c r="N805" s="791"/>
      <c r="O805" s="265"/>
      <c r="P805" s="792"/>
      <c r="Q805" s="839"/>
      <c r="R805" s="833"/>
      <c r="S805" s="788" t="str">
        <f>IFERROR(INDEX(Inputs!$AU$8:$AU$23,MATCH(N805,Inputs!$AT$8:$AT$23,0)),"")</f>
        <v/>
      </c>
      <c r="T805" s="789" t="str">
        <f t="shared" si="84"/>
        <v/>
      </c>
      <c r="U805" s="789">
        <f t="shared" si="85"/>
        <v>0</v>
      </c>
      <c r="V805" s="789">
        <f t="shared" si="86"/>
        <v>0</v>
      </c>
      <c r="W805" s="789">
        <f t="shared" si="87"/>
        <v>0</v>
      </c>
      <c r="X805" s="790">
        <f t="shared" si="88"/>
        <v>0</v>
      </c>
    </row>
    <row r="806" spans="2:24" ht="15.75" x14ac:dyDescent="0.25">
      <c r="B806" s="837" t="s">
        <v>313</v>
      </c>
      <c r="C806" s="836" t="s">
        <v>1085</v>
      </c>
      <c r="D806" s="835">
        <v>39386</v>
      </c>
      <c r="E806" s="834">
        <v>14126.97</v>
      </c>
      <c r="F806" s="833"/>
      <c r="G806" s="832">
        <v>20</v>
      </c>
      <c r="H806" s="831">
        <f t="shared" si="89"/>
        <v>14</v>
      </c>
      <c r="I806" s="831">
        <v>-668.40000000000009</v>
      </c>
      <c r="J806" s="789">
        <f t="shared" si="90"/>
        <v>9949.7099999999991</v>
      </c>
      <c r="K806" s="831">
        <v>9281.31</v>
      </c>
      <c r="L806" s="790">
        <f t="shared" si="91"/>
        <v>4845.66</v>
      </c>
      <c r="M806" s="838"/>
      <c r="N806" s="791"/>
      <c r="O806" s="265"/>
      <c r="P806" s="792"/>
      <c r="Q806" s="839"/>
      <c r="R806" s="833"/>
      <c r="S806" s="788" t="str">
        <f>IFERROR(INDEX(Inputs!$AU$8:$AU$23,MATCH(N806,Inputs!$AT$8:$AT$23,0)),"")</f>
        <v/>
      </c>
      <c r="T806" s="789" t="str">
        <f t="shared" si="84"/>
        <v/>
      </c>
      <c r="U806" s="789">
        <f t="shared" si="85"/>
        <v>0</v>
      </c>
      <c r="V806" s="789">
        <f t="shared" si="86"/>
        <v>0</v>
      </c>
      <c r="W806" s="789">
        <f t="shared" si="87"/>
        <v>0</v>
      </c>
      <c r="X806" s="790">
        <f t="shared" si="88"/>
        <v>0</v>
      </c>
    </row>
    <row r="807" spans="2:24" ht="15.75" x14ac:dyDescent="0.25">
      <c r="B807" s="837" t="s">
        <v>307</v>
      </c>
      <c r="C807" s="836" t="s">
        <v>1132</v>
      </c>
      <c r="D807" s="835">
        <v>38595</v>
      </c>
      <c r="E807" s="834">
        <v>14168.9</v>
      </c>
      <c r="F807" s="833"/>
      <c r="G807" s="832">
        <v>20</v>
      </c>
      <c r="H807" s="831">
        <f t="shared" si="89"/>
        <v>16</v>
      </c>
      <c r="I807" s="831">
        <v>-655.56000000000006</v>
      </c>
      <c r="J807" s="789">
        <f t="shared" si="90"/>
        <v>11492.019999999999</v>
      </c>
      <c r="K807" s="831">
        <v>10836.46</v>
      </c>
      <c r="L807" s="790">
        <f t="shared" si="91"/>
        <v>3332.4400000000005</v>
      </c>
      <c r="M807" s="838"/>
      <c r="N807" s="791"/>
      <c r="O807" s="265"/>
      <c r="P807" s="792"/>
      <c r="Q807" s="839"/>
      <c r="R807" s="833"/>
      <c r="S807" s="788" t="str">
        <f>IFERROR(INDEX(Inputs!$AU$8:$AU$23,MATCH(N807,Inputs!$AT$8:$AT$23,0)),"")</f>
        <v/>
      </c>
      <c r="T807" s="789" t="str">
        <f t="shared" si="84"/>
        <v/>
      </c>
      <c r="U807" s="789">
        <f t="shared" si="85"/>
        <v>0</v>
      </c>
      <c r="V807" s="789">
        <f t="shared" si="86"/>
        <v>0</v>
      </c>
      <c r="W807" s="789">
        <f t="shared" si="87"/>
        <v>0</v>
      </c>
      <c r="X807" s="790">
        <f t="shared" si="88"/>
        <v>0</v>
      </c>
    </row>
    <row r="808" spans="2:24" ht="15.75" x14ac:dyDescent="0.25">
      <c r="B808" s="837" t="s">
        <v>359</v>
      </c>
      <c r="C808" s="836" t="s">
        <v>989</v>
      </c>
      <c r="D808" s="835">
        <v>37437</v>
      </c>
      <c r="E808" s="834">
        <v>14253</v>
      </c>
      <c r="F808" s="833"/>
      <c r="G808" s="832">
        <v>60</v>
      </c>
      <c r="H808" s="831">
        <f t="shared" si="89"/>
        <v>19</v>
      </c>
      <c r="I808" s="831">
        <v>-235.20000000000002</v>
      </c>
      <c r="J808" s="789">
        <f t="shared" si="90"/>
        <v>4628.7</v>
      </c>
      <c r="K808" s="831">
        <v>4393.5</v>
      </c>
      <c r="L808" s="790">
        <f t="shared" si="91"/>
        <v>9859.5</v>
      </c>
      <c r="M808" s="838"/>
      <c r="N808" s="791"/>
      <c r="O808" s="265"/>
      <c r="P808" s="792"/>
      <c r="Q808" s="839"/>
      <c r="R808" s="833"/>
      <c r="S808" s="788" t="str">
        <f>IFERROR(INDEX(Inputs!$AU$8:$AU$23,MATCH(N808,Inputs!$AT$8:$AT$23,0)),"")</f>
        <v/>
      </c>
      <c r="T808" s="789" t="str">
        <f t="shared" si="84"/>
        <v/>
      </c>
      <c r="U808" s="789">
        <f t="shared" si="85"/>
        <v>0</v>
      </c>
      <c r="V808" s="789">
        <f t="shared" si="86"/>
        <v>0</v>
      </c>
      <c r="W808" s="789">
        <f t="shared" si="87"/>
        <v>0</v>
      </c>
      <c r="X808" s="790">
        <f t="shared" si="88"/>
        <v>0</v>
      </c>
    </row>
    <row r="809" spans="2:24" ht="15.75" x14ac:dyDescent="0.25">
      <c r="B809" s="837" t="s">
        <v>359</v>
      </c>
      <c r="C809" s="836" t="s">
        <v>1133</v>
      </c>
      <c r="D809" s="835">
        <v>42916</v>
      </c>
      <c r="E809" s="834">
        <v>14276.52</v>
      </c>
      <c r="F809" s="833"/>
      <c r="G809" s="832">
        <v>60</v>
      </c>
      <c r="H809" s="831">
        <f t="shared" si="89"/>
        <v>4</v>
      </c>
      <c r="I809" s="831">
        <v>-235.92000000000002</v>
      </c>
      <c r="J809" s="789">
        <f t="shared" si="90"/>
        <v>1087.53</v>
      </c>
      <c r="K809" s="831">
        <v>851.61</v>
      </c>
      <c r="L809" s="790">
        <f t="shared" si="91"/>
        <v>13424.91</v>
      </c>
      <c r="M809" s="838"/>
      <c r="N809" s="791"/>
      <c r="O809" s="265"/>
      <c r="P809" s="792"/>
      <c r="Q809" s="839"/>
      <c r="R809" s="833"/>
      <c r="S809" s="788" t="str">
        <f>IFERROR(INDEX(Inputs!$AU$8:$AU$23,MATCH(N809,Inputs!$AT$8:$AT$23,0)),"")</f>
        <v/>
      </c>
      <c r="T809" s="789" t="str">
        <f t="shared" si="84"/>
        <v/>
      </c>
      <c r="U809" s="789">
        <f t="shared" si="85"/>
        <v>0</v>
      </c>
      <c r="V809" s="789">
        <f t="shared" si="86"/>
        <v>0</v>
      </c>
      <c r="W809" s="789">
        <f t="shared" si="87"/>
        <v>0</v>
      </c>
      <c r="X809" s="790">
        <f t="shared" si="88"/>
        <v>0</v>
      </c>
    </row>
    <row r="810" spans="2:24" ht="15.75" x14ac:dyDescent="0.25">
      <c r="B810" s="837" t="s">
        <v>359</v>
      </c>
      <c r="C810" s="836" t="s">
        <v>1134</v>
      </c>
      <c r="D810" s="835">
        <v>38352</v>
      </c>
      <c r="E810" s="834">
        <v>14382.05</v>
      </c>
      <c r="F810" s="833"/>
      <c r="G810" s="832">
        <v>40</v>
      </c>
      <c r="H810" s="831">
        <f t="shared" si="89"/>
        <v>17</v>
      </c>
      <c r="I810" s="831">
        <v>-352.32</v>
      </c>
      <c r="J810" s="789">
        <f t="shared" si="90"/>
        <v>6101.5</v>
      </c>
      <c r="K810" s="831">
        <v>5749.18</v>
      </c>
      <c r="L810" s="790">
        <f t="shared" si="91"/>
        <v>8632.869999999999</v>
      </c>
      <c r="M810" s="838"/>
      <c r="N810" s="791"/>
      <c r="O810" s="265"/>
      <c r="P810" s="792"/>
      <c r="Q810" s="839"/>
      <c r="R810" s="833"/>
      <c r="S810" s="788" t="str">
        <f>IFERROR(INDEX(Inputs!$AU$8:$AU$23,MATCH(N810,Inputs!$AT$8:$AT$23,0)),"")</f>
        <v/>
      </c>
      <c r="T810" s="789" t="str">
        <f t="shared" si="84"/>
        <v/>
      </c>
      <c r="U810" s="789">
        <f t="shared" si="85"/>
        <v>0</v>
      </c>
      <c r="V810" s="789">
        <f t="shared" si="86"/>
        <v>0</v>
      </c>
      <c r="W810" s="789">
        <f t="shared" si="87"/>
        <v>0</v>
      </c>
      <c r="X810" s="790">
        <f t="shared" si="88"/>
        <v>0</v>
      </c>
    </row>
    <row r="811" spans="2:24" ht="15.75" x14ac:dyDescent="0.25">
      <c r="B811" s="837" t="s">
        <v>321</v>
      </c>
      <c r="C811" s="836" t="s">
        <v>1135</v>
      </c>
      <c r="D811" s="835">
        <v>37164</v>
      </c>
      <c r="E811" s="834">
        <v>14420</v>
      </c>
      <c r="F811" s="833"/>
      <c r="G811" s="832">
        <v>44</v>
      </c>
      <c r="H811" s="831">
        <f t="shared" si="89"/>
        <v>20</v>
      </c>
      <c r="I811" s="831">
        <v>-322.44</v>
      </c>
      <c r="J811" s="789">
        <f t="shared" si="90"/>
        <v>6655.91</v>
      </c>
      <c r="K811" s="831">
        <v>6333.47</v>
      </c>
      <c r="L811" s="790">
        <f t="shared" si="91"/>
        <v>8086.53</v>
      </c>
      <c r="M811" s="838"/>
      <c r="N811" s="791"/>
      <c r="O811" s="265"/>
      <c r="P811" s="792"/>
      <c r="Q811" s="839"/>
      <c r="R811" s="833"/>
      <c r="S811" s="788" t="str">
        <f>IFERROR(INDEX(Inputs!$AU$8:$AU$23,MATCH(N811,Inputs!$AT$8:$AT$23,0)),"")</f>
        <v/>
      </c>
      <c r="T811" s="789" t="str">
        <f t="shared" si="84"/>
        <v/>
      </c>
      <c r="U811" s="789">
        <f t="shared" si="85"/>
        <v>0</v>
      </c>
      <c r="V811" s="789">
        <f t="shared" si="86"/>
        <v>0</v>
      </c>
      <c r="W811" s="789">
        <f t="shared" si="87"/>
        <v>0</v>
      </c>
      <c r="X811" s="790">
        <f t="shared" si="88"/>
        <v>0</v>
      </c>
    </row>
    <row r="812" spans="2:24" ht="15.75" x14ac:dyDescent="0.25">
      <c r="B812" s="837" t="s">
        <v>311</v>
      </c>
      <c r="C812" s="836" t="s">
        <v>1136</v>
      </c>
      <c r="D812" s="835">
        <v>43008</v>
      </c>
      <c r="E812" s="834">
        <v>14425</v>
      </c>
      <c r="F812" s="833"/>
      <c r="G812" s="832">
        <v>6</v>
      </c>
      <c r="H812" s="831">
        <f t="shared" si="89"/>
        <v>4</v>
      </c>
      <c r="I812" s="831">
        <v>-2124.6000000000004</v>
      </c>
      <c r="J812" s="789">
        <f t="shared" si="90"/>
        <v>9998.7200000000012</v>
      </c>
      <c r="K812" s="831">
        <v>7874.12</v>
      </c>
      <c r="L812" s="790">
        <f t="shared" si="91"/>
        <v>6550.88</v>
      </c>
      <c r="M812" s="838"/>
      <c r="N812" s="791"/>
      <c r="O812" s="265"/>
      <c r="P812" s="792"/>
      <c r="Q812" s="839"/>
      <c r="R812" s="833"/>
      <c r="S812" s="788" t="str">
        <f>IFERROR(INDEX(Inputs!$AU$8:$AU$23,MATCH(N812,Inputs!$AT$8:$AT$23,0)),"")</f>
        <v/>
      </c>
      <c r="T812" s="789" t="str">
        <f t="shared" si="84"/>
        <v/>
      </c>
      <c r="U812" s="789">
        <f t="shared" si="85"/>
        <v>0</v>
      </c>
      <c r="V812" s="789">
        <f t="shared" si="86"/>
        <v>0</v>
      </c>
      <c r="W812" s="789">
        <f t="shared" si="87"/>
        <v>0</v>
      </c>
      <c r="X812" s="790">
        <f t="shared" si="88"/>
        <v>0</v>
      </c>
    </row>
    <row r="813" spans="2:24" ht="15.75" x14ac:dyDescent="0.25">
      <c r="B813" s="837" t="s">
        <v>313</v>
      </c>
      <c r="C813" s="836" t="s">
        <v>909</v>
      </c>
      <c r="D813" s="835">
        <v>34820</v>
      </c>
      <c r="E813" s="834">
        <v>14429</v>
      </c>
      <c r="F813" s="833"/>
      <c r="G813" s="832">
        <v>40</v>
      </c>
      <c r="H813" s="831">
        <f t="shared" si="89"/>
        <v>26</v>
      </c>
      <c r="I813" s="831">
        <v>-350.88</v>
      </c>
      <c r="J813" s="789">
        <f t="shared" si="90"/>
        <v>9604.6899999999987</v>
      </c>
      <c r="K813" s="831">
        <v>9253.81</v>
      </c>
      <c r="L813" s="790">
        <f t="shared" si="91"/>
        <v>5175.1900000000005</v>
      </c>
      <c r="M813" s="838"/>
      <c r="N813" s="791"/>
      <c r="O813" s="265"/>
      <c r="P813" s="792"/>
      <c r="Q813" s="839"/>
      <c r="R813" s="833"/>
      <c r="S813" s="788" t="str">
        <f>IFERROR(INDEX(Inputs!$AU$8:$AU$23,MATCH(N813,Inputs!$AT$8:$AT$23,0)),"")</f>
        <v/>
      </c>
      <c r="T813" s="789" t="str">
        <f t="shared" si="84"/>
        <v/>
      </c>
      <c r="U813" s="789">
        <f t="shared" si="85"/>
        <v>0</v>
      </c>
      <c r="V813" s="789">
        <f t="shared" si="86"/>
        <v>0</v>
      </c>
      <c r="W813" s="789">
        <f t="shared" si="87"/>
        <v>0</v>
      </c>
      <c r="X813" s="790">
        <f t="shared" si="88"/>
        <v>0</v>
      </c>
    </row>
    <row r="814" spans="2:24" ht="15.75" x14ac:dyDescent="0.25">
      <c r="B814" s="837" t="s">
        <v>321</v>
      </c>
      <c r="C814" s="836" t="s">
        <v>107</v>
      </c>
      <c r="D814" s="835">
        <v>36433</v>
      </c>
      <c r="E814" s="834">
        <v>14445.06</v>
      </c>
      <c r="F814" s="833"/>
      <c r="G814" s="832">
        <v>44</v>
      </c>
      <c r="H814" s="831">
        <f t="shared" si="89"/>
        <v>22</v>
      </c>
      <c r="I814" s="831">
        <v>-322.44</v>
      </c>
      <c r="J814" s="789">
        <f t="shared" si="90"/>
        <v>7323.24</v>
      </c>
      <c r="K814" s="831">
        <v>7000.8</v>
      </c>
      <c r="L814" s="790">
        <f t="shared" si="91"/>
        <v>7444.2599999999993</v>
      </c>
      <c r="M814" s="838"/>
      <c r="N814" s="791"/>
      <c r="O814" s="265"/>
      <c r="P814" s="792"/>
      <c r="Q814" s="839"/>
      <c r="R814" s="833"/>
      <c r="S814" s="788" t="str">
        <f>IFERROR(INDEX(Inputs!$AU$8:$AU$23,MATCH(N814,Inputs!$AT$8:$AT$23,0)),"")</f>
        <v/>
      </c>
      <c r="T814" s="789" t="str">
        <f t="shared" ref="T814:T877" si="92">IF(Q814&lt;&gt;"",IF((TestEOY-P814)/365&gt;S814,S814,ROUNDUP(((TestEOY-P814)/365),0)),"")</f>
        <v/>
      </c>
      <c r="U814" s="789">
        <f t="shared" ref="U814:U877" si="93">IFERROR(IF(T814&gt;=S814,0,IF(S814&gt;T814,SLN(Q814,R814,S814),0)),"")</f>
        <v>0</v>
      </c>
      <c r="V814" s="789">
        <f t="shared" ref="V814:V877" si="94">W814-U814</f>
        <v>0</v>
      </c>
      <c r="W814" s="789">
        <f t="shared" ref="W814:W877" si="95">IFERROR(IF(OR(S814=0,S814=""),
     0,
     IF(T814&gt;=S814,
          +Q814,
          (+U814*T814))),
"")</f>
        <v>0</v>
      </c>
      <c r="X814" s="790">
        <f t="shared" ref="X814:X877" si="96">IFERROR(IF(W814&gt;Q814,0,(+Q814-W814))-R814,"")</f>
        <v>0</v>
      </c>
    </row>
    <row r="815" spans="2:24" ht="15.75" x14ac:dyDescent="0.25">
      <c r="B815" s="837" t="s">
        <v>359</v>
      </c>
      <c r="C815" s="836" t="s">
        <v>1137</v>
      </c>
      <c r="D815" s="835">
        <v>37711</v>
      </c>
      <c r="E815" s="834">
        <v>14537.5</v>
      </c>
      <c r="F815" s="833"/>
      <c r="G815" s="832">
        <v>40</v>
      </c>
      <c r="H815" s="831">
        <f t="shared" si="89"/>
        <v>18</v>
      </c>
      <c r="I815" s="831">
        <v>-356.88</v>
      </c>
      <c r="J815" s="789">
        <f t="shared" si="90"/>
        <v>6804.66</v>
      </c>
      <c r="K815" s="831">
        <v>6447.78</v>
      </c>
      <c r="L815" s="790">
        <f t="shared" si="91"/>
        <v>8089.72</v>
      </c>
      <c r="M815" s="838"/>
      <c r="N815" s="791"/>
      <c r="O815" s="265"/>
      <c r="P815" s="792"/>
      <c r="Q815" s="839"/>
      <c r="R815" s="833"/>
      <c r="S815" s="788" t="str">
        <f>IFERROR(INDEX(Inputs!$AU$8:$AU$23,MATCH(N815,Inputs!$AT$8:$AT$23,0)),"")</f>
        <v/>
      </c>
      <c r="T815" s="789" t="str">
        <f t="shared" si="92"/>
        <v/>
      </c>
      <c r="U815" s="789">
        <f t="shared" si="93"/>
        <v>0</v>
      </c>
      <c r="V815" s="789">
        <f t="shared" si="94"/>
        <v>0</v>
      </c>
      <c r="W815" s="789">
        <f t="shared" si="95"/>
        <v>0</v>
      </c>
      <c r="X815" s="790">
        <f t="shared" si="96"/>
        <v>0</v>
      </c>
    </row>
    <row r="816" spans="2:24" ht="15.75" x14ac:dyDescent="0.25">
      <c r="B816" s="837" t="s">
        <v>359</v>
      </c>
      <c r="C816" s="836" t="s">
        <v>1109</v>
      </c>
      <c r="D816" s="835">
        <v>37894</v>
      </c>
      <c r="E816" s="834">
        <v>14661.26</v>
      </c>
      <c r="F816" s="833"/>
      <c r="G816" s="832">
        <v>60</v>
      </c>
      <c r="H816" s="831">
        <f t="shared" si="89"/>
        <v>18</v>
      </c>
      <c r="I816" s="831">
        <v>-241.56</v>
      </c>
      <c r="J816" s="789">
        <f t="shared" si="90"/>
        <v>4455.2000000000007</v>
      </c>
      <c r="K816" s="831">
        <v>4213.6400000000003</v>
      </c>
      <c r="L816" s="790">
        <f t="shared" si="91"/>
        <v>10447.619999999999</v>
      </c>
      <c r="M816" s="838"/>
      <c r="N816" s="791"/>
      <c r="O816" s="265"/>
      <c r="P816" s="792"/>
      <c r="Q816" s="839"/>
      <c r="R816" s="833"/>
      <c r="S816" s="788" t="str">
        <f>IFERROR(INDEX(Inputs!$AU$8:$AU$23,MATCH(N816,Inputs!$AT$8:$AT$23,0)),"")</f>
        <v/>
      </c>
      <c r="T816" s="789" t="str">
        <f t="shared" si="92"/>
        <v/>
      </c>
      <c r="U816" s="789">
        <f t="shared" si="93"/>
        <v>0</v>
      </c>
      <c r="V816" s="789">
        <f t="shared" si="94"/>
        <v>0</v>
      </c>
      <c r="W816" s="789">
        <f t="shared" si="95"/>
        <v>0</v>
      </c>
      <c r="X816" s="790">
        <f t="shared" si="96"/>
        <v>0</v>
      </c>
    </row>
    <row r="817" spans="2:24" ht="15.75" x14ac:dyDescent="0.25">
      <c r="B817" s="837" t="s">
        <v>359</v>
      </c>
      <c r="C817" s="836" t="s">
        <v>1138</v>
      </c>
      <c r="D817" s="835">
        <v>38898</v>
      </c>
      <c r="E817" s="834">
        <v>14716.06</v>
      </c>
      <c r="F817" s="833"/>
      <c r="G817" s="832">
        <v>60</v>
      </c>
      <c r="H817" s="831">
        <f t="shared" si="89"/>
        <v>15</v>
      </c>
      <c r="I817" s="831">
        <v>-243.12</v>
      </c>
      <c r="J817" s="789">
        <f t="shared" si="90"/>
        <v>3798.47</v>
      </c>
      <c r="K817" s="831">
        <v>3555.35</v>
      </c>
      <c r="L817" s="790">
        <f t="shared" si="91"/>
        <v>11160.71</v>
      </c>
      <c r="M817" s="838"/>
      <c r="N817" s="791"/>
      <c r="O817" s="265"/>
      <c r="P817" s="792"/>
      <c r="Q817" s="839"/>
      <c r="R817" s="833"/>
      <c r="S817" s="788" t="str">
        <f>IFERROR(INDEX(Inputs!$AU$8:$AU$23,MATCH(N817,Inputs!$AT$8:$AT$23,0)),"")</f>
        <v/>
      </c>
      <c r="T817" s="789" t="str">
        <f t="shared" si="92"/>
        <v/>
      </c>
      <c r="U817" s="789">
        <f t="shared" si="93"/>
        <v>0</v>
      </c>
      <c r="V817" s="789">
        <f t="shared" si="94"/>
        <v>0</v>
      </c>
      <c r="W817" s="789">
        <f t="shared" si="95"/>
        <v>0</v>
      </c>
      <c r="X817" s="790">
        <f t="shared" si="96"/>
        <v>0</v>
      </c>
    </row>
    <row r="818" spans="2:24" ht="15.75" x14ac:dyDescent="0.25">
      <c r="B818" s="837" t="s">
        <v>359</v>
      </c>
      <c r="C818" s="836" t="s">
        <v>1139</v>
      </c>
      <c r="D818" s="835">
        <v>41729</v>
      </c>
      <c r="E818" s="834">
        <v>14718.39</v>
      </c>
      <c r="F818" s="833"/>
      <c r="G818" s="832">
        <v>60</v>
      </c>
      <c r="H818" s="831">
        <f t="shared" si="89"/>
        <v>7</v>
      </c>
      <c r="I818" s="831">
        <v>-243.36</v>
      </c>
      <c r="J818" s="789">
        <f t="shared" si="90"/>
        <v>1898.2400000000002</v>
      </c>
      <c r="K818" s="831">
        <v>1654.88</v>
      </c>
      <c r="L818" s="790">
        <f t="shared" si="91"/>
        <v>13063.509999999998</v>
      </c>
      <c r="M818" s="838"/>
      <c r="N818" s="791"/>
      <c r="O818" s="265"/>
      <c r="P818" s="792"/>
      <c r="Q818" s="839"/>
      <c r="R818" s="833"/>
      <c r="S818" s="788" t="str">
        <f>IFERROR(INDEX(Inputs!$AU$8:$AU$23,MATCH(N818,Inputs!$AT$8:$AT$23,0)),"")</f>
        <v/>
      </c>
      <c r="T818" s="789" t="str">
        <f t="shared" si="92"/>
        <v/>
      </c>
      <c r="U818" s="789">
        <f t="shared" si="93"/>
        <v>0</v>
      </c>
      <c r="V818" s="789">
        <f t="shared" si="94"/>
        <v>0</v>
      </c>
      <c r="W818" s="789">
        <f t="shared" si="95"/>
        <v>0</v>
      </c>
      <c r="X818" s="790">
        <f t="shared" si="96"/>
        <v>0</v>
      </c>
    </row>
    <row r="819" spans="2:24" ht="15.75" x14ac:dyDescent="0.25">
      <c r="B819" s="837" t="s">
        <v>308</v>
      </c>
      <c r="C819" s="836" t="s">
        <v>1140</v>
      </c>
      <c r="D819" s="835">
        <v>43511</v>
      </c>
      <c r="E819" s="834">
        <v>14838.76</v>
      </c>
      <c r="F819" s="833"/>
      <c r="G819" s="832">
        <v>20</v>
      </c>
      <c r="H819" s="831">
        <f t="shared" si="89"/>
        <v>2</v>
      </c>
      <c r="I819" s="831">
        <v>-725.64</v>
      </c>
      <c r="J819" s="789">
        <f t="shared" si="90"/>
        <v>2139.54</v>
      </c>
      <c r="K819" s="831">
        <v>1413.9</v>
      </c>
      <c r="L819" s="790">
        <f t="shared" si="91"/>
        <v>13424.86</v>
      </c>
      <c r="M819" s="838"/>
      <c r="N819" s="791"/>
      <c r="O819" s="265"/>
      <c r="P819" s="792"/>
      <c r="Q819" s="839"/>
      <c r="R819" s="833"/>
      <c r="S819" s="788" t="str">
        <f>IFERROR(INDEX(Inputs!$AU$8:$AU$23,MATCH(N819,Inputs!$AT$8:$AT$23,0)),"")</f>
        <v/>
      </c>
      <c r="T819" s="789" t="str">
        <f t="shared" si="92"/>
        <v/>
      </c>
      <c r="U819" s="789">
        <f t="shared" si="93"/>
        <v>0</v>
      </c>
      <c r="V819" s="789">
        <f t="shared" si="94"/>
        <v>0</v>
      </c>
      <c r="W819" s="789">
        <f t="shared" si="95"/>
        <v>0</v>
      </c>
      <c r="X819" s="790">
        <f t="shared" si="96"/>
        <v>0</v>
      </c>
    </row>
    <row r="820" spans="2:24" ht="15.75" x14ac:dyDescent="0.25">
      <c r="B820" s="837" t="s">
        <v>321</v>
      </c>
      <c r="C820" s="836" t="s">
        <v>1141</v>
      </c>
      <c r="D820" s="835">
        <v>43942</v>
      </c>
      <c r="E820" s="834">
        <v>14848.42</v>
      </c>
      <c r="F820" s="833"/>
      <c r="G820" s="832">
        <v>44</v>
      </c>
      <c r="H820" s="831">
        <f t="shared" si="89"/>
        <v>1</v>
      </c>
      <c r="I820" s="831">
        <v>-335.52</v>
      </c>
      <c r="J820" s="789">
        <f t="shared" si="90"/>
        <v>643.88</v>
      </c>
      <c r="K820" s="831">
        <v>308.36</v>
      </c>
      <c r="L820" s="790">
        <f t="shared" si="91"/>
        <v>14540.06</v>
      </c>
      <c r="M820" s="838"/>
      <c r="N820" s="791"/>
      <c r="O820" s="265"/>
      <c r="P820" s="792"/>
      <c r="Q820" s="839"/>
      <c r="R820" s="833"/>
      <c r="S820" s="788" t="str">
        <f>IFERROR(INDEX(Inputs!$AU$8:$AU$23,MATCH(N820,Inputs!$AT$8:$AT$23,0)),"")</f>
        <v/>
      </c>
      <c r="T820" s="789" t="str">
        <f t="shared" si="92"/>
        <v/>
      </c>
      <c r="U820" s="789">
        <f t="shared" si="93"/>
        <v>0</v>
      </c>
      <c r="V820" s="789">
        <f t="shared" si="94"/>
        <v>0</v>
      </c>
      <c r="W820" s="789">
        <f t="shared" si="95"/>
        <v>0</v>
      </c>
      <c r="X820" s="790">
        <f t="shared" si="96"/>
        <v>0</v>
      </c>
    </row>
    <row r="821" spans="2:24" ht="15.75" x14ac:dyDescent="0.25">
      <c r="B821" s="837" t="s">
        <v>359</v>
      </c>
      <c r="C821" s="836" t="s">
        <v>1099</v>
      </c>
      <c r="D821" s="835">
        <v>38260</v>
      </c>
      <c r="E821" s="834">
        <v>14909.8</v>
      </c>
      <c r="F821" s="833"/>
      <c r="G821" s="832">
        <v>60</v>
      </c>
      <c r="H821" s="831">
        <f t="shared" si="89"/>
        <v>17</v>
      </c>
      <c r="I821" s="831">
        <v>-246.12</v>
      </c>
      <c r="J821" s="789">
        <f t="shared" si="90"/>
        <v>4283.0600000000004</v>
      </c>
      <c r="K821" s="831">
        <v>4036.94</v>
      </c>
      <c r="L821" s="790">
        <f t="shared" si="91"/>
        <v>10872.859999999999</v>
      </c>
      <c r="M821" s="838"/>
      <c r="N821" s="791"/>
      <c r="O821" s="265"/>
      <c r="P821" s="792"/>
      <c r="Q821" s="839"/>
      <c r="R821" s="833"/>
      <c r="S821" s="788" t="str">
        <f>IFERROR(INDEX(Inputs!$AU$8:$AU$23,MATCH(N821,Inputs!$AT$8:$AT$23,0)),"")</f>
        <v/>
      </c>
      <c r="T821" s="789" t="str">
        <f t="shared" si="92"/>
        <v/>
      </c>
      <c r="U821" s="789">
        <f t="shared" si="93"/>
        <v>0</v>
      </c>
      <c r="V821" s="789">
        <f t="shared" si="94"/>
        <v>0</v>
      </c>
      <c r="W821" s="789">
        <f t="shared" si="95"/>
        <v>0</v>
      </c>
      <c r="X821" s="790">
        <f t="shared" si="96"/>
        <v>0</v>
      </c>
    </row>
    <row r="822" spans="2:24" ht="15.75" x14ac:dyDescent="0.25">
      <c r="B822" s="837" t="s">
        <v>359</v>
      </c>
      <c r="C822" s="836" t="s">
        <v>1099</v>
      </c>
      <c r="D822" s="835">
        <v>38990</v>
      </c>
      <c r="E822" s="834">
        <v>14961.2</v>
      </c>
      <c r="F822" s="833"/>
      <c r="G822" s="832">
        <v>60</v>
      </c>
      <c r="H822" s="831">
        <f t="shared" si="89"/>
        <v>15</v>
      </c>
      <c r="I822" s="831">
        <v>-246.71999999999997</v>
      </c>
      <c r="J822" s="789">
        <f t="shared" si="90"/>
        <v>3798.64</v>
      </c>
      <c r="K822" s="831">
        <v>3551.92</v>
      </c>
      <c r="L822" s="790">
        <f t="shared" si="91"/>
        <v>11409.28</v>
      </c>
      <c r="M822" s="838"/>
      <c r="N822" s="791"/>
      <c r="O822" s="265"/>
      <c r="P822" s="792"/>
      <c r="Q822" s="839"/>
      <c r="R822" s="833"/>
      <c r="S822" s="788" t="str">
        <f>IFERROR(INDEX(Inputs!$AU$8:$AU$23,MATCH(N822,Inputs!$AT$8:$AT$23,0)),"")</f>
        <v/>
      </c>
      <c r="T822" s="789" t="str">
        <f t="shared" si="92"/>
        <v/>
      </c>
      <c r="U822" s="789">
        <f t="shared" si="93"/>
        <v>0</v>
      </c>
      <c r="V822" s="789">
        <f t="shared" si="94"/>
        <v>0</v>
      </c>
      <c r="W822" s="789">
        <f t="shared" si="95"/>
        <v>0</v>
      </c>
      <c r="X822" s="790">
        <f t="shared" si="96"/>
        <v>0</v>
      </c>
    </row>
    <row r="823" spans="2:24" ht="15.75" x14ac:dyDescent="0.25">
      <c r="B823" s="837" t="s">
        <v>359</v>
      </c>
      <c r="C823" s="836" t="s">
        <v>1142</v>
      </c>
      <c r="D823" s="835">
        <v>38625</v>
      </c>
      <c r="E823" s="834">
        <v>14987.2</v>
      </c>
      <c r="F823" s="833"/>
      <c r="G823" s="832">
        <v>40</v>
      </c>
      <c r="H823" s="831">
        <f t="shared" si="89"/>
        <v>16</v>
      </c>
      <c r="I823" s="831">
        <v>-367.44</v>
      </c>
      <c r="J823" s="789">
        <f t="shared" si="90"/>
        <v>6077.69</v>
      </c>
      <c r="K823" s="831">
        <v>5710.25</v>
      </c>
      <c r="L823" s="790">
        <f t="shared" si="91"/>
        <v>9276.9500000000007</v>
      </c>
      <c r="M823" s="838"/>
      <c r="N823" s="791"/>
      <c r="O823" s="265"/>
      <c r="P823" s="792"/>
      <c r="Q823" s="839"/>
      <c r="R823" s="833"/>
      <c r="S823" s="788" t="str">
        <f>IFERROR(INDEX(Inputs!$AU$8:$AU$23,MATCH(N823,Inputs!$AT$8:$AT$23,0)),"")</f>
        <v/>
      </c>
      <c r="T823" s="789" t="str">
        <f t="shared" si="92"/>
        <v/>
      </c>
      <c r="U823" s="789">
        <f t="shared" si="93"/>
        <v>0</v>
      </c>
      <c r="V823" s="789">
        <f t="shared" si="94"/>
        <v>0</v>
      </c>
      <c r="W823" s="789">
        <f t="shared" si="95"/>
        <v>0</v>
      </c>
      <c r="X823" s="790">
        <f t="shared" si="96"/>
        <v>0</v>
      </c>
    </row>
    <row r="824" spans="2:24" ht="15.75" x14ac:dyDescent="0.25">
      <c r="B824" s="837" t="s">
        <v>311</v>
      </c>
      <c r="C824" s="836" t="s">
        <v>1143</v>
      </c>
      <c r="D824" s="835">
        <v>39021</v>
      </c>
      <c r="E824" s="834">
        <v>15000</v>
      </c>
      <c r="F824" s="833"/>
      <c r="G824" s="832">
        <v>40</v>
      </c>
      <c r="H824" s="831">
        <f t="shared" si="89"/>
        <v>15</v>
      </c>
      <c r="I824" s="831">
        <v>-368.04</v>
      </c>
      <c r="J824" s="789">
        <f t="shared" si="90"/>
        <v>5677.06</v>
      </c>
      <c r="K824" s="831">
        <v>5309.02</v>
      </c>
      <c r="L824" s="790">
        <f t="shared" si="91"/>
        <v>9690.98</v>
      </c>
      <c r="M824" s="838"/>
      <c r="N824" s="791"/>
      <c r="O824" s="265"/>
      <c r="P824" s="792"/>
      <c r="Q824" s="839"/>
      <c r="R824" s="833"/>
      <c r="S824" s="788" t="str">
        <f>IFERROR(INDEX(Inputs!$AU$8:$AU$23,MATCH(N824,Inputs!$AT$8:$AT$23,0)),"")</f>
        <v/>
      </c>
      <c r="T824" s="789" t="str">
        <f t="shared" si="92"/>
        <v/>
      </c>
      <c r="U824" s="789">
        <f t="shared" si="93"/>
        <v>0</v>
      </c>
      <c r="V824" s="789">
        <f t="shared" si="94"/>
        <v>0</v>
      </c>
      <c r="W824" s="789">
        <f t="shared" si="95"/>
        <v>0</v>
      </c>
      <c r="X824" s="790">
        <f t="shared" si="96"/>
        <v>0</v>
      </c>
    </row>
    <row r="825" spans="2:24" ht="15.75" x14ac:dyDescent="0.25">
      <c r="B825" s="837" t="s">
        <v>359</v>
      </c>
      <c r="C825" s="836" t="s">
        <v>1144</v>
      </c>
      <c r="D825" s="835">
        <v>37165</v>
      </c>
      <c r="E825" s="834">
        <v>15191.4</v>
      </c>
      <c r="F825" s="833"/>
      <c r="G825" s="832">
        <v>60</v>
      </c>
      <c r="H825" s="831">
        <f t="shared" si="89"/>
        <v>20</v>
      </c>
      <c r="I825" s="831">
        <v>-250.68</v>
      </c>
      <c r="J825" s="789">
        <f t="shared" si="90"/>
        <v>5123.33</v>
      </c>
      <c r="K825" s="831">
        <v>4872.6499999999996</v>
      </c>
      <c r="L825" s="790">
        <f t="shared" si="91"/>
        <v>10318.75</v>
      </c>
      <c r="M825" s="838"/>
      <c r="N825" s="791"/>
      <c r="O825" s="265"/>
      <c r="P825" s="792"/>
      <c r="Q825" s="839"/>
      <c r="R825" s="833"/>
      <c r="S825" s="788" t="str">
        <f>IFERROR(INDEX(Inputs!$AU$8:$AU$23,MATCH(N825,Inputs!$AT$8:$AT$23,0)),"")</f>
        <v/>
      </c>
      <c r="T825" s="789" t="str">
        <f t="shared" si="92"/>
        <v/>
      </c>
      <c r="U825" s="789">
        <f t="shared" si="93"/>
        <v>0</v>
      </c>
      <c r="V825" s="789">
        <f t="shared" si="94"/>
        <v>0</v>
      </c>
      <c r="W825" s="789">
        <f t="shared" si="95"/>
        <v>0</v>
      </c>
      <c r="X825" s="790">
        <f t="shared" si="96"/>
        <v>0</v>
      </c>
    </row>
    <row r="826" spans="2:24" ht="15.75" x14ac:dyDescent="0.25">
      <c r="B826" s="837" t="s">
        <v>313</v>
      </c>
      <c r="C826" s="836" t="s">
        <v>1086</v>
      </c>
      <c r="D826" s="835">
        <v>40999</v>
      </c>
      <c r="E826" s="834">
        <v>15232.74</v>
      </c>
      <c r="F826" s="833"/>
      <c r="G826" s="832">
        <v>20</v>
      </c>
      <c r="H826" s="831">
        <f t="shared" si="89"/>
        <v>9</v>
      </c>
      <c r="I826" s="831">
        <v>-735.6</v>
      </c>
      <c r="J826" s="789">
        <f t="shared" si="90"/>
        <v>7386.93</v>
      </c>
      <c r="K826" s="831">
        <v>6651.33</v>
      </c>
      <c r="L826" s="790">
        <f t="shared" si="91"/>
        <v>8581.41</v>
      </c>
      <c r="M826" s="838"/>
      <c r="N826" s="791"/>
      <c r="O826" s="265"/>
      <c r="P826" s="792"/>
      <c r="Q826" s="839"/>
      <c r="R826" s="833"/>
      <c r="S826" s="788" t="str">
        <f>IFERROR(INDEX(Inputs!$AU$8:$AU$23,MATCH(N826,Inputs!$AT$8:$AT$23,0)),"")</f>
        <v/>
      </c>
      <c r="T826" s="789" t="str">
        <f t="shared" si="92"/>
        <v/>
      </c>
      <c r="U826" s="789">
        <f t="shared" si="93"/>
        <v>0</v>
      </c>
      <c r="V826" s="789">
        <f t="shared" si="94"/>
        <v>0</v>
      </c>
      <c r="W826" s="789">
        <f t="shared" si="95"/>
        <v>0</v>
      </c>
      <c r="X826" s="790">
        <f t="shared" si="96"/>
        <v>0</v>
      </c>
    </row>
    <row r="827" spans="2:24" ht="15.75" x14ac:dyDescent="0.25">
      <c r="B827" s="837" t="s">
        <v>308</v>
      </c>
      <c r="C827" s="836" t="s">
        <v>1145</v>
      </c>
      <c r="D827" s="835">
        <v>39452</v>
      </c>
      <c r="E827" s="834">
        <v>15240.8</v>
      </c>
      <c r="F827" s="833"/>
      <c r="G827" s="832">
        <v>20</v>
      </c>
      <c r="H827" s="831">
        <f t="shared" si="89"/>
        <v>13</v>
      </c>
      <c r="I827" s="831">
        <v>-714.36</v>
      </c>
      <c r="J827" s="789">
        <f t="shared" si="90"/>
        <v>10597.04</v>
      </c>
      <c r="K827" s="831">
        <v>9882.68</v>
      </c>
      <c r="L827" s="790">
        <f t="shared" si="91"/>
        <v>5358.119999999999</v>
      </c>
      <c r="M827" s="838"/>
      <c r="N827" s="791"/>
      <c r="O827" s="265"/>
      <c r="P827" s="792"/>
      <c r="Q827" s="839"/>
      <c r="R827" s="833"/>
      <c r="S827" s="788" t="str">
        <f>IFERROR(INDEX(Inputs!$AU$8:$AU$23,MATCH(N827,Inputs!$AT$8:$AT$23,0)),"")</f>
        <v/>
      </c>
      <c r="T827" s="789" t="str">
        <f t="shared" si="92"/>
        <v/>
      </c>
      <c r="U827" s="789">
        <f t="shared" si="93"/>
        <v>0</v>
      </c>
      <c r="V827" s="789">
        <f t="shared" si="94"/>
        <v>0</v>
      </c>
      <c r="W827" s="789">
        <f t="shared" si="95"/>
        <v>0</v>
      </c>
      <c r="X827" s="790">
        <f t="shared" si="96"/>
        <v>0</v>
      </c>
    </row>
    <row r="828" spans="2:24" ht="15.75" x14ac:dyDescent="0.25">
      <c r="B828" s="837" t="s">
        <v>359</v>
      </c>
      <c r="C828" s="836" t="s">
        <v>1146</v>
      </c>
      <c r="D828" s="835">
        <v>37346</v>
      </c>
      <c r="E828" s="834">
        <v>15329.1</v>
      </c>
      <c r="F828" s="833"/>
      <c r="G828" s="832">
        <v>40</v>
      </c>
      <c r="H828" s="831">
        <f t="shared" si="89"/>
        <v>19</v>
      </c>
      <c r="I828" s="831">
        <v>-376.08</v>
      </c>
      <c r="J828" s="789">
        <f t="shared" si="90"/>
        <v>7558.07</v>
      </c>
      <c r="K828" s="831">
        <v>7181.99</v>
      </c>
      <c r="L828" s="790">
        <f t="shared" si="91"/>
        <v>8147.1100000000006</v>
      </c>
      <c r="M828" s="838"/>
      <c r="N828" s="791"/>
      <c r="O828" s="265"/>
      <c r="P828" s="792"/>
      <c r="Q828" s="839"/>
      <c r="R828" s="833"/>
      <c r="S828" s="788" t="str">
        <f>IFERROR(INDEX(Inputs!$AU$8:$AU$23,MATCH(N828,Inputs!$AT$8:$AT$23,0)),"")</f>
        <v/>
      </c>
      <c r="T828" s="789" t="str">
        <f t="shared" si="92"/>
        <v/>
      </c>
      <c r="U828" s="789">
        <f t="shared" si="93"/>
        <v>0</v>
      </c>
      <c r="V828" s="789">
        <f t="shared" si="94"/>
        <v>0</v>
      </c>
      <c r="W828" s="789">
        <f t="shared" si="95"/>
        <v>0</v>
      </c>
      <c r="X828" s="790">
        <f t="shared" si="96"/>
        <v>0</v>
      </c>
    </row>
    <row r="829" spans="2:24" ht="15.75" x14ac:dyDescent="0.25">
      <c r="B829" s="837" t="s">
        <v>313</v>
      </c>
      <c r="C829" s="836" t="s">
        <v>1123</v>
      </c>
      <c r="D829" s="835">
        <v>38533</v>
      </c>
      <c r="E829" s="834">
        <v>15350.95</v>
      </c>
      <c r="F829" s="833"/>
      <c r="G829" s="832">
        <v>20</v>
      </c>
      <c r="H829" s="831">
        <f t="shared" si="89"/>
        <v>16</v>
      </c>
      <c r="I829" s="831">
        <v>-708.48</v>
      </c>
      <c r="J829" s="789">
        <f t="shared" si="90"/>
        <v>12575.98</v>
      </c>
      <c r="K829" s="831">
        <v>11867.5</v>
      </c>
      <c r="L829" s="790">
        <f t="shared" si="91"/>
        <v>3483.4500000000007</v>
      </c>
      <c r="M829" s="838"/>
      <c r="N829" s="791"/>
      <c r="O829" s="265"/>
      <c r="P829" s="792"/>
      <c r="Q829" s="839"/>
      <c r="R829" s="833"/>
      <c r="S829" s="788" t="str">
        <f>IFERROR(INDEX(Inputs!$AU$8:$AU$23,MATCH(N829,Inputs!$AT$8:$AT$23,0)),"")</f>
        <v/>
      </c>
      <c r="T829" s="789" t="str">
        <f t="shared" si="92"/>
        <v/>
      </c>
      <c r="U829" s="789">
        <f t="shared" si="93"/>
        <v>0</v>
      </c>
      <c r="V829" s="789">
        <f t="shared" si="94"/>
        <v>0</v>
      </c>
      <c r="W829" s="789">
        <f t="shared" si="95"/>
        <v>0</v>
      </c>
      <c r="X829" s="790">
        <f t="shared" si="96"/>
        <v>0</v>
      </c>
    </row>
    <row r="830" spans="2:24" ht="15.75" x14ac:dyDescent="0.25">
      <c r="B830" s="837" t="s">
        <v>316</v>
      </c>
      <c r="C830" s="836" t="s">
        <v>1147</v>
      </c>
      <c r="D830" s="835">
        <v>38632</v>
      </c>
      <c r="E830" s="834">
        <v>15374.45</v>
      </c>
      <c r="F830" s="833"/>
      <c r="G830" s="832">
        <v>5</v>
      </c>
      <c r="H830" s="831">
        <f t="shared" si="89"/>
        <v>5</v>
      </c>
      <c r="I830" s="831">
        <v>0</v>
      </c>
      <c r="J830" s="789">
        <f t="shared" si="90"/>
        <v>15374.45</v>
      </c>
      <c r="K830" s="831">
        <v>15374.45</v>
      </c>
      <c r="L830" s="790">
        <f t="shared" si="91"/>
        <v>0</v>
      </c>
      <c r="M830" s="838"/>
      <c r="N830" s="791"/>
      <c r="O830" s="265"/>
      <c r="P830" s="792"/>
      <c r="Q830" s="839"/>
      <c r="R830" s="833"/>
      <c r="S830" s="788" t="str">
        <f>IFERROR(INDEX(Inputs!$AU$8:$AU$23,MATCH(N830,Inputs!$AT$8:$AT$23,0)),"")</f>
        <v/>
      </c>
      <c r="T830" s="789" t="str">
        <f t="shared" si="92"/>
        <v/>
      </c>
      <c r="U830" s="789">
        <f t="shared" si="93"/>
        <v>0</v>
      </c>
      <c r="V830" s="789">
        <f t="shared" si="94"/>
        <v>0</v>
      </c>
      <c r="W830" s="789">
        <f t="shared" si="95"/>
        <v>0</v>
      </c>
      <c r="X830" s="790">
        <f t="shared" si="96"/>
        <v>0</v>
      </c>
    </row>
    <row r="831" spans="2:24" ht="15.75" x14ac:dyDescent="0.25">
      <c r="B831" s="837" t="s">
        <v>321</v>
      </c>
      <c r="C831" s="836" t="s">
        <v>1148</v>
      </c>
      <c r="D831" s="835">
        <v>37802</v>
      </c>
      <c r="E831" s="834">
        <v>15450.95</v>
      </c>
      <c r="F831" s="833"/>
      <c r="G831" s="832">
        <v>44</v>
      </c>
      <c r="H831" s="831">
        <f t="shared" si="89"/>
        <v>18</v>
      </c>
      <c r="I831" s="831">
        <v>-345.84000000000003</v>
      </c>
      <c r="J831" s="789">
        <f t="shared" si="90"/>
        <v>6488.4800000000005</v>
      </c>
      <c r="K831" s="831">
        <v>6142.64</v>
      </c>
      <c r="L831" s="790">
        <f t="shared" si="91"/>
        <v>9308.3100000000013</v>
      </c>
      <c r="M831" s="838"/>
      <c r="N831" s="791"/>
      <c r="O831" s="265"/>
      <c r="P831" s="792"/>
      <c r="Q831" s="839"/>
      <c r="R831" s="833"/>
      <c r="S831" s="788" t="str">
        <f>IFERROR(INDEX(Inputs!$AU$8:$AU$23,MATCH(N831,Inputs!$AT$8:$AT$23,0)),"")</f>
        <v/>
      </c>
      <c r="T831" s="789" t="str">
        <f t="shared" si="92"/>
        <v/>
      </c>
      <c r="U831" s="789">
        <f t="shared" si="93"/>
        <v>0</v>
      </c>
      <c r="V831" s="789">
        <f t="shared" si="94"/>
        <v>0</v>
      </c>
      <c r="W831" s="789">
        <f t="shared" si="95"/>
        <v>0</v>
      </c>
      <c r="X831" s="790">
        <f t="shared" si="96"/>
        <v>0</v>
      </c>
    </row>
    <row r="832" spans="2:24" ht="15.75" x14ac:dyDescent="0.25">
      <c r="B832" s="837" t="s">
        <v>321</v>
      </c>
      <c r="C832" s="836" t="s">
        <v>1149</v>
      </c>
      <c r="D832" s="835">
        <v>37924</v>
      </c>
      <c r="E832" s="834">
        <v>15522.92</v>
      </c>
      <c r="F832" s="833"/>
      <c r="G832" s="832">
        <v>44</v>
      </c>
      <c r="H832" s="831">
        <f t="shared" si="89"/>
        <v>18</v>
      </c>
      <c r="I832" s="831">
        <v>-346.44</v>
      </c>
      <c r="J832" s="789">
        <f t="shared" si="90"/>
        <v>6399.49</v>
      </c>
      <c r="K832" s="831">
        <v>6053.05</v>
      </c>
      <c r="L832" s="790">
        <f t="shared" si="91"/>
        <v>9469.869999999999</v>
      </c>
      <c r="M832" s="838"/>
      <c r="N832" s="791"/>
      <c r="O832" s="265"/>
      <c r="P832" s="792"/>
      <c r="Q832" s="839"/>
      <c r="R832" s="833"/>
      <c r="S832" s="788" t="str">
        <f>IFERROR(INDEX(Inputs!$AU$8:$AU$23,MATCH(N832,Inputs!$AT$8:$AT$23,0)),"")</f>
        <v/>
      </c>
      <c r="T832" s="789" t="str">
        <f t="shared" si="92"/>
        <v/>
      </c>
      <c r="U832" s="789">
        <f t="shared" si="93"/>
        <v>0</v>
      </c>
      <c r="V832" s="789">
        <f t="shared" si="94"/>
        <v>0</v>
      </c>
      <c r="W832" s="789">
        <f t="shared" si="95"/>
        <v>0</v>
      </c>
      <c r="X832" s="790">
        <f t="shared" si="96"/>
        <v>0</v>
      </c>
    </row>
    <row r="833" spans="2:24" ht="15.75" x14ac:dyDescent="0.25">
      <c r="B833" s="837" t="s">
        <v>313</v>
      </c>
      <c r="C833" s="836" t="s">
        <v>1086</v>
      </c>
      <c r="D833" s="835">
        <v>39903</v>
      </c>
      <c r="E833" s="834">
        <v>15546.12</v>
      </c>
      <c r="F833" s="833"/>
      <c r="G833" s="832">
        <v>20</v>
      </c>
      <c r="H833" s="831">
        <f t="shared" si="89"/>
        <v>12</v>
      </c>
      <c r="I833" s="831">
        <v>-741.96</v>
      </c>
      <c r="J833" s="789">
        <f t="shared" si="90"/>
        <v>9857.68</v>
      </c>
      <c r="K833" s="831">
        <v>9115.7199999999993</v>
      </c>
      <c r="L833" s="790">
        <f t="shared" si="91"/>
        <v>6430.4000000000015</v>
      </c>
      <c r="M833" s="838"/>
      <c r="N833" s="791"/>
      <c r="O833" s="265"/>
      <c r="P833" s="792"/>
      <c r="Q833" s="839"/>
      <c r="R833" s="833"/>
      <c r="S833" s="788" t="str">
        <f>IFERROR(INDEX(Inputs!$AU$8:$AU$23,MATCH(N833,Inputs!$AT$8:$AT$23,0)),"")</f>
        <v/>
      </c>
      <c r="T833" s="789" t="str">
        <f t="shared" si="92"/>
        <v/>
      </c>
      <c r="U833" s="789">
        <f t="shared" si="93"/>
        <v>0</v>
      </c>
      <c r="V833" s="789">
        <f t="shared" si="94"/>
        <v>0</v>
      </c>
      <c r="W833" s="789">
        <f t="shared" si="95"/>
        <v>0</v>
      </c>
      <c r="X833" s="790">
        <f t="shared" si="96"/>
        <v>0</v>
      </c>
    </row>
    <row r="834" spans="2:24" ht="15.75" x14ac:dyDescent="0.25">
      <c r="B834" s="837" t="s">
        <v>313</v>
      </c>
      <c r="C834" s="836" t="s">
        <v>918</v>
      </c>
      <c r="D834" s="835">
        <v>37529</v>
      </c>
      <c r="E834" s="834">
        <v>15549.4</v>
      </c>
      <c r="F834" s="833"/>
      <c r="G834" s="832">
        <v>40</v>
      </c>
      <c r="H834" s="831">
        <f t="shared" si="89"/>
        <v>19</v>
      </c>
      <c r="I834" s="831">
        <v>-381.6</v>
      </c>
      <c r="J834" s="789">
        <f t="shared" si="90"/>
        <v>7472.54</v>
      </c>
      <c r="K834" s="831">
        <v>7090.94</v>
      </c>
      <c r="L834" s="790">
        <f t="shared" si="91"/>
        <v>8458.4599999999991</v>
      </c>
      <c r="M834" s="838"/>
      <c r="N834" s="791"/>
      <c r="O834" s="265"/>
      <c r="P834" s="792"/>
      <c r="Q834" s="839"/>
      <c r="R834" s="833"/>
      <c r="S834" s="788" t="str">
        <f>IFERROR(INDEX(Inputs!$AU$8:$AU$23,MATCH(N834,Inputs!$AT$8:$AT$23,0)),"")</f>
        <v/>
      </c>
      <c r="T834" s="789" t="str">
        <f t="shared" si="92"/>
        <v/>
      </c>
      <c r="U834" s="789">
        <f t="shared" si="93"/>
        <v>0</v>
      </c>
      <c r="V834" s="789">
        <f t="shared" si="94"/>
        <v>0</v>
      </c>
      <c r="W834" s="789">
        <f t="shared" si="95"/>
        <v>0</v>
      </c>
      <c r="X834" s="790">
        <f t="shared" si="96"/>
        <v>0</v>
      </c>
    </row>
    <row r="835" spans="2:24" ht="15.75" x14ac:dyDescent="0.25">
      <c r="B835" s="837" t="s">
        <v>313</v>
      </c>
      <c r="C835" s="836" t="s">
        <v>1150</v>
      </c>
      <c r="D835" s="835">
        <v>42308</v>
      </c>
      <c r="E835" s="834">
        <v>15629.62</v>
      </c>
      <c r="F835" s="833"/>
      <c r="G835" s="832">
        <v>20</v>
      </c>
      <c r="H835" s="831">
        <f t="shared" si="89"/>
        <v>6</v>
      </c>
      <c r="I835" s="831">
        <v>-756.84</v>
      </c>
      <c r="J835" s="789">
        <f t="shared" si="90"/>
        <v>4782.17</v>
      </c>
      <c r="K835" s="831">
        <v>4025.33</v>
      </c>
      <c r="L835" s="790">
        <f t="shared" si="91"/>
        <v>11604.29</v>
      </c>
      <c r="M835" s="838"/>
      <c r="N835" s="791"/>
      <c r="O835" s="265"/>
      <c r="P835" s="792"/>
      <c r="Q835" s="839"/>
      <c r="R835" s="833"/>
      <c r="S835" s="788" t="str">
        <f>IFERROR(INDEX(Inputs!$AU$8:$AU$23,MATCH(N835,Inputs!$AT$8:$AT$23,0)),"")</f>
        <v/>
      </c>
      <c r="T835" s="789" t="str">
        <f t="shared" si="92"/>
        <v/>
      </c>
      <c r="U835" s="789">
        <f t="shared" si="93"/>
        <v>0</v>
      </c>
      <c r="V835" s="789">
        <f t="shared" si="94"/>
        <v>0</v>
      </c>
      <c r="W835" s="789">
        <f t="shared" si="95"/>
        <v>0</v>
      </c>
      <c r="X835" s="790">
        <f t="shared" si="96"/>
        <v>0</v>
      </c>
    </row>
    <row r="836" spans="2:24" ht="15.75" x14ac:dyDescent="0.25">
      <c r="B836" s="837" t="s">
        <v>313</v>
      </c>
      <c r="C836" s="836" t="s">
        <v>950</v>
      </c>
      <c r="D836" s="835">
        <v>37164</v>
      </c>
      <c r="E836" s="834">
        <v>15761.38</v>
      </c>
      <c r="F836" s="833"/>
      <c r="G836" s="832">
        <v>20</v>
      </c>
      <c r="H836" s="831">
        <f t="shared" si="89"/>
        <v>20</v>
      </c>
      <c r="I836" s="831">
        <v>-580.68000000000006</v>
      </c>
      <c r="J836" s="789">
        <f t="shared" si="90"/>
        <v>15713.01</v>
      </c>
      <c r="K836" s="831">
        <v>15132.33</v>
      </c>
      <c r="L836" s="790">
        <f t="shared" si="91"/>
        <v>629.04999999999927</v>
      </c>
      <c r="M836" s="838"/>
      <c r="N836" s="791"/>
      <c r="O836" s="265"/>
      <c r="P836" s="792"/>
      <c r="Q836" s="839"/>
      <c r="R836" s="833"/>
      <c r="S836" s="788" t="str">
        <f>IFERROR(INDEX(Inputs!$AU$8:$AU$23,MATCH(N836,Inputs!$AT$8:$AT$23,0)),"")</f>
        <v/>
      </c>
      <c r="T836" s="789" t="str">
        <f t="shared" si="92"/>
        <v/>
      </c>
      <c r="U836" s="789">
        <f t="shared" si="93"/>
        <v>0</v>
      </c>
      <c r="V836" s="789">
        <f t="shared" si="94"/>
        <v>0</v>
      </c>
      <c r="W836" s="789">
        <f t="shared" si="95"/>
        <v>0</v>
      </c>
      <c r="X836" s="790">
        <f t="shared" si="96"/>
        <v>0</v>
      </c>
    </row>
    <row r="837" spans="2:24" ht="15.75" x14ac:dyDescent="0.25">
      <c r="B837" s="837" t="s">
        <v>313</v>
      </c>
      <c r="C837" s="836" t="s">
        <v>909</v>
      </c>
      <c r="D837" s="835">
        <v>36068</v>
      </c>
      <c r="E837" s="834">
        <v>15783</v>
      </c>
      <c r="F837" s="833"/>
      <c r="G837" s="832">
        <v>40</v>
      </c>
      <c r="H837" s="831">
        <f t="shared" si="89"/>
        <v>23</v>
      </c>
      <c r="I837" s="831">
        <v>-385.68</v>
      </c>
      <c r="J837" s="789">
        <f t="shared" si="90"/>
        <v>9193.52</v>
      </c>
      <c r="K837" s="831">
        <v>8807.84</v>
      </c>
      <c r="L837" s="790">
        <f t="shared" si="91"/>
        <v>6975.16</v>
      </c>
      <c r="M837" s="838"/>
      <c r="N837" s="791"/>
      <c r="O837" s="265"/>
      <c r="P837" s="792"/>
      <c r="Q837" s="839"/>
      <c r="R837" s="833"/>
      <c r="S837" s="788" t="str">
        <f>IFERROR(INDEX(Inputs!$AU$8:$AU$23,MATCH(N837,Inputs!$AT$8:$AT$23,0)),"")</f>
        <v/>
      </c>
      <c r="T837" s="789" t="str">
        <f t="shared" si="92"/>
        <v/>
      </c>
      <c r="U837" s="789">
        <f t="shared" si="93"/>
        <v>0</v>
      </c>
      <c r="V837" s="789">
        <f t="shared" si="94"/>
        <v>0</v>
      </c>
      <c r="W837" s="789">
        <f t="shared" si="95"/>
        <v>0</v>
      </c>
      <c r="X837" s="790">
        <f t="shared" si="96"/>
        <v>0</v>
      </c>
    </row>
    <row r="838" spans="2:24" ht="15.75" x14ac:dyDescent="0.25">
      <c r="B838" s="837" t="s">
        <v>313</v>
      </c>
      <c r="C838" s="836" t="s">
        <v>1151</v>
      </c>
      <c r="D838" s="835">
        <v>37924</v>
      </c>
      <c r="E838" s="834">
        <v>15798.21</v>
      </c>
      <c r="F838" s="833"/>
      <c r="G838" s="832">
        <v>40</v>
      </c>
      <c r="H838" s="831">
        <f t="shared" si="89"/>
        <v>18</v>
      </c>
      <c r="I838" s="831">
        <v>-388.08000000000004</v>
      </c>
      <c r="J838" s="789">
        <f t="shared" si="90"/>
        <v>7164.79</v>
      </c>
      <c r="K838" s="831">
        <v>6776.71</v>
      </c>
      <c r="L838" s="790">
        <f t="shared" si="91"/>
        <v>9021.5</v>
      </c>
      <c r="M838" s="838"/>
      <c r="N838" s="791"/>
      <c r="O838" s="265"/>
      <c r="P838" s="792"/>
      <c r="Q838" s="839"/>
      <c r="R838" s="833"/>
      <c r="S838" s="788" t="str">
        <f>IFERROR(INDEX(Inputs!$AU$8:$AU$23,MATCH(N838,Inputs!$AT$8:$AT$23,0)),"")</f>
        <v/>
      </c>
      <c r="T838" s="789" t="str">
        <f t="shared" si="92"/>
        <v/>
      </c>
      <c r="U838" s="789">
        <f t="shared" si="93"/>
        <v>0</v>
      </c>
      <c r="V838" s="789">
        <f t="shared" si="94"/>
        <v>0</v>
      </c>
      <c r="W838" s="789">
        <f t="shared" si="95"/>
        <v>0</v>
      </c>
      <c r="X838" s="790">
        <f t="shared" si="96"/>
        <v>0</v>
      </c>
    </row>
    <row r="839" spans="2:24" ht="15.75" x14ac:dyDescent="0.25">
      <c r="B839" s="837" t="s">
        <v>321</v>
      </c>
      <c r="C839" s="836" t="s">
        <v>1152</v>
      </c>
      <c r="D839" s="835">
        <v>37437</v>
      </c>
      <c r="E839" s="834">
        <v>15943.23</v>
      </c>
      <c r="F839" s="833"/>
      <c r="G839" s="832">
        <v>44</v>
      </c>
      <c r="H839" s="831">
        <f t="shared" si="89"/>
        <v>19</v>
      </c>
      <c r="I839" s="831">
        <v>-356.64</v>
      </c>
      <c r="J839" s="789">
        <f t="shared" si="90"/>
        <v>7057.27</v>
      </c>
      <c r="K839" s="831">
        <v>6700.63</v>
      </c>
      <c r="L839" s="790">
        <f t="shared" si="91"/>
        <v>9242.5999999999985</v>
      </c>
      <c r="M839" s="838"/>
      <c r="N839" s="791"/>
      <c r="O839" s="265"/>
      <c r="P839" s="792"/>
      <c r="Q839" s="839"/>
      <c r="R839" s="833"/>
      <c r="S839" s="788" t="str">
        <f>IFERROR(INDEX(Inputs!$AU$8:$AU$23,MATCH(N839,Inputs!$AT$8:$AT$23,0)),"")</f>
        <v/>
      </c>
      <c r="T839" s="789" t="str">
        <f t="shared" si="92"/>
        <v/>
      </c>
      <c r="U839" s="789">
        <f t="shared" si="93"/>
        <v>0</v>
      </c>
      <c r="V839" s="789">
        <f t="shared" si="94"/>
        <v>0</v>
      </c>
      <c r="W839" s="789">
        <f t="shared" si="95"/>
        <v>0</v>
      </c>
      <c r="X839" s="790">
        <f t="shared" si="96"/>
        <v>0</v>
      </c>
    </row>
    <row r="840" spans="2:24" ht="15.75" x14ac:dyDescent="0.25">
      <c r="B840" s="837" t="s">
        <v>359</v>
      </c>
      <c r="C840" s="836" t="s">
        <v>1153</v>
      </c>
      <c r="D840" s="835">
        <v>42094</v>
      </c>
      <c r="E840" s="834">
        <v>15956.5</v>
      </c>
      <c r="F840" s="833"/>
      <c r="G840" s="832">
        <v>40</v>
      </c>
      <c r="H840" s="831">
        <f t="shared" ref="H840:H903" si="97">IF(E840&lt;&gt;"",IF((TestEOY-D840)/365&gt;G840,G840,ROUNDUP(((TestEOY-D840)/365),0)),"")</f>
        <v>6</v>
      </c>
      <c r="I840" s="831">
        <v>-393.24</v>
      </c>
      <c r="J840" s="789">
        <f t="shared" ref="J840:J903" si="98">K840-I840</f>
        <v>2684.13</v>
      </c>
      <c r="K840" s="831">
        <v>2290.89</v>
      </c>
      <c r="L840" s="790">
        <f t="shared" si="91"/>
        <v>13665.61</v>
      </c>
      <c r="M840" s="838"/>
      <c r="N840" s="791"/>
      <c r="O840" s="265"/>
      <c r="P840" s="792"/>
      <c r="Q840" s="839"/>
      <c r="R840" s="833"/>
      <c r="S840" s="788" t="str">
        <f>IFERROR(INDEX(Inputs!$AU$8:$AU$23,MATCH(N840,Inputs!$AT$8:$AT$23,0)),"")</f>
        <v/>
      </c>
      <c r="T840" s="789" t="str">
        <f t="shared" si="92"/>
        <v/>
      </c>
      <c r="U840" s="789">
        <f t="shared" si="93"/>
        <v>0</v>
      </c>
      <c r="V840" s="789">
        <f t="shared" si="94"/>
        <v>0</v>
      </c>
      <c r="W840" s="789">
        <f t="shared" si="95"/>
        <v>0</v>
      </c>
      <c r="X840" s="790">
        <f t="shared" si="96"/>
        <v>0</v>
      </c>
    </row>
    <row r="841" spans="2:24" ht="15.75" x14ac:dyDescent="0.25">
      <c r="B841" s="837" t="s">
        <v>313</v>
      </c>
      <c r="C841" s="836" t="s">
        <v>918</v>
      </c>
      <c r="D841" s="835">
        <v>37072</v>
      </c>
      <c r="E841" s="834">
        <v>16052.26</v>
      </c>
      <c r="F841" s="833"/>
      <c r="G841" s="832">
        <v>40</v>
      </c>
      <c r="H841" s="831">
        <f t="shared" si="97"/>
        <v>20</v>
      </c>
      <c r="I841" s="831">
        <v>-393.48</v>
      </c>
      <c r="J841" s="789">
        <f t="shared" si="98"/>
        <v>8248.56</v>
      </c>
      <c r="K841" s="831">
        <v>7855.08</v>
      </c>
      <c r="L841" s="790">
        <f t="shared" si="91"/>
        <v>8197.18</v>
      </c>
      <c r="M841" s="838"/>
      <c r="N841" s="791"/>
      <c r="O841" s="265"/>
      <c r="P841" s="792"/>
      <c r="Q841" s="839"/>
      <c r="R841" s="833"/>
      <c r="S841" s="788" t="str">
        <f>IFERROR(INDEX(Inputs!$AU$8:$AU$23,MATCH(N841,Inputs!$AT$8:$AT$23,0)),"")</f>
        <v/>
      </c>
      <c r="T841" s="789" t="str">
        <f t="shared" si="92"/>
        <v/>
      </c>
      <c r="U841" s="789">
        <f t="shared" si="93"/>
        <v>0</v>
      </c>
      <c r="V841" s="789">
        <f t="shared" si="94"/>
        <v>0</v>
      </c>
      <c r="W841" s="789">
        <f t="shared" si="95"/>
        <v>0</v>
      </c>
      <c r="X841" s="790">
        <f t="shared" si="96"/>
        <v>0</v>
      </c>
    </row>
    <row r="842" spans="2:24" ht="15.75" x14ac:dyDescent="0.25">
      <c r="B842" s="837" t="s">
        <v>359</v>
      </c>
      <c r="C842" s="836" t="s">
        <v>1024</v>
      </c>
      <c r="D842" s="835">
        <v>35976</v>
      </c>
      <c r="E842" s="834">
        <v>16055</v>
      </c>
      <c r="F842" s="833"/>
      <c r="G842" s="832">
        <v>40</v>
      </c>
      <c r="H842" s="831">
        <f t="shared" si="97"/>
        <v>23</v>
      </c>
      <c r="I842" s="831">
        <v>-392.28</v>
      </c>
      <c r="J842" s="789">
        <f t="shared" si="98"/>
        <v>9452.2300000000014</v>
      </c>
      <c r="K842" s="831">
        <v>9059.9500000000007</v>
      </c>
      <c r="L842" s="790">
        <f t="shared" si="91"/>
        <v>6995.0499999999993</v>
      </c>
      <c r="M842" s="838"/>
      <c r="N842" s="791"/>
      <c r="O842" s="265"/>
      <c r="P842" s="792"/>
      <c r="Q842" s="839"/>
      <c r="R842" s="833"/>
      <c r="S842" s="788" t="str">
        <f>IFERROR(INDEX(Inputs!$AU$8:$AU$23,MATCH(N842,Inputs!$AT$8:$AT$23,0)),"")</f>
        <v/>
      </c>
      <c r="T842" s="789" t="str">
        <f t="shared" si="92"/>
        <v/>
      </c>
      <c r="U842" s="789">
        <f t="shared" si="93"/>
        <v>0</v>
      </c>
      <c r="V842" s="789">
        <f t="shared" si="94"/>
        <v>0</v>
      </c>
      <c r="W842" s="789">
        <f t="shared" si="95"/>
        <v>0</v>
      </c>
      <c r="X842" s="790">
        <f t="shared" si="96"/>
        <v>0</v>
      </c>
    </row>
    <row r="843" spans="2:24" ht="15.75" x14ac:dyDescent="0.25">
      <c r="B843" s="837" t="s">
        <v>359</v>
      </c>
      <c r="C843" s="836" t="s">
        <v>1154</v>
      </c>
      <c r="D843" s="835">
        <v>36616</v>
      </c>
      <c r="E843" s="834">
        <v>16153</v>
      </c>
      <c r="F843" s="833"/>
      <c r="G843" s="832">
        <v>60</v>
      </c>
      <c r="H843" s="831">
        <f t="shared" si="97"/>
        <v>21</v>
      </c>
      <c r="I843" s="831">
        <v>-266.39999999999998</v>
      </c>
      <c r="J843" s="789">
        <f t="shared" si="98"/>
        <v>5873.74</v>
      </c>
      <c r="K843" s="831">
        <v>5607.34</v>
      </c>
      <c r="L843" s="790">
        <f t="shared" si="91"/>
        <v>10545.66</v>
      </c>
      <c r="M843" s="838"/>
      <c r="N843" s="791"/>
      <c r="O843" s="265"/>
      <c r="P843" s="792"/>
      <c r="Q843" s="839"/>
      <c r="R843" s="833"/>
      <c r="S843" s="788" t="str">
        <f>IFERROR(INDEX(Inputs!$AU$8:$AU$23,MATCH(N843,Inputs!$AT$8:$AT$23,0)),"")</f>
        <v/>
      </c>
      <c r="T843" s="789" t="str">
        <f t="shared" si="92"/>
        <v/>
      </c>
      <c r="U843" s="789">
        <f t="shared" si="93"/>
        <v>0</v>
      </c>
      <c r="V843" s="789">
        <f t="shared" si="94"/>
        <v>0</v>
      </c>
      <c r="W843" s="789">
        <f t="shared" si="95"/>
        <v>0</v>
      </c>
      <c r="X843" s="790">
        <f t="shared" si="96"/>
        <v>0</v>
      </c>
    </row>
    <row r="844" spans="2:24" ht="15.75" x14ac:dyDescent="0.25">
      <c r="B844" s="837" t="s">
        <v>308</v>
      </c>
      <c r="C844" s="836" t="s">
        <v>1071</v>
      </c>
      <c r="D844" s="835">
        <v>40815</v>
      </c>
      <c r="E844" s="834">
        <v>16226.69</v>
      </c>
      <c r="F844" s="833"/>
      <c r="G844" s="832">
        <v>20</v>
      </c>
      <c r="H844" s="831">
        <f t="shared" si="97"/>
        <v>10</v>
      </c>
      <c r="I844" s="831">
        <v>-776.76</v>
      </c>
      <c r="J844" s="789">
        <f t="shared" si="98"/>
        <v>8264.27</v>
      </c>
      <c r="K844" s="831">
        <v>7487.51</v>
      </c>
      <c r="L844" s="790">
        <f t="shared" si="91"/>
        <v>8739.18</v>
      </c>
      <c r="M844" s="838"/>
      <c r="N844" s="791"/>
      <c r="O844" s="265"/>
      <c r="P844" s="792"/>
      <c r="Q844" s="839"/>
      <c r="R844" s="833"/>
      <c r="S844" s="788" t="str">
        <f>IFERROR(INDEX(Inputs!$AU$8:$AU$23,MATCH(N844,Inputs!$AT$8:$AT$23,0)),"")</f>
        <v/>
      </c>
      <c r="T844" s="789" t="str">
        <f t="shared" si="92"/>
        <v/>
      </c>
      <c r="U844" s="789">
        <f t="shared" si="93"/>
        <v>0</v>
      </c>
      <c r="V844" s="789">
        <f t="shared" si="94"/>
        <v>0</v>
      </c>
      <c r="W844" s="789">
        <f t="shared" si="95"/>
        <v>0</v>
      </c>
      <c r="X844" s="790">
        <f t="shared" si="96"/>
        <v>0</v>
      </c>
    </row>
    <row r="845" spans="2:24" ht="15.75" x14ac:dyDescent="0.25">
      <c r="B845" s="837" t="s">
        <v>313</v>
      </c>
      <c r="C845" s="836" t="s">
        <v>1099</v>
      </c>
      <c r="D845" s="835">
        <v>38990</v>
      </c>
      <c r="E845" s="834">
        <v>16299.96</v>
      </c>
      <c r="F845" s="833"/>
      <c r="G845" s="832">
        <v>40</v>
      </c>
      <c r="H845" s="831">
        <f t="shared" si="97"/>
        <v>15</v>
      </c>
      <c r="I845" s="831">
        <v>-401.15999999999997</v>
      </c>
      <c r="J845" s="789">
        <f t="shared" si="98"/>
        <v>6204.87</v>
      </c>
      <c r="K845" s="831">
        <v>5803.71</v>
      </c>
      <c r="L845" s="790">
        <f t="shared" si="91"/>
        <v>10496.25</v>
      </c>
      <c r="M845" s="838"/>
      <c r="N845" s="791"/>
      <c r="O845" s="265"/>
      <c r="P845" s="792"/>
      <c r="Q845" s="839"/>
      <c r="R845" s="833"/>
      <c r="S845" s="788" t="str">
        <f>IFERROR(INDEX(Inputs!$AU$8:$AU$23,MATCH(N845,Inputs!$AT$8:$AT$23,0)),"")</f>
        <v/>
      </c>
      <c r="T845" s="789" t="str">
        <f t="shared" si="92"/>
        <v/>
      </c>
      <c r="U845" s="789">
        <f t="shared" si="93"/>
        <v>0</v>
      </c>
      <c r="V845" s="789">
        <f t="shared" si="94"/>
        <v>0</v>
      </c>
      <c r="W845" s="789">
        <f t="shared" si="95"/>
        <v>0</v>
      </c>
      <c r="X845" s="790">
        <f t="shared" si="96"/>
        <v>0</v>
      </c>
    </row>
    <row r="846" spans="2:24" ht="15.75" x14ac:dyDescent="0.25">
      <c r="B846" s="837" t="s">
        <v>311</v>
      </c>
      <c r="C846" s="836" t="s">
        <v>1155</v>
      </c>
      <c r="D846" s="835">
        <v>40816</v>
      </c>
      <c r="E846" s="834">
        <v>16341.1</v>
      </c>
      <c r="F846" s="833"/>
      <c r="G846" s="832">
        <v>40</v>
      </c>
      <c r="H846" s="831">
        <f t="shared" si="97"/>
        <v>10</v>
      </c>
      <c r="I846" s="831">
        <v>-403.20000000000005</v>
      </c>
      <c r="J846" s="789">
        <f t="shared" si="98"/>
        <v>4179.4399999999996</v>
      </c>
      <c r="K846" s="831">
        <v>3776.24</v>
      </c>
      <c r="L846" s="790">
        <f t="shared" ref="L846:L909" si="99">IFERROR(IF(K846&gt;E846,0,(+E846-K846))-F846,"")</f>
        <v>12564.86</v>
      </c>
      <c r="M846" s="838"/>
      <c r="N846" s="791"/>
      <c r="O846" s="265"/>
      <c r="P846" s="792"/>
      <c r="Q846" s="839"/>
      <c r="R846" s="833"/>
      <c r="S846" s="788" t="str">
        <f>IFERROR(INDEX(Inputs!$AU$8:$AU$23,MATCH(N846,Inputs!$AT$8:$AT$23,0)),"")</f>
        <v/>
      </c>
      <c r="T846" s="789" t="str">
        <f t="shared" si="92"/>
        <v/>
      </c>
      <c r="U846" s="789">
        <f t="shared" si="93"/>
        <v>0</v>
      </c>
      <c r="V846" s="789">
        <f t="shared" si="94"/>
        <v>0</v>
      </c>
      <c r="W846" s="789">
        <f t="shared" si="95"/>
        <v>0</v>
      </c>
      <c r="X846" s="790">
        <f t="shared" si="96"/>
        <v>0</v>
      </c>
    </row>
    <row r="847" spans="2:24" ht="15.75" x14ac:dyDescent="0.25">
      <c r="B847" s="837" t="s">
        <v>308</v>
      </c>
      <c r="C847" s="836" t="s">
        <v>1156</v>
      </c>
      <c r="D847" s="835">
        <v>42440</v>
      </c>
      <c r="E847" s="834">
        <v>16432.830000000002</v>
      </c>
      <c r="F847" s="833"/>
      <c r="G847" s="832">
        <v>20</v>
      </c>
      <c r="H847" s="831">
        <f t="shared" si="97"/>
        <v>5</v>
      </c>
      <c r="I847" s="831">
        <v>-796.19999999999993</v>
      </c>
      <c r="J847" s="789">
        <f t="shared" si="98"/>
        <v>4754.74</v>
      </c>
      <c r="K847" s="831">
        <v>3958.54</v>
      </c>
      <c r="L847" s="790">
        <f t="shared" si="99"/>
        <v>12474.29</v>
      </c>
      <c r="M847" s="838"/>
      <c r="N847" s="791"/>
      <c r="O847" s="265"/>
      <c r="P847" s="792"/>
      <c r="Q847" s="839"/>
      <c r="R847" s="833"/>
      <c r="S847" s="788" t="str">
        <f>IFERROR(INDEX(Inputs!$AU$8:$AU$23,MATCH(N847,Inputs!$AT$8:$AT$23,0)),"")</f>
        <v/>
      </c>
      <c r="T847" s="789" t="str">
        <f t="shared" si="92"/>
        <v/>
      </c>
      <c r="U847" s="789">
        <f t="shared" si="93"/>
        <v>0</v>
      </c>
      <c r="V847" s="789">
        <f t="shared" si="94"/>
        <v>0</v>
      </c>
      <c r="W847" s="789">
        <f t="shared" si="95"/>
        <v>0</v>
      </c>
      <c r="X847" s="790">
        <f t="shared" si="96"/>
        <v>0</v>
      </c>
    </row>
    <row r="848" spans="2:24" ht="15.75" x14ac:dyDescent="0.25">
      <c r="B848" s="837" t="s">
        <v>359</v>
      </c>
      <c r="C848" s="836" t="s">
        <v>1134</v>
      </c>
      <c r="D848" s="835">
        <v>38717</v>
      </c>
      <c r="E848" s="834">
        <v>16440.830000000002</v>
      </c>
      <c r="F848" s="833"/>
      <c r="G848" s="832">
        <v>40</v>
      </c>
      <c r="H848" s="831">
        <f t="shared" si="97"/>
        <v>16</v>
      </c>
      <c r="I848" s="831">
        <v>-403.08000000000004</v>
      </c>
      <c r="J848" s="789">
        <f t="shared" si="98"/>
        <v>6564.41</v>
      </c>
      <c r="K848" s="831">
        <v>6161.33</v>
      </c>
      <c r="L848" s="790">
        <f t="shared" si="99"/>
        <v>10279.500000000002</v>
      </c>
      <c r="M848" s="838"/>
      <c r="N848" s="791"/>
      <c r="O848" s="265"/>
      <c r="P848" s="792"/>
      <c r="Q848" s="839"/>
      <c r="R848" s="833"/>
      <c r="S848" s="788" t="str">
        <f>IFERROR(INDEX(Inputs!$AU$8:$AU$23,MATCH(N848,Inputs!$AT$8:$AT$23,0)),"")</f>
        <v/>
      </c>
      <c r="T848" s="789" t="str">
        <f t="shared" si="92"/>
        <v/>
      </c>
      <c r="U848" s="789">
        <f t="shared" si="93"/>
        <v>0</v>
      </c>
      <c r="V848" s="789">
        <f t="shared" si="94"/>
        <v>0</v>
      </c>
      <c r="W848" s="789">
        <f t="shared" si="95"/>
        <v>0</v>
      </c>
      <c r="X848" s="790">
        <f t="shared" si="96"/>
        <v>0</v>
      </c>
    </row>
    <row r="849" spans="2:24" ht="15.75" x14ac:dyDescent="0.25">
      <c r="B849" s="837" t="s">
        <v>359</v>
      </c>
      <c r="C849" s="836" t="s">
        <v>1126</v>
      </c>
      <c r="D849" s="835">
        <v>38168</v>
      </c>
      <c r="E849" s="834">
        <v>16441.95</v>
      </c>
      <c r="F849" s="833"/>
      <c r="G849" s="832">
        <v>40</v>
      </c>
      <c r="H849" s="831">
        <f t="shared" si="97"/>
        <v>17</v>
      </c>
      <c r="I849" s="831">
        <v>-404.04</v>
      </c>
      <c r="J849" s="789">
        <f t="shared" si="98"/>
        <v>7182.87</v>
      </c>
      <c r="K849" s="831">
        <v>6778.83</v>
      </c>
      <c r="L849" s="790">
        <f t="shared" si="99"/>
        <v>9663.1200000000008</v>
      </c>
      <c r="M849" s="838"/>
      <c r="N849" s="791"/>
      <c r="O849" s="265"/>
      <c r="P849" s="792"/>
      <c r="Q849" s="839"/>
      <c r="R849" s="833"/>
      <c r="S849" s="788" t="str">
        <f>IFERROR(INDEX(Inputs!$AU$8:$AU$23,MATCH(N849,Inputs!$AT$8:$AT$23,0)),"")</f>
        <v/>
      </c>
      <c r="T849" s="789" t="str">
        <f t="shared" si="92"/>
        <v/>
      </c>
      <c r="U849" s="789">
        <f t="shared" si="93"/>
        <v>0</v>
      </c>
      <c r="V849" s="789">
        <f t="shared" si="94"/>
        <v>0</v>
      </c>
      <c r="W849" s="789">
        <f t="shared" si="95"/>
        <v>0</v>
      </c>
      <c r="X849" s="790">
        <f t="shared" si="96"/>
        <v>0</v>
      </c>
    </row>
    <row r="850" spans="2:24" ht="15.75" x14ac:dyDescent="0.25">
      <c r="B850" s="837" t="s">
        <v>359</v>
      </c>
      <c r="C850" s="836" t="s">
        <v>900</v>
      </c>
      <c r="D850" s="835">
        <v>43951</v>
      </c>
      <c r="E850" s="834">
        <v>16501</v>
      </c>
      <c r="F850" s="833"/>
      <c r="G850" s="832">
        <v>40</v>
      </c>
      <c r="H850" s="831">
        <f t="shared" si="97"/>
        <v>1</v>
      </c>
      <c r="I850" s="831">
        <v>-409.92000000000007</v>
      </c>
      <c r="J850" s="789">
        <f t="shared" si="98"/>
        <v>786.76</v>
      </c>
      <c r="K850" s="831">
        <v>376.84</v>
      </c>
      <c r="L850" s="790">
        <f t="shared" si="99"/>
        <v>16124.16</v>
      </c>
      <c r="M850" s="838"/>
      <c r="N850" s="791"/>
      <c r="O850" s="265"/>
      <c r="P850" s="792"/>
      <c r="Q850" s="839"/>
      <c r="R850" s="833"/>
      <c r="S850" s="788" t="str">
        <f>IFERROR(INDEX(Inputs!$AU$8:$AU$23,MATCH(N850,Inputs!$AT$8:$AT$23,0)),"")</f>
        <v/>
      </c>
      <c r="T850" s="789" t="str">
        <f t="shared" si="92"/>
        <v/>
      </c>
      <c r="U850" s="789">
        <f t="shared" si="93"/>
        <v>0</v>
      </c>
      <c r="V850" s="789">
        <f t="shared" si="94"/>
        <v>0</v>
      </c>
      <c r="W850" s="789">
        <f t="shared" si="95"/>
        <v>0</v>
      </c>
      <c r="X850" s="790">
        <f t="shared" si="96"/>
        <v>0</v>
      </c>
    </row>
    <row r="851" spans="2:24" ht="15.75" x14ac:dyDescent="0.25">
      <c r="B851" s="837" t="s">
        <v>359</v>
      </c>
      <c r="C851" s="836" t="s">
        <v>1157</v>
      </c>
      <c r="D851" s="835">
        <v>43281</v>
      </c>
      <c r="E851" s="834">
        <v>16549.009999999998</v>
      </c>
      <c r="F851" s="833"/>
      <c r="G851" s="832">
        <v>60</v>
      </c>
      <c r="H851" s="831">
        <f t="shared" si="97"/>
        <v>3</v>
      </c>
      <c r="I851" s="831">
        <v>-273.84000000000003</v>
      </c>
      <c r="J851" s="789">
        <f t="shared" si="98"/>
        <v>985.38</v>
      </c>
      <c r="K851" s="831">
        <v>711.54</v>
      </c>
      <c r="L851" s="790">
        <f t="shared" si="99"/>
        <v>15837.469999999998</v>
      </c>
      <c r="M851" s="838"/>
      <c r="N851" s="791"/>
      <c r="O851" s="265"/>
      <c r="P851" s="792"/>
      <c r="Q851" s="839"/>
      <c r="R851" s="833"/>
      <c r="S851" s="788" t="str">
        <f>IFERROR(INDEX(Inputs!$AU$8:$AU$23,MATCH(N851,Inputs!$AT$8:$AT$23,0)),"")</f>
        <v/>
      </c>
      <c r="T851" s="789" t="str">
        <f t="shared" si="92"/>
        <v/>
      </c>
      <c r="U851" s="789">
        <f t="shared" si="93"/>
        <v>0</v>
      </c>
      <c r="V851" s="789">
        <f t="shared" si="94"/>
        <v>0</v>
      </c>
      <c r="W851" s="789">
        <f t="shared" si="95"/>
        <v>0</v>
      </c>
      <c r="X851" s="790">
        <f t="shared" si="96"/>
        <v>0</v>
      </c>
    </row>
    <row r="852" spans="2:24" ht="15.75" x14ac:dyDescent="0.25">
      <c r="B852" s="837" t="s">
        <v>313</v>
      </c>
      <c r="C852" s="836" t="s">
        <v>572</v>
      </c>
      <c r="D852" s="835">
        <v>38352</v>
      </c>
      <c r="E852" s="834">
        <v>16557.91</v>
      </c>
      <c r="F852" s="833"/>
      <c r="G852" s="832">
        <v>40</v>
      </c>
      <c r="H852" s="831">
        <f t="shared" si="97"/>
        <v>17</v>
      </c>
      <c r="I852" s="831">
        <v>-407.04</v>
      </c>
      <c r="J852" s="789">
        <f t="shared" si="98"/>
        <v>7026.79</v>
      </c>
      <c r="K852" s="831">
        <v>6619.75</v>
      </c>
      <c r="L852" s="790">
        <f t="shared" si="99"/>
        <v>9938.16</v>
      </c>
      <c r="M852" s="838"/>
      <c r="N852" s="791"/>
      <c r="O852" s="265"/>
      <c r="P852" s="792"/>
      <c r="Q852" s="839"/>
      <c r="R852" s="833"/>
      <c r="S852" s="788" t="str">
        <f>IFERROR(INDEX(Inputs!$AU$8:$AU$23,MATCH(N852,Inputs!$AT$8:$AT$23,0)),"")</f>
        <v/>
      </c>
      <c r="T852" s="789" t="str">
        <f t="shared" si="92"/>
        <v/>
      </c>
      <c r="U852" s="789">
        <f t="shared" si="93"/>
        <v>0</v>
      </c>
      <c r="V852" s="789">
        <f t="shared" si="94"/>
        <v>0</v>
      </c>
      <c r="W852" s="789">
        <f t="shared" si="95"/>
        <v>0</v>
      </c>
      <c r="X852" s="790">
        <f t="shared" si="96"/>
        <v>0</v>
      </c>
    </row>
    <row r="853" spans="2:24" ht="15.75" x14ac:dyDescent="0.25">
      <c r="B853" s="837" t="s">
        <v>313</v>
      </c>
      <c r="C853" s="836" t="s">
        <v>918</v>
      </c>
      <c r="D853" s="835">
        <v>37437</v>
      </c>
      <c r="E853" s="834">
        <v>16581.28</v>
      </c>
      <c r="F853" s="833"/>
      <c r="G853" s="832">
        <v>40</v>
      </c>
      <c r="H853" s="831">
        <f t="shared" si="97"/>
        <v>19</v>
      </c>
      <c r="I853" s="831">
        <v>-405.36</v>
      </c>
      <c r="J853" s="789">
        <f t="shared" si="98"/>
        <v>8069.58</v>
      </c>
      <c r="K853" s="831">
        <v>7664.22</v>
      </c>
      <c r="L853" s="790">
        <f t="shared" si="99"/>
        <v>8917.0599999999977</v>
      </c>
      <c r="M853" s="838"/>
      <c r="N853" s="791"/>
      <c r="O853" s="265"/>
      <c r="P853" s="792"/>
      <c r="Q853" s="839"/>
      <c r="R853" s="833"/>
      <c r="S853" s="788" t="str">
        <f>IFERROR(INDEX(Inputs!$AU$8:$AU$23,MATCH(N853,Inputs!$AT$8:$AT$23,0)),"")</f>
        <v/>
      </c>
      <c r="T853" s="789" t="str">
        <f t="shared" si="92"/>
        <v/>
      </c>
      <c r="U853" s="789">
        <f t="shared" si="93"/>
        <v>0</v>
      </c>
      <c r="V853" s="789">
        <f t="shared" si="94"/>
        <v>0</v>
      </c>
      <c r="W853" s="789">
        <f t="shared" si="95"/>
        <v>0</v>
      </c>
      <c r="X853" s="790">
        <f t="shared" si="96"/>
        <v>0</v>
      </c>
    </row>
    <row r="854" spans="2:24" ht="15.75" x14ac:dyDescent="0.25">
      <c r="B854" s="837" t="s">
        <v>359</v>
      </c>
      <c r="C854" s="836" t="s">
        <v>819</v>
      </c>
      <c r="D854" s="835">
        <v>43921</v>
      </c>
      <c r="E854" s="834">
        <v>16601</v>
      </c>
      <c r="F854" s="833"/>
      <c r="G854" s="832">
        <v>40</v>
      </c>
      <c r="H854" s="831">
        <f t="shared" si="97"/>
        <v>1</v>
      </c>
      <c r="I854" s="831">
        <v>-412.43999999999994</v>
      </c>
      <c r="J854" s="789">
        <f t="shared" si="98"/>
        <v>860.76</v>
      </c>
      <c r="K854" s="831">
        <v>448.32</v>
      </c>
      <c r="L854" s="790">
        <f t="shared" si="99"/>
        <v>16152.68</v>
      </c>
      <c r="M854" s="838"/>
      <c r="N854" s="791"/>
      <c r="O854" s="265"/>
      <c r="P854" s="792"/>
      <c r="Q854" s="839"/>
      <c r="R854" s="833"/>
      <c r="S854" s="788" t="str">
        <f>IFERROR(INDEX(Inputs!$AU$8:$AU$23,MATCH(N854,Inputs!$AT$8:$AT$23,0)),"")</f>
        <v/>
      </c>
      <c r="T854" s="789" t="str">
        <f t="shared" si="92"/>
        <v/>
      </c>
      <c r="U854" s="789">
        <f t="shared" si="93"/>
        <v>0</v>
      </c>
      <c r="V854" s="789">
        <f t="shared" si="94"/>
        <v>0</v>
      </c>
      <c r="W854" s="789">
        <f t="shared" si="95"/>
        <v>0</v>
      </c>
      <c r="X854" s="790">
        <f t="shared" si="96"/>
        <v>0</v>
      </c>
    </row>
    <row r="855" spans="2:24" ht="15.75" x14ac:dyDescent="0.25">
      <c r="B855" s="837">
        <v>0</v>
      </c>
      <c r="C855" s="836" t="s">
        <v>1107</v>
      </c>
      <c r="D855" s="835">
        <v>38442</v>
      </c>
      <c r="E855" s="834">
        <v>16610.16</v>
      </c>
      <c r="F855" s="833"/>
      <c r="G855" s="832">
        <v>30</v>
      </c>
      <c r="H855" s="831">
        <f t="shared" si="97"/>
        <v>16</v>
      </c>
      <c r="I855" s="831">
        <v>-535.56000000000006</v>
      </c>
      <c r="J855" s="789">
        <f t="shared" si="98"/>
        <v>9246.7999999999993</v>
      </c>
      <c r="K855" s="831">
        <v>8711.24</v>
      </c>
      <c r="L855" s="790">
        <f t="shared" si="99"/>
        <v>7898.92</v>
      </c>
      <c r="M855" s="838"/>
      <c r="N855" s="791"/>
      <c r="O855" s="265"/>
      <c r="P855" s="792"/>
      <c r="Q855" s="839"/>
      <c r="R855" s="833"/>
      <c r="S855" s="788" t="str">
        <f>IFERROR(INDEX(Inputs!$AU$8:$AU$23,MATCH(N855,Inputs!$AT$8:$AT$23,0)),"")</f>
        <v/>
      </c>
      <c r="T855" s="789" t="str">
        <f t="shared" si="92"/>
        <v/>
      </c>
      <c r="U855" s="789">
        <f t="shared" si="93"/>
        <v>0</v>
      </c>
      <c r="V855" s="789">
        <f t="shared" si="94"/>
        <v>0</v>
      </c>
      <c r="W855" s="789">
        <f t="shared" si="95"/>
        <v>0</v>
      </c>
      <c r="X855" s="790">
        <f t="shared" si="96"/>
        <v>0</v>
      </c>
    </row>
    <row r="856" spans="2:24" ht="15.75" x14ac:dyDescent="0.25">
      <c r="B856" s="837" t="s">
        <v>321</v>
      </c>
      <c r="C856" s="836" t="s">
        <v>1158</v>
      </c>
      <c r="D856" s="835">
        <v>43511</v>
      </c>
      <c r="E856" s="834">
        <v>16666.310000000001</v>
      </c>
      <c r="F856" s="833"/>
      <c r="G856" s="832">
        <v>40</v>
      </c>
      <c r="H856" s="831">
        <f t="shared" si="97"/>
        <v>2</v>
      </c>
      <c r="I856" s="831">
        <v>-411.36</v>
      </c>
      <c r="J856" s="789">
        <f t="shared" si="98"/>
        <v>1172.58</v>
      </c>
      <c r="K856" s="831">
        <v>761.22</v>
      </c>
      <c r="L856" s="790">
        <f t="shared" si="99"/>
        <v>15905.090000000002</v>
      </c>
      <c r="M856" s="838"/>
      <c r="N856" s="791"/>
      <c r="O856" s="265"/>
      <c r="P856" s="792"/>
      <c r="Q856" s="839"/>
      <c r="R856" s="833"/>
      <c r="S856" s="788" t="str">
        <f>IFERROR(INDEX(Inputs!$AU$8:$AU$23,MATCH(N856,Inputs!$AT$8:$AT$23,0)),"")</f>
        <v/>
      </c>
      <c r="T856" s="789" t="str">
        <f t="shared" si="92"/>
        <v/>
      </c>
      <c r="U856" s="789">
        <f t="shared" si="93"/>
        <v>0</v>
      </c>
      <c r="V856" s="789">
        <f t="shared" si="94"/>
        <v>0</v>
      </c>
      <c r="W856" s="789">
        <f t="shared" si="95"/>
        <v>0</v>
      </c>
      <c r="X856" s="790">
        <f t="shared" si="96"/>
        <v>0</v>
      </c>
    </row>
    <row r="857" spans="2:24" ht="15.75" x14ac:dyDescent="0.25">
      <c r="B857" s="837" t="s">
        <v>313</v>
      </c>
      <c r="C857" s="836" t="s">
        <v>1159</v>
      </c>
      <c r="D857" s="835">
        <v>39355</v>
      </c>
      <c r="E857" s="834">
        <v>16760.07</v>
      </c>
      <c r="F857" s="833"/>
      <c r="G857" s="832">
        <v>40</v>
      </c>
      <c r="H857" s="831">
        <f t="shared" si="97"/>
        <v>14</v>
      </c>
      <c r="I857" s="831">
        <v>-411.48</v>
      </c>
      <c r="J857" s="789">
        <f t="shared" si="98"/>
        <v>5959.4699999999993</v>
      </c>
      <c r="K857" s="831">
        <v>5547.99</v>
      </c>
      <c r="L857" s="790">
        <f t="shared" si="99"/>
        <v>11212.08</v>
      </c>
      <c r="M857" s="838"/>
      <c r="N857" s="791"/>
      <c r="O857" s="265"/>
      <c r="P857" s="792"/>
      <c r="Q857" s="839"/>
      <c r="R857" s="833"/>
      <c r="S857" s="788" t="str">
        <f>IFERROR(INDEX(Inputs!$AU$8:$AU$23,MATCH(N857,Inputs!$AT$8:$AT$23,0)),"")</f>
        <v/>
      </c>
      <c r="T857" s="789" t="str">
        <f t="shared" si="92"/>
        <v/>
      </c>
      <c r="U857" s="789">
        <f t="shared" si="93"/>
        <v>0</v>
      </c>
      <c r="V857" s="789">
        <f t="shared" si="94"/>
        <v>0</v>
      </c>
      <c r="W857" s="789">
        <f t="shared" si="95"/>
        <v>0</v>
      </c>
      <c r="X857" s="790">
        <f t="shared" si="96"/>
        <v>0</v>
      </c>
    </row>
    <row r="858" spans="2:24" ht="15.75" x14ac:dyDescent="0.25">
      <c r="B858" s="837" t="s">
        <v>313</v>
      </c>
      <c r="C858" s="836" t="s">
        <v>918</v>
      </c>
      <c r="D858" s="835">
        <v>36981</v>
      </c>
      <c r="E858" s="834">
        <v>16824.439999999999</v>
      </c>
      <c r="F858" s="833"/>
      <c r="G858" s="832">
        <v>40</v>
      </c>
      <c r="H858" s="831">
        <f t="shared" si="97"/>
        <v>20</v>
      </c>
      <c r="I858" s="831">
        <v>-410.64</v>
      </c>
      <c r="J858" s="789">
        <f t="shared" si="98"/>
        <v>8747.75</v>
      </c>
      <c r="K858" s="831">
        <v>8337.11</v>
      </c>
      <c r="L858" s="790">
        <f t="shared" si="99"/>
        <v>8487.3299999999981</v>
      </c>
      <c r="M858" s="838"/>
      <c r="N858" s="791"/>
      <c r="O858" s="265"/>
      <c r="P858" s="792"/>
      <c r="Q858" s="839"/>
      <c r="R858" s="833"/>
      <c r="S858" s="788" t="str">
        <f>IFERROR(INDEX(Inputs!$AU$8:$AU$23,MATCH(N858,Inputs!$AT$8:$AT$23,0)),"")</f>
        <v/>
      </c>
      <c r="T858" s="789" t="str">
        <f t="shared" si="92"/>
        <v/>
      </c>
      <c r="U858" s="789">
        <f t="shared" si="93"/>
        <v>0</v>
      </c>
      <c r="V858" s="789">
        <f t="shared" si="94"/>
        <v>0</v>
      </c>
      <c r="W858" s="789">
        <f t="shared" si="95"/>
        <v>0</v>
      </c>
      <c r="X858" s="790">
        <f t="shared" si="96"/>
        <v>0</v>
      </c>
    </row>
    <row r="859" spans="2:24" ht="15.75" x14ac:dyDescent="0.25">
      <c r="B859" s="837" t="s">
        <v>313</v>
      </c>
      <c r="C859" s="836" t="s">
        <v>1160</v>
      </c>
      <c r="D859" s="835">
        <v>41213</v>
      </c>
      <c r="E859" s="834">
        <v>16971.27</v>
      </c>
      <c r="F859" s="833"/>
      <c r="G859" s="832">
        <v>20</v>
      </c>
      <c r="H859" s="831">
        <f t="shared" si="97"/>
        <v>9</v>
      </c>
      <c r="I859" s="831">
        <v>-815.5200000000001</v>
      </c>
      <c r="J859" s="789">
        <f t="shared" si="98"/>
        <v>7728.9100000000008</v>
      </c>
      <c r="K859" s="831">
        <v>6913.39</v>
      </c>
      <c r="L859" s="790">
        <f t="shared" si="99"/>
        <v>10057.880000000001</v>
      </c>
      <c r="M859" s="838"/>
      <c r="N859" s="791"/>
      <c r="O859" s="265"/>
      <c r="P859" s="792"/>
      <c r="Q859" s="839"/>
      <c r="R859" s="833"/>
      <c r="S859" s="788" t="str">
        <f>IFERROR(INDEX(Inputs!$AU$8:$AU$23,MATCH(N859,Inputs!$AT$8:$AT$23,0)),"")</f>
        <v/>
      </c>
      <c r="T859" s="789" t="str">
        <f t="shared" si="92"/>
        <v/>
      </c>
      <c r="U859" s="789">
        <f t="shared" si="93"/>
        <v>0</v>
      </c>
      <c r="V859" s="789">
        <f t="shared" si="94"/>
        <v>0</v>
      </c>
      <c r="W859" s="789">
        <f t="shared" si="95"/>
        <v>0</v>
      </c>
      <c r="X859" s="790">
        <f t="shared" si="96"/>
        <v>0</v>
      </c>
    </row>
    <row r="860" spans="2:24" ht="15.75" x14ac:dyDescent="0.25">
      <c r="B860" s="837" t="s">
        <v>321</v>
      </c>
      <c r="C860" s="836" t="s">
        <v>1161</v>
      </c>
      <c r="D860" s="835">
        <v>38077</v>
      </c>
      <c r="E860" s="834">
        <v>17028.7</v>
      </c>
      <c r="F860" s="833"/>
      <c r="G860" s="832">
        <v>44</v>
      </c>
      <c r="H860" s="831">
        <f t="shared" si="97"/>
        <v>17</v>
      </c>
      <c r="I860" s="831">
        <v>-381.24</v>
      </c>
      <c r="J860" s="789">
        <f t="shared" si="98"/>
        <v>6860.94</v>
      </c>
      <c r="K860" s="831">
        <v>6479.7</v>
      </c>
      <c r="L860" s="790">
        <f t="shared" si="99"/>
        <v>10549</v>
      </c>
      <c r="M860" s="838"/>
      <c r="N860" s="791"/>
      <c r="O860" s="265"/>
      <c r="P860" s="792"/>
      <c r="Q860" s="839"/>
      <c r="R860" s="833"/>
      <c r="S860" s="788" t="str">
        <f>IFERROR(INDEX(Inputs!$AU$8:$AU$23,MATCH(N860,Inputs!$AT$8:$AT$23,0)),"")</f>
        <v/>
      </c>
      <c r="T860" s="789" t="str">
        <f t="shared" si="92"/>
        <v/>
      </c>
      <c r="U860" s="789">
        <f t="shared" si="93"/>
        <v>0</v>
      </c>
      <c r="V860" s="789">
        <f t="shared" si="94"/>
        <v>0</v>
      </c>
      <c r="W860" s="789">
        <f t="shared" si="95"/>
        <v>0</v>
      </c>
      <c r="X860" s="790">
        <f t="shared" si="96"/>
        <v>0</v>
      </c>
    </row>
    <row r="861" spans="2:24" ht="15.75" x14ac:dyDescent="0.25">
      <c r="B861" s="837" t="s">
        <v>321</v>
      </c>
      <c r="C861" s="836" t="s">
        <v>107</v>
      </c>
      <c r="D861" s="835">
        <v>36250</v>
      </c>
      <c r="E861" s="834">
        <v>17039.150000000001</v>
      </c>
      <c r="F861" s="833"/>
      <c r="G861" s="832">
        <v>44</v>
      </c>
      <c r="H861" s="831">
        <f t="shared" si="97"/>
        <v>22</v>
      </c>
      <c r="I861" s="831">
        <v>-378.84000000000003</v>
      </c>
      <c r="J861" s="789">
        <f t="shared" si="98"/>
        <v>8829.6</v>
      </c>
      <c r="K861" s="831">
        <v>8450.76</v>
      </c>
      <c r="L861" s="790">
        <f t="shared" si="99"/>
        <v>8588.3900000000012</v>
      </c>
      <c r="M861" s="838"/>
      <c r="N861" s="791"/>
      <c r="O861" s="265"/>
      <c r="P861" s="792"/>
      <c r="Q861" s="839"/>
      <c r="R861" s="833"/>
      <c r="S861" s="788" t="str">
        <f>IFERROR(INDEX(Inputs!$AU$8:$AU$23,MATCH(N861,Inputs!$AT$8:$AT$23,0)),"")</f>
        <v/>
      </c>
      <c r="T861" s="789" t="str">
        <f t="shared" si="92"/>
        <v/>
      </c>
      <c r="U861" s="789">
        <f t="shared" si="93"/>
        <v>0</v>
      </c>
      <c r="V861" s="789">
        <f t="shared" si="94"/>
        <v>0</v>
      </c>
      <c r="W861" s="789">
        <f t="shared" si="95"/>
        <v>0</v>
      </c>
      <c r="X861" s="790">
        <f t="shared" si="96"/>
        <v>0</v>
      </c>
    </row>
    <row r="862" spans="2:24" ht="15.75" x14ac:dyDescent="0.25">
      <c r="B862" s="837" t="s">
        <v>313</v>
      </c>
      <c r="C862" s="836" t="s">
        <v>1162</v>
      </c>
      <c r="D862" s="835">
        <v>39721</v>
      </c>
      <c r="E862" s="834">
        <v>17078.09</v>
      </c>
      <c r="F862" s="833"/>
      <c r="G862" s="832">
        <v>40</v>
      </c>
      <c r="H862" s="831">
        <f t="shared" si="97"/>
        <v>13</v>
      </c>
      <c r="I862" s="831">
        <v>-419.52</v>
      </c>
      <c r="J862" s="789">
        <f t="shared" si="98"/>
        <v>5645.9400000000005</v>
      </c>
      <c r="K862" s="831">
        <v>5226.42</v>
      </c>
      <c r="L862" s="790">
        <f t="shared" si="99"/>
        <v>11851.67</v>
      </c>
      <c r="M862" s="838"/>
      <c r="N862" s="791"/>
      <c r="O862" s="265"/>
      <c r="P862" s="792"/>
      <c r="Q862" s="839"/>
      <c r="R862" s="833"/>
      <c r="S862" s="788" t="str">
        <f>IFERROR(INDEX(Inputs!$AU$8:$AU$23,MATCH(N862,Inputs!$AT$8:$AT$23,0)),"")</f>
        <v/>
      </c>
      <c r="T862" s="789" t="str">
        <f t="shared" si="92"/>
        <v/>
      </c>
      <c r="U862" s="789">
        <f t="shared" si="93"/>
        <v>0</v>
      </c>
      <c r="V862" s="789">
        <f t="shared" si="94"/>
        <v>0</v>
      </c>
      <c r="W862" s="789">
        <f t="shared" si="95"/>
        <v>0</v>
      </c>
      <c r="X862" s="790">
        <f t="shared" si="96"/>
        <v>0</v>
      </c>
    </row>
    <row r="863" spans="2:24" ht="15.75" x14ac:dyDescent="0.25">
      <c r="B863" s="837" t="s">
        <v>308</v>
      </c>
      <c r="C863" s="836" t="s">
        <v>1163</v>
      </c>
      <c r="D863" s="835">
        <v>38852</v>
      </c>
      <c r="E863" s="834">
        <v>17130.72</v>
      </c>
      <c r="F863" s="833"/>
      <c r="G863" s="832">
        <v>20</v>
      </c>
      <c r="H863" s="831">
        <f t="shared" si="97"/>
        <v>15</v>
      </c>
      <c r="I863" s="831">
        <v>-799.44</v>
      </c>
      <c r="J863" s="789">
        <f t="shared" si="98"/>
        <v>13333.480000000001</v>
      </c>
      <c r="K863" s="831">
        <v>12534.04</v>
      </c>
      <c r="L863" s="790">
        <f t="shared" si="99"/>
        <v>4596.68</v>
      </c>
      <c r="M863" s="838"/>
      <c r="N863" s="791"/>
      <c r="O863" s="265"/>
      <c r="P863" s="792"/>
      <c r="Q863" s="839"/>
      <c r="R863" s="833"/>
      <c r="S863" s="788" t="str">
        <f>IFERROR(INDEX(Inputs!$AU$8:$AU$23,MATCH(N863,Inputs!$AT$8:$AT$23,0)),"")</f>
        <v/>
      </c>
      <c r="T863" s="789" t="str">
        <f t="shared" si="92"/>
        <v/>
      </c>
      <c r="U863" s="789">
        <f t="shared" si="93"/>
        <v>0</v>
      </c>
      <c r="V863" s="789">
        <f t="shared" si="94"/>
        <v>0</v>
      </c>
      <c r="W863" s="789">
        <f t="shared" si="95"/>
        <v>0</v>
      </c>
      <c r="X863" s="790">
        <f t="shared" si="96"/>
        <v>0</v>
      </c>
    </row>
    <row r="864" spans="2:24" ht="15.75" x14ac:dyDescent="0.25">
      <c r="B864" s="837" t="s">
        <v>321</v>
      </c>
      <c r="C864" s="836" t="s">
        <v>1164</v>
      </c>
      <c r="D864" s="835">
        <v>38352</v>
      </c>
      <c r="E864" s="834">
        <v>17135.080000000002</v>
      </c>
      <c r="F864" s="833"/>
      <c r="G864" s="832">
        <v>44</v>
      </c>
      <c r="H864" s="831">
        <f t="shared" si="97"/>
        <v>17</v>
      </c>
      <c r="I864" s="831">
        <v>-382.68</v>
      </c>
      <c r="J864" s="789">
        <f t="shared" si="98"/>
        <v>6610.18</v>
      </c>
      <c r="K864" s="831">
        <v>6227.5</v>
      </c>
      <c r="L864" s="790">
        <f t="shared" si="99"/>
        <v>10907.580000000002</v>
      </c>
      <c r="M864" s="838"/>
      <c r="N864" s="791"/>
      <c r="O864" s="265"/>
      <c r="P864" s="792"/>
      <c r="Q864" s="839"/>
      <c r="R864" s="833"/>
      <c r="S864" s="788" t="str">
        <f>IFERROR(INDEX(Inputs!$AU$8:$AU$23,MATCH(N864,Inputs!$AT$8:$AT$23,0)),"")</f>
        <v/>
      </c>
      <c r="T864" s="789" t="str">
        <f t="shared" si="92"/>
        <v/>
      </c>
      <c r="U864" s="789">
        <f t="shared" si="93"/>
        <v>0</v>
      </c>
      <c r="V864" s="789">
        <f t="shared" si="94"/>
        <v>0</v>
      </c>
      <c r="W864" s="789">
        <f t="shared" si="95"/>
        <v>0</v>
      </c>
      <c r="X864" s="790">
        <f t="shared" si="96"/>
        <v>0</v>
      </c>
    </row>
    <row r="865" spans="2:24" ht="15.75" x14ac:dyDescent="0.25">
      <c r="B865" s="837" t="s">
        <v>359</v>
      </c>
      <c r="C865" s="836" t="s">
        <v>1165</v>
      </c>
      <c r="D865" s="835">
        <v>37802</v>
      </c>
      <c r="E865" s="834">
        <v>17212.09</v>
      </c>
      <c r="F865" s="833"/>
      <c r="G865" s="832">
        <v>40</v>
      </c>
      <c r="H865" s="831">
        <f t="shared" si="97"/>
        <v>18</v>
      </c>
      <c r="I865" s="831">
        <v>-421.20000000000005</v>
      </c>
      <c r="J865" s="789">
        <f t="shared" si="98"/>
        <v>7946.9</v>
      </c>
      <c r="K865" s="831">
        <v>7525.7</v>
      </c>
      <c r="L865" s="790">
        <f t="shared" si="99"/>
        <v>9686.39</v>
      </c>
      <c r="M865" s="838"/>
      <c r="N865" s="791"/>
      <c r="O865" s="265"/>
      <c r="P865" s="792"/>
      <c r="Q865" s="839"/>
      <c r="R865" s="833"/>
      <c r="S865" s="788" t="str">
        <f>IFERROR(INDEX(Inputs!$AU$8:$AU$23,MATCH(N865,Inputs!$AT$8:$AT$23,0)),"")</f>
        <v/>
      </c>
      <c r="T865" s="789" t="str">
        <f t="shared" si="92"/>
        <v/>
      </c>
      <c r="U865" s="789">
        <f t="shared" si="93"/>
        <v>0</v>
      </c>
      <c r="V865" s="789">
        <f t="shared" si="94"/>
        <v>0</v>
      </c>
      <c r="W865" s="789">
        <f t="shared" si="95"/>
        <v>0</v>
      </c>
      <c r="X865" s="790">
        <f t="shared" si="96"/>
        <v>0</v>
      </c>
    </row>
    <row r="866" spans="2:24" ht="15.75" x14ac:dyDescent="0.25">
      <c r="B866" s="837" t="s">
        <v>359</v>
      </c>
      <c r="C866" s="836" t="s">
        <v>1104</v>
      </c>
      <c r="D866" s="835">
        <v>36250</v>
      </c>
      <c r="E866" s="834">
        <v>17409.990000000002</v>
      </c>
      <c r="F866" s="833"/>
      <c r="G866" s="832">
        <v>60</v>
      </c>
      <c r="H866" s="831">
        <f t="shared" si="97"/>
        <v>22</v>
      </c>
      <c r="I866" s="831">
        <v>-287.04000000000002</v>
      </c>
      <c r="J866" s="789">
        <f t="shared" si="98"/>
        <v>6620.86</v>
      </c>
      <c r="K866" s="831">
        <v>6333.82</v>
      </c>
      <c r="L866" s="790">
        <f t="shared" si="99"/>
        <v>11076.170000000002</v>
      </c>
      <c r="M866" s="838"/>
      <c r="N866" s="791"/>
      <c r="O866" s="265"/>
      <c r="P866" s="792"/>
      <c r="Q866" s="839"/>
      <c r="R866" s="833"/>
      <c r="S866" s="788" t="str">
        <f>IFERROR(INDEX(Inputs!$AU$8:$AU$23,MATCH(N866,Inputs!$AT$8:$AT$23,0)),"")</f>
        <v/>
      </c>
      <c r="T866" s="789" t="str">
        <f t="shared" si="92"/>
        <v/>
      </c>
      <c r="U866" s="789">
        <f t="shared" si="93"/>
        <v>0</v>
      </c>
      <c r="V866" s="789">
        <f t="shared" si="94"/>
        <v>0</v>
      </c>
      <c r="W866" s="789">
        <f t="shared" si="95"/>
        <v>0</v>
      </c>
      <c r="X866" s="790">
        <f t="shared" si="96"/>
        <v>0</v>
      </c>
    </row>
    <row r="867" spans="2:24" ht="15.75" x14ac:dyDescent="0.25">
      <c r="B867" s="837" t="s">
        <v>359</v>
      </c>
      <c r="C867" s="836" t="s">
        <v>1166</v>
      </c>
      <c r="D867" s="835">
        <v>37164</v>
      </c>
      <c r="E867" s="834">
        <v>17739.599999999999</v>
      </c>
      <c r="F867" s="833"/>
      <c r="G867" s="832">
        <v>40</v>
      </c>
      <c r="H867" s="831">
        <f t="shared" si="97"/>
        <v>20</v>
      </c>
      <c r="I867" s="831">
        <v>-433.20000000000005</v>
      </c>
      <c r="J867" s="789">
        <f t="shared" si="98"/>
        <v>9002.19</v>
      </c>
      <c r="K867" s="831">
        <v>8568.99</v>
      </c>
      <c r="L867" s="790">
        <f t="shared" si="99"/>
        <v>9170.6099999999988</v>
      </c>
      <c r="M867" s="838"/>
      <c r="N867" s="791"/>
      <c r="O867" s="265"/>
      <c r="P867" s="792"/>
      <c r="Q867" s="839"/>
      <c r="R867" s="833"/>
      <c r="S867" s="788" t="str">
        <f>IFERROR(INDEX(Inputs!$AU$8:$AU$23,MATCH(N867,Inputs!$AT$8:$AT$23,0)),"")</f>
        <v/>
      </c>
      <c r="T867" s="789" t="str">
        <f t="shared" si="92"/>
        <v/>
      </c>
      <c r="U867" s="789">
        <f t="shared" si="93"/>
        <v>0</v>
      </c>
      <c r="V867" s="789">
        <f t="shared" si="94"/>
        <v>0</v>
      </c>
      <c r="W867" s="789">
        <f t="shared" si="95"/>
        <v>0</v>
      </c>
      <c r="X867" s="790">
        <f t="shared" si="96"/>
        <v>0</v>
      </c>
    </row>
    <row r="868" spans="2:24" ht="15.75" x14ac:dyDescent="0.25">
      <c r="B868" s="837" t="s">
        <v>359</v>
      </c>
      <c r="C868" s="836" t="s">
        <v>1167</v>
      </c>
      <c r="D868" s="835">
        <v>39355</v>
      </c>
      <c r="E868" s="834">
        <v>17760.89</v>
      </c>
      <c r="F868" s="833"/>
      <c r="G868" s="832">
        <v>60</v>
      </c>
      <c r="H868" s="831">
        <f t="shared" si="97"/>
        <v>14</v>
      </c>
      <c r="I868" s="831">
        <v>-292.92</v>
      </c>
      <c r="J868" s="789">
        <f t="shared" si="98"/>
        <v>4213.5</v>
      </c>
      <c r="K868" s="831">
        <v>3920.58</v>
      </c>
      <c r="L868" s="790">
        <f t="shared" si="99"/>
        <v>13840.31</v>
      </c>
      <c r="M868" s="838"/>
      <c r="N868" s="791"/>
      <c r="O868" s="265"/>
      <c r="P868" s="792"/>
      <c r="Q868" s="839"/>
      <c r="R868" s="833"/>
      <c r="S868" s="788" t="str">
        <f>IFERROR(INDEX(Inputs!$AU$8:$AU$23,MATCH(N868,Inputs!$AT$8:$AT$23,0)),"")</f>
        <v/>
      </c>
      <c r="T868" s="789" t="str">
        <f t="shared" si="92"/>
        <v/>
      </c>
      <c r="U868" s="789">
        <f t="shared" si="93"/>
        <v>0</v>
      </c>
      <c r="V868" s="789">
        <f t="shared" si="94"/>
        <v>0</v>
      </c>
      <c r="W868" s="789">
        <f t="shared" si="95"/>
        <v>0</v>
      </c>
      <c r="X868" s="790">
        <f t="shared" si="96"/>
        <v>0</v>
      </c>
    </row>
    <row r="869" spans="2:24" ht="15.75" x14ac:dyDescent="0.25">
      <c r="B869" s="837" t="s">
        <v>308</v>
      </c>
      <c r="C869" s="836" t="s">
        <v>1168</v>
      </c>
      <c r="D869" s="835">
        <v>38595</v>
      </c>
      <c r="E869" s="834">
        <v>17781.32</v>
      </c>
      <c r="F869" s="833"/>
      <c r="G869" s="832">
        <v>20</v>
      </c>
      <c r="H869" s="831">
        <f t="shared" si="97"/>
        <v>16</v>
      </c>
      <c r="I869" s="831">
        <v>-822.72</v>
      </c>
      <c r="J869" s="789">
        <f t="shared" si="98"/>
        <v>14421.96</v>
      </c>
      <c r="K869" s="831">
        <v>13599.24</v>
      </c>
      <c r="L869" s="790">
        <f t="shared" si="99"/>
        <v>4182.08</v>
      </c>
      <c r="M869" s="838"/>
      <c r="N869" s="791"/>
      <c r="O869" s="265"/>
      <c r="P869" s="792"/>
      <c r="Q869" s="839"/>
      <c r="R869" s="833"/>
      <c r="S869" s="788" t="str">
        <f>IFERROR(INDEX(Inputs!$AU$8:$AU$23,MATCH(N869,Inputs!$AT$8:$AT$23,0)),"")</f>
        <v/>
      </c>
      <c r="T869" s="789" t="str">
        <f t="shared" si="92"/>
        <v/>
      </c>
      <c r="U869" s="789">
        <f t="shared" si="93"/>
        <v>0</v>
      </c>
      <c r="V869" s="789">
        <f t="shared" si="94"/>
        <v>0</v>
      </c>
      <c r="W869" s="789">
        <f t="shared" si="95"/>
        <v>0</v>
      </c>
      <c r="X869" s="790">
        <f t="shared" si="96"/>
        <v>0</v>
      </c>
    </row>
    <row r="870" spans="2:24" ht="15.75" x14ac:dyDescent="0.25">
      <c r="B870" s="837" t="s">
        <v>321</v>
      </c>
      <c r="C870" s="836" t="s">
        <v>1169</v>
      </c>
      <c r="D870" s="835">
        <v>37072</v>
      </c>
      <c r="E870" s="834">
        <v>17889.099999999999</v>
      </c>
      <c r="F870" s="833"/>
      <c r="G870" s="832">
        <v>44</v>
      </c>
      <c r="H870" s="831">
        <f t="shared" si="97"/>
        <v>20</v>
      </c>
      <c r="I870" s="831">
        <v>-398.52</v>
      </c>
      <c r="J870" s="789">
        <f t="shared" si="98"/>
        <v>8356.49</v>
      </c>
      <c r="K870" s="831">
        <v>7957.97</v>
      </c>
      <c r="L870" s="790">
        <f t="shared" si="99"/>
        <v>9931.1299999999974</v>
      </c>
      <c r="M870" s="838"/>
      <c r="N870" s="791"/>
      <c r="O870" s="265"/>
      <c r="P870" s="792"/>
      <c r="Q870" s="839"/>
      <c r="R870" s="833"/>
      <c r="S870" s="788" t="str">
        <f>IFERROR(INDEX(Inputs!$AU$8:$AU$23,MATCH(N870,Inputs!$AT$8:$AT$23,0)),"")</f>
        <v/>
      </c>
      <c r="T870" s="789" t="str">
        <f t="shared" si="92"/>
        <v/>
      </c>
      <c r="U870" s="789">
        <f t="shared" si="93"/>
        <v>0</v>
      </c>
      <c r="V870" s="789">
        <f t="shared" si="94"/>
        <v>0</v>
      </c>
      <c r="W870" s="789">
        <f t="shared" si="95"/>
        <v>0</v>
      </c>
      <c r="X870" s="790">
        <f t="shared" si="96"/>
        <v>0</v>
      </c>
    </row>
    <row r="871" spans="2:24" ht="15.75" x14ac:dyDescent="0.25">
      <c r="B871" s="837" t="s">
        <v>321</v>
      </c>
      <c r="C871" s="836" t="s">
        <v>1170</v>
      </c>
      <c r="D871" s="835">
        <v>38168</v>
      </c>
      <c r="E871" s="834">
        <v>17901.03</v>
      </c>
      <c r="F871" s="833"/>
      <c r="G871" s="832">
        <v>44</v>
      </c>
      <c r="H871" s="831">
        <f t="shared" si="97"/>
        <v>17</v>
      </c>
      <c r="I871" s="831">
        <v>-399.72</v>
      </c>
      <c r="J871" s="789">
        <f t="shared" si="98"/>
        <v>7109.02</v>
      </c>
      <c r="K871" s="831">
        <v>6709.3</v>
      </c>
      <c r="L871" s="790">
        <f t="shared" si="99"/>
        <v>11191.73</v>
      </c>
      <c r="M871" s="838"/>
      <c r="N871" s="791"/>
      <c r="O871" s="265"/>
      <c r="P871" s="792"/>
      <c r="Q871" s="839"/>
      <c r="R871" s="833"/>
      <c r="S871" s="788" t="str">
        <f>IFERROR(INDEX(Inputs!$AU$8:$AU$23,MATCH(N871,Inputs!$AT$8:$AT$23,0)),"")</f>
        <v/>
      </c>
      <c r="T871" s="789" t="str">
        <f t="shared" si="92"/>
        <v/>
      </c>
      <c r="U871" s="789">
        <f t="shared" si="93"/>
        <v>0</v>
      </c>
      <c r="V871" s="789">
        <f t="shared" si="94"/>
        <v>0</v>
      </c>
      <c r="W871" s="789">
        <f t="shared" si="95"/>
        <v>0</v>
      </c>
      <c r="X871" s="790">
        <f t="shared" si="96"/>
        <v>0</v>
      </c>
    </row>
    <row r="872" spans="2:24" ht="15.75" x14ac:dyDescent="0.25">
      <c r="B872" s="837" t="s">
        <v>359</v>
      </c>
      <c r="C872" s="836" t="s">
        <v>1171</v>
      </c>
      <c r="D872" s="835">
        <v>41920</v>
      </c>
      <c r="E872" s="834">
        <v>17940.75</v>
      </c>
      <c r="F872" s="833"/>
      <c r="G872" s="832">
        <v>60</v>
      </c>
      <c r="H872" s="831">
        <f t="shared" si="97"/>
        <v>7</v>
      </c>
      <c r="I872" s="831">
        <v>-296.28000000000003</v>
      </c>
      <c r="J872" s="789">
        <f t="shared" si="98"/>
        <v>2163.7200000000003</v>
      </c>
      <c r="K872" s="831">
        <v>1867.44</v>
      </c>
      <c r="L872" s="790">
        <f t="shared" si="99"/>
        <v>16073.31</v>
      </c>
      <c r="M872" s="838"/>
      <c r="N872" s="791"/>
      <c r="O872" s="265"/>
      <c r="P872" s="792"/>
      <c r="Q872" s="839"/>
      <c r="R872" s="833"/>
      <c r="S872" s="788" t="str">
        <f>IFERROR(INDEX(Inputs!$AU$8:$AU$23,MATCH(N872,Inputs!$AT$8:$AT$23,0)),"")</f>
        <v/>
      </c>
      <c r="T872" s="789" t="str">
        <f t="shared" si="92"/>
        <v/>
      </c>
      <c r="U872" s="789">
        <f t="shared" si="93"/>
        <v>0</v>
      </c>
      <c r="V872" s="789">
        <f t="shared" si="94"/>
        <v>0</v>
      </c>
      <c r="W872" s="789">
        <f t="shared" si="95"/>
        <v>0</v>
      </c>
      <c r="X872" s="790">
        <f t="shared" si="96"/>
        <v>0</v>
      </c>
    </row>
    <row r="873" spans="2:24" ht="15.75" x14ac:dyDescent="0.25">
      <c r="B873" s="837" t="s">
        <v>316</v>
      </c>
      <c r="C873" s="836" t="s">
        <v>1172</v>
      </c>
      <c r="D873" s="835">
        <v>35079</v>
      </c>
      <c r="E873" s="834">
        <v>18000</v>
      </c>
      <c r="F873" s="833"/>
      <c r="G873" s="832">
        <v>7</v>
      </c>
      <c r="H873" s="831">
        <f t="shared" si="97"/>
        <v>7</v>
      </c>
      <c r="I873" s="831">
        <v>0</v>
      </c>
      <c r="J873" s="789">
        <f t="shared" si="98"/>
        <v>18000</v>
      </c>
      <c r="K873" s="831">
        <v>18000</v>
      </c>
      <c r="L873" s="790">
        <f t="shared" si="99"/>
        <v>0</v>
      </c>
      <c r="M873" s="838"/>
      <c r="N873" s="791"/>
      <c r="O873" s="265"/>
      <c r="P873" s="792"/>
      <c r="Q873" s="839"/>
      <c r="R873" s="833"/>
      <c r="S873" s="788" t="str">
        <f>IFERROR(INDEX(Inputs!$AU$8:$AU$23,MATCH(N873,Inputs!$AT$8:$AT$23,0)),"")</f>
        <v/>
      </c>
      <c r="T873" s="789" t="str">
        <f t="shared" si="92"/>
        <v/>
      </c>
      <c r="U873" s="789">
        <f t="shared" si="93"/>
        <v>0</v>
      </c>
      <c r="V873" s="789">
        <f t="shared" si="94"/>
        <v>0</v>
      </c>
      <c r="W873" s="789">
        <f t="shared" si="95"/>
        <v>0</v>
      </c>
      <c r="X873" s="790">
        <f t="shared" si="96"/>
        <v>0</v>
      </c>
    </row>
    <row r="874" spans="2:24" ht="15.75" x14ac:dyDescent="0.25">
      <c r="B874" s="837" t="s">
        <v>359</v>
      </c>
      <c r="C874" s="836" t="s">
        <v>1173</v>
      </c>
      <c r="D874" s="835">
        <v>36707</v>
      </c>
      <c r="E874" s="834">
        <v>18037.45</v>
      </c>
      <c r="F874" s="833"/>
      <c r="G874" s="832">
        <v>60</v>
      </c>
      <c r="H874" s="831">
        <f t="shared" si="97"/>
        <v>21</v>
      </c>
      <c r="I874" s="831">
        <v>-296.88</v>
      </c>
      <c r="J874" s="789">
        <f t="shared" si="98"/>
        <v>6482.77</v>
      </c>
      <c r="K874" s="831">
        <v>6185.89</v>
      </c>
      <c r="L874" s="790">
        <f t="shared" si="99"/>
        <v>11851.560000000001</v>
      </c>
      <c r="M874" s="838"/>
      <c r="N874" s="791"/>
      <c r="O874" s="265"/>
      <c r="P874" s="792"/>
      <c r="Q874" s="839"/>
      <c r="R874" s="833"/>
      <c r="S874" s="788" t="str">
        <f>IFERROR(INDEX(Inputs!$AU$8:$AU$23,MATCH(N874,Inputs!$AT$8:$AT$23,0)),"")</f>
        <v/>
      </c>
      <c r="T874" s="789" t="str">
        <f t="shared" si="92"/>
        <v/>
      </c>
      <c r="U874" s="789">
        <f t="shared" si="93"/>
        <v>0</v>
      </c>
      <c r="V874" s="789">
        <f t="shared" si="94"/>
        <v>0</v>
      </c>
      <c r="W874" s="789">
        <f t="shared" si="95"/>
        <v>0</v>
      </c>
      <c r="X874" s="790">
        <f t="shared" si="96"/>
        <v>0</v>
      </c>
    </row>
    <row r="875" spans="2:24" ht="15.75" x14ac:dyDescent="0.25">
      <c r="B875" s="837">
        <v>0</v>
      </c>
      <c r="C875" s="836" t="s">
        <v>1174</v>
      </c>
      <c r="D875" s="835">
        <v>43511</v>
      </c>
      <c r="E875" s="834">
        <v>18065.3</v>
      </c>
      <c r="F875" s="833"/>
      <c r="G875" s="832">
        <v>30</v>
      </c>
      <c r="H875" s="831">
        <f t="shared" si="97"/>
        <v>2</v>
      </c>
      <c r="I875" s="831">
        <v>-593.52</v>
      </c>
      <c r="J875" s="789">
        <f t="shared" si="98"/>
        <v>1743.37</v>
      </c>
      <c r="K875" s="831">
        <v>1149.8499999999999</v>
      </c>
      <c r="L875" s="790">
        <f t="shared" si="99"/>
        <v>16915.45</v>
      </c>
      <c r="M875" s="838"/>
      <c r="N875" s="791"/>
      <c r="O875" s="265"/>
      <c r="P875" s="792"/>
      <c r="Q875" s="839"/>
      <c r="R875" s="833"/>
      <c r="S875" s="788" t="str">
        <f>IFERROR(INDEX(Inputs!$AU$8:$AU$23,MATCH(N875,Inputs!$AT$8:$AT$23,0)),"")</f>
        <v/>
      </c>
      <c r="T875" s="789" t="str">
        <f t="shared" si="92"/>
        <v/>
      </c>
      <c r="U875" s="789">
        <f t="shared" si="93"/>
        <v>0</v>
      </c>
      <c r="V875" s="789">
        <f t="shared" si="94"/>
        <v>0</v>
      </c>
      <c r="W875" s="789">
        <f t="shared" si="95"/>
        <v>0</v>
      </c>
      <c r="X875" s="790">
        <f t="shared" si="96"/>
        <v>0</v>
      </c>
    </row>
    <row r="876" spans="2:24" ht="15.75" x14ac:dyDescent="0.25">
      <c r="B876" s="837" t="s">
        <v>316</v>
      </c>
      <c r="C876" s="836" t="s">
        <v>1175</v>
      </c>
      <c r="D876" s="835">
        <v>42886</v>
      </c>
      <c r="E876" s="834">
        <v>18156.099999999999</v>
      </c>
      <c r="F876" s="833"/>
      <c r="G876" s="832">
        <v>5</v>
      </c>
      <c r="H876" s="831">
        <f t="shared" si="97"/>
        <v>4</v>
      </c>
      <c r="I876" s="831">
        <v>-2562.7200000000003</v>
      </c>
      <c r="J876" s="789">
        <f t="shared" si="98"/>
        <v>18369.689999999999</v>
      </c>
      <c r="K876" s="831">
        <v>15806.97</v>
      </c>
      <c r="L876" s="790">
        <f t="shared" si="99"/>
        <v>2349.1299999999992</v>
      </c>
      <c r="M876" s="838"/>
      <c r="N876" s="791"/>
      <c r="O876" s="265"/>
      <c r="P876" s="792"/>
      <c r="Q876" s="839"/>
      <c r="R876" s="833"/>
      <c r="S876" s="788" t="str">
        <f>IFERROR(INDEX(Inputs!$AU$8:$AU$23,MATCH(N876,Inputs!$AT$8:$AT$23,0)),"")</f>
        <v/>
      </c>
      <c r="T876" s="789" t="str">
        <f t="shared" si="92"/>
        <v/>
      </c>
      <c r="U876" s="789">
        <f t="shared" si="93"/>
        <v>0</v>
      </c>
      <c r="V876" s="789">
        <f t="shared" si="94"/>
        <v>0</v>
      </c>
      <c r="W876" s="789">
        <f t="shared" si="95"/>
        <v>0</v>
      </c>
      <c r="X876" s="790">
        <f t="shared" si="96"/>
        <v>0</v>
      </c>
    </row>
    <row r="877" spans="2:24" ht="15.75" x14ac:dyDescent="0.25">
      <c r="B877" s="837" t="s">
        <v>310</v>
      </c>
      <c r="C877" s="836" t="s">
        <v>1176</v>
      </c>
      <c r="D877" s="835">
        <v>34500</v>
      </c>
      <c r="E877" s="834">
        <v>18431</v>
      </c>
      <c r="F877" s="833"/>
      <c r="G877" s="832">
        <v>99</v>
      </c>
      <c r="H877" s="831">
        <f t="shared" si="97"/>
        <v>27</v>
      </c>
      <c r="I877" s="831">
        <v>-185.16</v>
      </c>
      <c r="J877" s="789">
        <f t="shared" si="98"/>
        <v>929.32999999999993</v>
      </c>
      <c r="K877" s="831">
        <v>744.17</v>
      </c>
      <c r="L877" s="790">
        <f t="shared" si="99"/>
        <v>17686.830000000002</v>
      </c>
      <c r="M877" s="838"/>
      <c r="N877" s="791"/>
      <c r="O877" s="265"/>
      <c r="P877" s="792"/>
      <c r="Q877" s="839"/>
      <c r="R877" s="833"/>
      <c r="S877" s="788" t="str">
        <f>IFERROR(INDEX(Inputs!$AU$8:$AU$23,MATCH(N877,Inputs!$AT$8:$AT$23,0)),"")</f>
        <v/>
      </c>
      <c r="T877" s="789" t="str">
        <f t="shared" si="92"/>
        <v/>
      </c>
      <c r="U877" s="789">
        <f t="shared" si="93"/>
        <v>0</v>
      </c>
      <c r="V877" s="789">
        <f t="shared" si="94"/>
        <v>0</v>
      </c>
      <c r="W877" s="789">
        <f t="shared" si="95"/>
        <v>0</v>
      </c>
      <c r="X877" s="790">
        <f t="shared" si="96"/>
        <v>0</v>
      </c>
    </row>
    <row r="878" spans="2:24" ht="15.75" x14ac:dyDescent="0.25">
      <c r="B878" s="837" t="s">
        <v>359</v>
      </c>
      <c r="C878" s="836" t="s">
        <v>1177</v>
      </c>
      <c r="D878" s="835">
        <v>42185</v>
      </c>
      <c r="E878" s="834">
        <v>18553</v>
      </c>
      <c r="F878" s="833"/>
      <c r="G878" s="832">
        <v>8</v>
      </c>
      <c r="H878" s="831">
        <f t="shared" si="97"/>
        <v>6</v>
      </c>
      <c r="I878" s="831">
        <v>-2036.28</v>
      </c>
      <c r="J878" s="789">
        <f t="shared" si="98"/>
        <v>14650.08</v>
      </c>
      <c r="K878" s="831">
        <v>12613.8</v>
      </c>
      <c r="L878" s="790">
        <f t="shared" si="99"/>
        <v>5939.2000000000007</v>
      </c>
      <c r="M878" s="838"/>
      <c r="N878" s="791"/>
      <c r="O878" s="265"/>
      <c r="P878" s="792"/>
      <c r="Q878" s="839"/>
      <c r="R878" s="833"/>
      <c r="S878" s="788" t="str">
        <f>IFERROR(INDEX(Inputs!$AU$8:$AU$23,MATCH(N878,Inputs!$AT$8:$AT$23,0)),"")</f>
        <v/>
      </c>
      <c r="T878" s="789" t="str">
        <f t="shared" ref="T878:T941" si="100">IF(Q878&lt;&gt;"",IF((TestEOY-P878)/365&gt;S878,S878,ROUNDUP(((TestEOY-P878)/365),0)),"")</f>
        <v/>
      </c>
      <c r="U878" s="789">
        <f t="shared" ref="U878:U941" si="101">IFERROR(IF(T878&gt;=S878,0,IF(S878&gt;T878,SLN(Q878,R878,S878),0)),"")</f>
        <v>0</v>
      </c>
      <c r="V878" s="789">
        <f t="shared" ref="V878:V941" si="102">W878-U878</f>
        <v>0</v>
      </c>
      <c r="W878" s="789">
        <f t="shared" ref="W878:W941" si="103">IFERROR(IF(OR(S878=0,S878=""),
     0,
     IF(T878&gt;=S878,
          +Q878,
          (+U878*T878))),
"")</f>
        <v>0</v>
      </c>
      <c r="X878" s="790">
        <f t="shared" ref="X878:X941" si="104">IFERROR(IF(W878&gt;Q878,0,(+Q878-W878))-R878,"")</f>
        <v>0</v>
      </c>
    </row>
    <row r="879" spans="2:24" ht="15.75" x14ac:dyDescent="0.25">
      <c r="B879" s="837" t="s">
        <v>359</v>
      </c>
      <c r="C879" s="836" t="s">
        <v>1178</v>
      </c>
      <c r="D879" s="835">
        <v>42825</v>
      </c>
      <c r="E879" s="834">
        <v>18647.53</v>
      </c>
      <c r="F879" s="833"/>
      <c r="G879" s="832">
        <v>60</v>
      </c>
      <c r="H879" s="831">
        <f t="shared" si="97"/>
        <v>4</v>
      </c>
      <c r="I879" s="831">
        <v>-308.04000000000002</v>
      </c>
      <c r="J879" s="789">
        <f t="shared" si="98"/>
        <v>1498.02</v>
      </c>
      <c r="K879" s="831">
        <v>1189.98</v>
      </c>
      <c r="L879" s="790">
        <f t="shared" si="99"/>
        <v>17457.55</v>
      </c>
      <c r="M879" s="838"/>
      <c r="N879" s="791"/>
      <c r="O879" s="265"/>
      <c r="P879" s="792"/>
      <c r="Q879" s="839"/>
      <c r="R879" s="833"/>
      <c r="S879" s="788" t="str">
        <f>IFERROR(INDEX(Inputs!$AU$8:$AU$23,MATCH(N879,Inputs!$AT$8:$AT$23,0)),"")</f>
        <v/>
      </c>
      <c r="T879" s="789" t="str">
        <f t="shared" si="100"/>
        <v/>
      </c>
      <c r="U879" s="789">
        <f t="shared" si="101"/>
        <v>0</v>
      </c>
      <c r="V879" s="789">
        <f t="shared" si="102"/>
        <v>0</v>
      </c>
      <c r="W879" s="789">
        <f t="shared" si="103"/>
        <v>0</v>
      </c>
      <c r="X879" s="790">
        <f t="shared" si="104"/>
        <v>0</v>
      </c>
    </row>
    <row r="880" spans="2:24" ht="15.75" x14ac:dyDescent="0.25">
      <c r="B880" s="837" t="s">
        <v>313</v>
      </c>
      <c r="C880" s="836" t="s">
        <v>1179</v>
      </c>
      <c r="D880" s="835">
        <v>37894</v>
      </c>
      <c r="E880" s="834">
        <v>18821.37</v>
      </c>
      <c r="F880" s="833"/>
      <c r="G880" s="832">
        <v>20</v>
      </c>
      <c r="H880" s="831">
        <f t="shared" si="97"/>
        <v>18</v>
      </c>
      <c r="I880" s="831">
        <v>-834.12000000000012</v>
      </c>
      <c r="J880" s="789">
        <f t="shared" si="98"/>
        <v>17014.11</v>
      </c>
      <c r="K880" s="831">
        <v>16179.99</v>
      </c>
      <c r="L880" s="790">
        <f t="shared" si="99"/>
        <v>2641.3799999999992</v>
      </c>
      <c r="M880" s="838"/>
      <c r="N880" s="791"/>
      <c r="O880" s="265"/>
      <c r="P880" s="792"/>
      <c r="Q880" s="839"/>
      <c r="R880" s="833"/>
      <c r="S880" s="788" t="str">
        <f>IFERROR(INDEX(Inputs!$AU$8:$AU$23,MATCH(N880,Inputs!$AT$8:$AT$23,0)),"")</f>
        <v/>
      </c>
      <c r="T880" s="789" t="str">
        <f t="shared" si="100"/>
        <v/>
      </c>
      <c r="U880" s="789">
        <f t="shared" si="101"/>
        <v>0</v>
      </c>
      <c r="V880" s="789">
        <f t="shared" si="102"/>
        <v>0</v>
      </c>
      <c r="W880" s="789">
        <f t="shared" si="103"/>
        <v>0</v>
      </c>
      <c r="X880" s="790">
        <f t="shared" si="104"/>
        <v>0</v>
      </c>
    </row>
    <row r="881" spans="2:24" ht="15.75" x14ac:dyDescent="0.25">
      <c r="B881" s="837" t="s">
        <v>359</v>
      </c>
      <c r="C881" s="836" t="s">
        <v>572</v>
      </c>
      <c r="D881" s="835">
        <v>38717</v>
      </c>
      <c r="E881" s="834">
        <v>18840.990000000002</v>
      </c>
      <c r="F881" s="833"/>
      <c r="G881" s="832">
        <v>60</v>
      </c>
      <c r="H881" s="831">
        <f t="shared" si="97"/>
        <v>16</v>
      </c>
      <c r="I881" s="831">
        <v>-311.15999999999997</v>
      </c>
      <c r="J881" s="789">
        <f t="shared" si="98"/>
        <v>5020.03</v>
      </c>
      <c r="K881" s="831">
        <v>4708.87</v>
      </c>
      <c r="L881" s="790">
        <f t="shared" si="99"/>
        <v>14132.120000000003</v>
      </c>
      <c r="M881" s="838"/>
      <c r="N881" s="791"/>
      <c r="O881" s="265"/>
      <c r="P881" s="792"/>
      <c r="Q881" s="839"/>
      <c r="R881" s="833"/>
      <c r="S881" s="788" t="str">
        <f>IFERROR(INDEX(Inputs!$AU$8:$AU$23,MATCH(N881,Inputs!$AT$8:$AT$23,0)),"")</f>
        <v/>
      </c>
      <c r="T881" s="789" t="str">
        <f t="shared" si="100"/>
        <v/>
      </c>
      <c r="U881" s="789">
        <f t="shared" si="101"/>
        <v>0</v>
      </c>
      <c r="V881" s="789">
        <f t="shared" si="102"/>
        <v>0</v>
      </c>
      <c r="W881" s="789">
        <f t="shared" si="103"/>
        <v>0</v>
      </c>
      <c r="X881" s="790">
        <f t="shared" si="104"/>
        <v>0</v>
      </c>
    </row>
    <row r="882" spans="2:24" ht="15.75" x14ac:dyDescent="0.25">
      <c r="B882" s="837" t="s">
        <v>321</v>
      </c>
      <c r="C882" s="836" t="s">
        <v>107</v>
      </c>
      <c r="D882" s="835">
        <v>36341</v>
      </c>
      <c r="E882" s="834">
        <v>18893.09</v>
      </c>
      <c r="F882" s="833"/>
      <c r="G882" s="832">
        <v>44</v>
      </c>
      <c r="H882" s="831">
        <f t="shared" si="97"/>
        <v>22</v>
      </c>
      <c r="I882" s="831">
        <v>-421.68</v>
      </c>
      <c r="J882" s="789">
        <f t="shared" si="98"/>
        <v>9685.5</v>
      </c>
      <c r="K882" s="831">
        <v>9263.82</v>
      </c>
      <c r="L882" s="790">
        <f t="shared" si="99"/>
        <v>9629.27</v>
      </c>
      <c r="M882" s="838"/>
      <c r="N882" s="791"/>
      <c r="O882" s="265"/>
      <c r="P882" s="792"/>
      <c r="Q882" s="839"/>
      <c r="R882" s="833"/>
      <c r="S882" s="788" t="str">
        <f>IFERROR(INDEX(Inputs!$AU$8:$AU$23,MATCH(N882,Inputs!$AT$8:$AT$23,0)),"")</f>
        <v/>
      </c>
      <c r="T882" s="789" t="str">
        <f t="shared" si="100"/>
        <v/>
      </c>
      <c r="U882" s="789">
        <f t="shared" si="101"/>
        <v>0</v>
      </c>
      <c r="V882" s="789">
        <f t="shared" si="102"/>
        <v>0</v>
      </c>
      <c r="W882" s="789">
        <f t="shared" si="103"/>
        <v>0</v>
      </c>
      <c r="X882" s="790">
        <f t="shared" si="104"/>
        <v>0</v>
      </c>
    </row>
    <row r="883" spans="2:24" ht="15.75" x14ac:dyDescent="0.25">
      <c r="B883" s="837" t="s">
        <v>359</v>
      </c>
      <c r="C883" s="836" t="s">
        <v>1180</v>
      </c>
      <c r="D883" s="835">
        <v>43692</v>
      </c>
      <c r="E883" s="834">
        <v>18981.150000000001</v>
      </c>
      <c r="F883" s="833"/>
      <c r="G883" s="832">
        <v>60</v>
      </c>
      <c r="H883" s="831">
        <f t="shared" si="97"/>
        <v>2</v>
      </c>
      <c r="I883" s="831">
        <v>-313.68</v>
      </c>
      <c r="J883" s="789">
        <f t="shared" si="98"/>
        <v>760.5</v>
      </c>
      <c r="K883" s="831">
        <v>446.82</v>
      </c>
      <c r="L883" s="790">
        <f t="shared" si="99"/>
        <v>18534.330000000002</v>
      </c>
      <c r="M883" s="838"/>
      <c r="N883" s="791"/>
      <c r="O883" s="265"/>
      <c r="P883" s="792"/>
      <c r="Q883" s="839"/>
      <c r="R883" s="833"/>
      <c r="S883" s="788" t="str">
        <f>IFERROR(INDEX(Inputs!$AU$8:$AU$23,MATCH(N883,Inputs!$AT$8:$AT$23,0)),"")</f>
        <v/>
      </c>
      <c r="T883" s="789" t="str">
        <f t="shared" si="100"/>
        <v/>
      </c>
      <c r="U883" s="789">
        <f t="shared" si="101"/>
        <v>0</v>
      </c>
      <c r="V883" s="789">
        <f t="shared" si="102"/>
        <v>0</v>
      </c>
      <c r="W883" s="789">
        <f t="shared" si="103"/>
        <v>0</v>
      </c>
      <c r="X883" s="790">
        <f t="shared" si="104"/>
        <v>0</v>
      </c>
    </row>
    <row r="884" spans="2:24" ht="15.75" x14ac:dyDescent="0.25">
      <c r="B884" s="837" t="s">
        <v>359</v>
      </c>
      <c r="C884" s="836" t="s">
        <v>1181</v>
      </c>
      <c r="D884" s="835">
        <v>40359</v>
      </c>
      <c r="E884" s="834">
        <v>19232.5</v>
      </c>
      <c r="F884" s="833"/>
      <c r="G884" s="832">
        <v>40</v>
      </c>
      <c r="H884" s="831">
        <f t="shared" si="97"/>
        <v>11</v>
      </c>
      <c r="I884" s="831">
        <v>-473.52</v>
      </c>
      <c r="J884" s="789">
        <f t="shared" si="98"/>
        <v>5538.41</v>
      </c>
      <c r="K884" s="831">
        <v>5064.8900000000003</v>
      </c>
      <c r="L884" s="790">
        <f t="shared" si="99"/>
        <v>14167.61</v>
      </c>
      <c r="M884" s="838"/>
      <c r="N884" s="791"/>
      <c r="O884" s="265"/>
      <c r="P884" s="792"/>
      <c r="Q884" s="839"/>
      <c r="R884" s="833"/>
      <c r="S884" s="788" t="str">
        <f>IFERROR(INDEX(Inputs!$AU$8:$AU$23,MATCH(N884,Inputs!$AT$8:$AT$23,0)),"")</f>
        <v/>
      </c>
      <c r="T884" s="789" t="str">
        <f t="shared" si="100"/>
        <v/>
      </c>
      <c r="U884" s="789">
        <f t="shared" si="101"/>
        <v>0</v>
      </c>
      <c r="V884" s="789">
        <f t="shared" si="102"/>
        <v>0</v>
      </c>
      <c r="W884" s="789">
        <f t="shared" si="103"/>
        <v>0</v>
      </c>
      <c r="X884" s="790">
        <f t="shared" si="104"/>
        <v>0</v>
      </c>
    </row>
    <row r="885" spans="2:24" ht="15.75" x14ac:dyDescent="0.25">
      <c r="B885" s="837" t="s">
        <v>359</v>
      </c>
      <c r="C885" s="836" t="s">
        <v>1182</v>
      </c>
      <c r="D885" s="835">
        <v>37437</v>
      </c>
      <c r="E885" s="834">
        <v>19270</v>
      </c>
      <c r="F885" s="833"/>
      <c r="G885" s="832">
        <v>40</v>
      </c>
      <c r="H885" s="831">
        <f t="shared" si="97"/>
        <v>19</v>
      </c>
      <c r="I885" s="831">
        <v>-472.79999999999995</v>
      </c>
      <c r="J885" s="789">
        <f t="shared" si="98"/>
        <v>9380.6999999999989</v>
      </c>
      <c r="K885" s="831">
        <v>8907.9</v>
      </c>
      <c r="L885" s="790">
        <f t="shared" si="99"/>
        <v>10362.1</v>
      </c>
      <c r="M885" s="838"/>
      <c r="N885" s="791"/>
      <c r="O885" s="265"/>
      <c r="P885" s="792"/>
      <c r="Q885" s="839"/>
      <c r="R885" s="833"/>
      <c r="S885" s="788" t="str">
        <f>IFERROR(INDEX(Inputs!$AU$8:$AU$23,MATCH(N885,Inputs!$AT$8:$AT$23,0)),"")</f>
        <v/>
      </c>
      <c r="T885" s="789" t="str">
        <f t="shared" si="100"/>
        <v/>
      </c>
      <c r="U885" s="789">
        <f t="shared" si="101"/>
        <v>0</v>
      </c>
      <c r="V885" s="789">
        <f t="shared" si="102"/>
        <v>0</v>
      </c>
      <c r="W885" s="789">
        <f t="shared" si="103"/>
        <v>0</v>
      </c>
      <c r="X885" s="790">
        <f t="shared" si="104"/>
        <v>0</v>
      </c>
    </row>
    <row r="886" spans="2:24" ht="15.75" x14ac:dyDescent="0.25">
      <c r="B886" s="837" t="s">
        <v>359</v>
      </c>
      <c r="C886" s="836" t="s">
        <v>1183</v>
      </c>
      <c r="D886" s="835">
        <v>35231</v>
      </c>
      <c r="E886" s="834">
        <v>19414</v>
      </c>
      <c r="F886" s="833"/>
      <c r="G886" s="832">
        <v>40</v>
      </c>
      <c r="H886" s="831">
        <f t="shared" si="97"/>
        <v>25</v>
      </c>
      <c r="I886" s="831">
        <v>-470.52</v>
      </c>
      <c r="J886" s="789">
        <f t="shared" si="98"/>
        <v>12394.62</v>
      </c>
      <c r="K886" s="831">
        <v>11924.1</v>
      </c>
      <c r="L886" s="790">
        <f t="shared" si="99"/>
        <v>7489.9</v>
      </c>
      <c r="M886" s="838"/>
      <c r="N886" s="791"/>
      <c r="O886" s="265"/>
      <c r="P886" s="792"/>
      <c r="Q886" s="839"/>
      <c r="R886" s="833"/>
      <c r="S886" s="788" t="str">
        <f>IFERROR(INDEX(Inputs!$AU$8:$AU$23,MATCH(N886,Inputs!$AT$8:$AT$23,0)),"")</f>
        <v/>
      </c>
      <c r="T886" s="789" t="str">
        <f t="shared" si="100"/>
        <v/>
      </c>
      <c r="U886" s="789">
        <f t="shared" si="101"/>
        <v>0</v>
      </c>
      <c r="V886" s="789">
        <f t="shared" si="102"/>
        <v>0</v>
      </c>
      <c r="W886" s="789">
        <f t="shared" si="103"/>
        <v>0</v>
      </c>
      <c r="X886" s="790">
        <f t="shared" si="104"/>
        <v>0</v>
      </c>
    </row>
    <row r="887" spans="2:24" ht="15.75" x14ac:dyDescent="0.25">
      <c r="B887" s="837" t="s">
        <v>308</v>
      </c>
      <c r="C887" s="836" t="s">
        <v>1184</v>
      </c>
      <c r="D887" s="835">
        <v>42677</v>
      </c>
      <c r="E887" s="834">
        <v>19475.2</v>
      </c>
      <c r="F887" s="833"/>
      <c r="G887" s="832">
        <v>20</v>
      </c>
      <c r="H887" s="831">
        <f t="shared" si="97"/>
        <v>5</v>
      </c>
      <c r="I887" s="831">
        <v>-944.87999999999988</v>
      </c>
      <c r="J887" s="789">
        <f t="shared" si="98"/>
        <v>4987.7699999999995</v>
      </c>
      <c r="K887" s="831">
        <v>4042.89</v>
      </c>
      <c r="L887" s="790">
        <f t="shared" si="99"/>
        <v>15432.310000000001</v>
      </c>
      <c r="M887" s="838"/>
      <c r="N887" s="791"/>
      <c r="O887" s="265"/>
      <c r="P887" s="792"/>
      <c r="Q887" s="839"/>
      <c r="R887" s="833"/>
      <c r="S887" s="788" t="str">
        <f>IFERROR(INDEX(Inputs!$AU$8:$AU$23,MATCH(N887,Inputs!$AT$8:$AT$23,0)),"")</f>
        <v/>
      </c>
      <c r="T887" s="789" t="str">
        <f t="shared" si="100"/>
        <v/>
      </c>
      <c r="U887" s="789">
        <f t="shared" si="101"/>
        <v>0</v>
      </c>
      <c r="V887" s="789">
        <f t="shared" si="102"/>
        <v>0</v>
      </c>
      <c r="W887" s="789">
        <f t="shared" si="103"/>
        <v>0</v>
      </c>
      <c r="X887" s="790">
        <f t="shared" si="104"/>
        <v>0</v>
      </c>
    </row>
    <row r="888" spans="2:24" ht="15.75" x14ac:dyDescent="0.25">
      <c r="B888" s="837" t="s">
        <v>321</v>
      </c>
      <c r="C888" s="836" t="s">
        <v>107</v>
      </c>
      <c r="D888" s="835">
        <v>36068</v>
      </c>
      <c r="E888" s="834">
        <v>19503</v>
      </c>
      <c r="F888" s="833"/>
      <c r="G888" s="832">
        <v>44</v>
      </c>
      <c r="H888" s="831">
        <f t="shared" si="97"/>
        <v>23</v>
      </c>
      <c r="I888" s="831">
        <v>-433.43999999999994</v>
      </c>
      <c r="J888" s="789">
        <f t="shared" si="98"/>
        <v>10327.780000000001</v>
      </c>
      <c r="K888" s="831">
        <v>9894.34</v>
      </c>
      <c r="L888" s="790">
        <f t="shared" si="99"/>
        <v>9608.66</v>
      </c>
      <c r="M888" s="838"/>
      <c r="N888" s="791"/>
      <c r="O888" s="265"/>
      <c r="P888" s="792"/>
      <c r="Q888" s="839"/>
      <c r="R888" s="833"/>
      <c r="S888" s="788" t="str">
        <f>IFERROR(INDEX(Inputs!$AU$8:$AU$23,MATCH(N888,Inputs!$AT$8:$AT$23,0)),"")</f>
        <v/>
      </c>
      <c r="T888" s="789" t="str">
        <f t="shared" si="100"/>
        <v/>
      </c>
      <c r="U888" s="789">
        <f t="shared" si="101"/>
        <v>0</v>
      </c>
      <c r="V888" s="789">
        <f t="shared" si="102"/>
        <v>0</v>
      </c>
      <c r="W888" s="789">
        <f t="shared" si="103"/>
        <v>0</v>
      </c>
      <c r="X888" s="790">
        <f t="shared" si="104"/>
        <v>0</v>
      </c>
    </row>
    <row r="889" spans="2:24" ht="15.75" x14ac:dyDescent="0.25">
      <c r="B889" s="837" t="s">
        <v>359</v>
      </c>
      <c r="C889" s="836" t="s">
        <v>1185</v>
      </c>
      <c r="D889" s="835">
        <v>40847</v>
      </c>
      <c r="E889" s="834">
        <v>19534.84</v>
      </c>
      <c r="F889" s="833"/>
      <c r="G889" s="832">
        <v>40</v>
      </c>
      <c r="H889" s="831">
        <f t="shared" si="97"/>
        <v>10</v>
      </c>
      <c r="I889" s="831">
        <v>-480.72</v>
      </c>
      <c r="J889" s="789">
        <f t="shared" si="98"/>
        <v>4953.62</v>
      </c>
      <c r="K889" s="831">
        <v>4472.8999999999996</v>
      </c>
      <c r="L889" s="790">
        <f t="shared" si="99"/>
        <v>15061.94</v>
      </c>
      <c r="M889" s="838"/>
      <c r="N889" s="791"/>
      <c r="O889" s="265"/>
      <c r="P889" s="792"/>
      <c r="Q889" s="839"/>
      <c r="R889" s="833"/>
      <c r="S889" s="788" t="str">
        <f>IFERROR(INDEX(Inputs!$AU$8:$AU$23,MATCH(N889,Inputs!$AT$8:$AT$23,0)),"")</f>
        <v/>
      </c>
      <c r="T889" s="789" t="str">
        <f t="shared" si="100"/>
        <v/>
      </c>
      <c r="U889" s="789">
        <f t="shared" si="101"/>
        <v>0</v>
      </c>
      <c r="V889" s="789">
        <f t="shared" si="102"/>
        <v>0</v>
      </c>
      <c r="W889" s="789">
        <f t="shared" si="103"/>
        <v>0</v>
      </c>
      <c r="X889" s="790">
        <f t="shared" si="104"/>
        <v>0</v>
      </c>
    </row>
    <row r="890" spans="2:24" ht="15.75" x14ac:dyDescent="0.25">
      <c r="B890" s="837" t="s">
        <v>359</v>
      </c>
      <c r="C890" s="836" t="s">
        <v>1099</v>
      </c>
      <c r="D890" s="835">
        <v>38625</v>
      </c>
      <c r="E890" s="834">
        <v>19631.599999999999</v>
      </c>
      <c r="F890" s="833"/>
      <c r="G890" s="832">
        <v>60</v>
      </c>
      <c r="H890" s="831">
        <f t="shared" si="97"/>
        <v>16</v>
      </c>
      <c r="I890" s="831">
        <v>-323.64</v>
      </c>
      <c r="J890" s="789">
        <f t="shared" si="98"/>
        <v>5311.51</v>
      </c>
      <c r="K890" s="831">
        <v>4987.87</v>
      </c>
      <c r="L890" s="790">
        <f t="shared" si="99"/>
        <v>14643.73</v>
      </c>
      <c r="M890" s="838"/>
      <c r="N890" s="791"/>
      <c r="O890" s="265"/>
      <c r="P890" s="792"/>
      <c r="Q890" s="839"/>
      <c r="R890" s="833"/>
      <c r="S890" s="788" t="str">
        <f>IFERROR(INDEX(Inputs!$AU$8:$AU$23,MATCH(N890,Inputs!$AT$8:$AT$23,0)),"")</f>
        <v/>
      </c>
      <c r="T890" s="789" t="str">
        <f t="shared" si="100"/>
        <v/>
      </c>
      <c r="U890" s="789">
        <f t="shared" si="101"/>
        <v>0</v>
      </c>
      <c r="V890" s="789">
        <f t="shared" si="102"/>
        <v>0</v>
      </c>
      <c r="W890" s="789">
        <f t="shared" si="103"/>
        <v>0</v>
      </c>
      <c r="X890" s="790">
        <f t="shared" si="104"/>
        <v>0</v>
      </c>
    </row>
    <row r="891" spans="2:24" ht="15.75" x14ac:dyDescent="0.25">
      <c r="B891" s="837" t="s">
        <v>359</v>
      </c>
      <c r="C891" s="836" t="s">
        <v>1126</v>
      </c>
      <c r="D891" s="835">
        <v>38898</v>
      </c>
      <c r="E891" s="834">
        <v>19910.7</v>
      </c>
      <c r="F891" s="833"/>
      <c r="G891" s="832">
        <v>40</v>
      </c>
      <c r="H891" s="831">
        <f t="shared" si="97"/>
        <v>15</v>
      </c>
      <c r="I891" s="831">
        <v>-489.96</v>
      </c>
      <c r="J891" s="789">
        <f t="shared" si="98"/>
        <v>7703.7300000000005</v>
      </c>
      <c r="K891" s="831">
        <v>7213.77</v>
      </c>
      <c r="L891" s="790">
        <f t="shared" si="99"/>
        <v>12696.93</v>
      </c>
      <c r="M891" s="838"/>
      <c r="N891" s="791"/>
      <c r="O891" s="265"/>
      <c r="P891" s="792"/>
      <c r="Q891" s="839"/>
      <c r="R891" s="833"/>
      <c r="S891" s="788" t="str">
        <f>IFERROR(INDEX(Inputs!$AU$8:$AU$23,MATCH(N891,Inputs!$AT$8:$AT$23,0)),"")</f>
        <v/>
      </c>
      <c r="T891" s="789" t="str">
        <f t="shared" si="100"/>
        <v/>
      </c>
      <c r="U891" s="789">
        <f t="shared" si="101"/>
        <v>0</v>
      </c>
      <c r="V891" s="789">
        <f t="shared" si="102"/>
        <v>0</v>
      </c>
      <c r="W891" s="789">
        <f t="shared" si="103"/>
        <v>0</v>
      </c>
      <c r="X891" s="790">
        <f t="shared" si="104"/>
        <v>0</v>
      </c>
    </row>
    <row r="892" spans="2:24" ht="15.75" x14ac:dyDescent="0.25">
      <c r="B892" s="837" t="s">
        <v>313</v>
      </c>
      <c r="C892" s="836" t="s">
        <v>1138</v>
      </c>
      <c r="D892" s="835">
        <v>38898</v>
      </c>
      <c r="E892" s="834">
        <v>19950.78</v>
      </c>
      <c r="F892" s="833"/>
      <c r="G892" s="832">
        <v>40</v>
      </c>
      <c r="H892" s="831">
        <f t="shared" si="97"/>
        <v>15</v>
      </c>
      <c r="I892" s="831">
        <v>-490.92000000000007</v>
      </c>
      <c r="J892" s="789">
        <f t="shared" si="98"/>
        <v>7719.17</v>
      </c>
      <c r="K892" s="831">
        <v>7228.25</v>
      </c>
      <c r="L892" s="790">
        <f t="shared" si="99"/>
        <v>12722.529999999999</v>
      </c>
      <c r="M892" s="838"/>
      <c r="N892" s="791"/>
      <c r="O892" s="265"/>
      <c r="P892" s="792"/>
      <c r="Q892" s="839"/>
      <c r="R892" s="833"/>
      <c r="S892" s="788" t="str">
        <f>IFERROR(INDEX(Inputs!$AU$8:$AU$23,MATCH(N892,Inputs!$AT$8:$AT$23,0)),"")</f>
        <v/>
      </c>
      <c r="T892" s="789" t="str">
        <f t="shared" si="100"/>
        <v/>
      </c>
      <c r="U892" s="789">
        <f t="shared" si="101"/>
        <v>0</v>
      </c>
      <c r="V892" s="789">
        <f t="shared" si="102"/>
        <v>0</v>
      </c>
      <c r="W892" s="789">
        <f t="shared" si="103"/>
        <v>0</v>
      </c>
      <c r="X892" s="790">
        <f t="shared" si="104"/>
        <v>0</v>
      </c>
    </row>
    <row r="893" spans="2:24" ht="15.75" x14ac:dyDescent="0.25">
      <c r="B893" s="837" t="s">
        <v>311</v>
      </c>
      <c r="C893" s="836" t="s">
        <v>1186</v>
      </c>
      <c r="D893" s="835">
        <v>41270</v>
      </c>
      <c r="E893" s="834">
        <v>20000</v>
      </c>
      <c r="F893" s="833"/>
      <c r="G893" s="832">
        <v>40</v>
      </c>
      <c r="H893" s="831">
        <f t="shared" si="97"/>
        <v>9</v>
      </c>
      <c r="I893" s="831">
        <v>-492.48</v>
      </c>
      <c r="J893" s="789">
        <f t="shared" si="98"/>
        <v>4488.7199999999993</v>
      </c>
      <c r="K893" s="831">
        <v>3996.24</v>
      </c>
      <c r="L893" s="790">
        <f t="shared" si="99"/>
        <v>16003.76</v>
      </c>
      <c r="M893" s="838"/>
      <c r="N893" s="791"/>
      <c r="O893" s="265"/>
      <c r="P893" s="792"/>
      <c r="Q893" s="839"/>
      <c r="R893" s="833"/>
      <c r="S893" s="788" t="str">
        <f>IFERROR(INDEX(Inputs!$AU$8:$AU$23,MATCH(N893,Inputs!$AT$8:$AT$23,0)),"")</f>
        <v/>
      </c>
      <c r="T893" s="789" t="str">
        <f t="shared" si="100"/>
        <v/>
      </c>
      <c r="U893" s="789">
        <f t="shared" si="101"/>
        <v>0</v>
      </c>
      <c r="V893" s="789">
        <f t="shared" si="102"/>
        <v>0</v>
      </c>
      <c r="W893" s="789">
        <f t="shared" si="103"/>
        <v>0</v>
      </c>
      <c r="X893" s="790">
        <f t="shared" si="104"/>
        <v>0</v>
      </c>
    </row>
    <row r="894" spans="2:24" ht="15.75" x14ac:dyDescent="0.25">
      <c r="B894" s="837" t="s">
        <v>359</v>
      </c>
      <c r="C894" s="836" t="s">
        <v>1078</v>
      </c>
      <c r="D894" s="835">
        <v>38442</v>
      </c>
      <c r="E894" s="834">
        <v>20024.400000000001</v>
      </c>
      <c r="F894" s="833"/>
      <c r="G894" s="832">
        <v>40</v>
      </c>
      <c r="H894" s="831">
        <f t="shared" si="97"/>
        <v>16</v>
      </c>
      <c r="I894" s="831">
        <v>-492.36</v>
      </c>
      <c r="J894" s="789">
        <f t="shared" si="98"/>
        <v>8372.84</v>
      </c>
      <c r="K894" s="831">
        <v>7880.48</v>
      </c>
      <c r="L894" s="790">
        <f t="shared" si="99"/>
        <v>12143.920000000002</v>
      </c>
      <c r="M894" s="838"/>
      <c r="N894" s="791"/>
      <c r="O894" s="265"/>
      <c r="P894" s="792"/>
      <c r="Q894" s="839"/>
      <c r="R894" s="833"/>
      <c r="S894" s="788" t="str">
        <f>IFERROR(INDEX(Inputs!$AU$8:$AU$23,MATCH(N894,Inputs!$AT$8:$AT$23,0)),"")</f>
        <v/>
      </c>
      <c r="T894" s="789" t="str">
        <f t="shared" si="100"/>
        <v/>
      </c>
      <c r="U894" s="789">
        <f t="shared" si="101"/>
        <v>0</v>
      </c>
      <c r="V894" s="789">
        <f t="shared" si="102"/>
        <v>0</v>
      </c>
      <c r="W894" s="789">
        <f t="shared" si="103"/>
        <v>0</v>
      </c>
      <c r="X894" s="790">
        <f t="shared" si="104"/>
        <v>0</v>
      </c>
    </row>
    <row r="895" spans="2:24" ht="15.75" x14ac:dyDescent="0.25">
      <c r="B895" s="837" t="s">
        <v>359</v>
      </c>
      <c r="C895" s="836" t="s">
        <v>1187</v>
      </c>
      <c r="D895" s="835">
        <v>40724</v>
      </c>
      <c r="E895" s="834">
        <v>20150.099999999999</v>
      </c>
      <c r="F895" s="833"/>
      <c r="G895" s="832">
        <v>40</v>
      </c>
      <c r="H895" s="831">
        <f t="shared" si="97"/>
        <v>10</v>
      </c>
      <c r="I895" s="831">
        <v>-495.72</v>
      </c>
      <c r="J895" s="789">
        <f t="shared" si="98"/>
        <v>5277.33</v>
      </c>
      <c r="K895" s="831">
        <v>4781.6099999999997</v>
      </c>
      <c r="L895" s="790">
        <f t="shared" si="99"/>
        <v>15368.489999999998</v>
      </c>
      <c r="M895" s="838"/>
      <c r="N895" s="791"/>
      <c r="O895" s="265"/>
      <c r="P895" s="792"/>
      <c r="Q895" s="839"/>
      <c r="R895" s="833"/>
      <c r="S895" s="788" t="str">
        <f>IFERROR(INDEX(Inputs!$AU$8:$AU$23,MATCH(N895,Inputs!$AT$8:$AT$23,0)),"")</f>
        <v/>
      </c>
      <c r="T895" s="789" t="str">
        <f t="shared" si="100"/>
        <v/>
      </c>
      <c r="U895" s="789">
        <f t="shared" si="101"/>
        <v>0</v>
      </c>
      <c r="V895" s="789">
        <f t="shared" si="102"/>
        <v>0</v>
      </c>
      <c r="W895" s="789">
        <f t="shared" si="103"/>
        <v>0</v>
      </c>
      <c r="X895" s="790">
        <f t="shared" si="104"/>
        <v>0</v>
      </c>
    </row>
    <row r="896" spans="2:24" ht="15.75" x14ac:dyDescent="0.25">
      <c r="B896" s="837" t="s">
        <v>359</v>
      </c>
      <c r="C896" s="836" t="s">
        <v>1188</v>
      </c>
      <c r="D896" s="835">
        <v>37530</v>
      </c>
      <c r="E896" s="834">
        <v>20234.349999999999</v>
      </c>
      <c r="F896" s="833"/>
      <c r="G896" s="832">
        <v>40</v>
      </c>
      <c r="H896" s="831">
        <f t="shared" si="97"/>
        <v>19</v>
      </c>
      <c r="I896" s="831">
        <v>-496.68</v>
      </c>
      <c r="J896" s="789">
        <f t="shared" si="98"/>
        <v>9597.57</v>
      </c>
      <c r="K896" s="831">
        <v>9100.89</v>
      </c>
      <c r="L896" s="790">
        <f t="shared" si="99"/>
        <v>11133.46</v>
      </c>
      <c r="M896" s="838"/>
      <c r="N896" s="791"/>
      <c r="O896" s="265"/>
      <c r="P896" s="792"/>
      <c r="Q896" s="839"/>
      <c r="R896" s="833"/>
      <c r="S896" s="788" t="str">
        <f>IFERROR(INDEX(Inputs!$AU$8:$AU$23,MATCH(N896,Inputs!$AT$8:$AT$23,0)),"")</f>
        <v/>
      </c>
      <c r="T896" s="789" t="str">
        <f t="shared" si="100"/>
        <v/>
      </c>
      <c r="U896" s="789">
        <f t="shared" si="101"/>
        <v>0</v>
      </c>
      <c r="V896" s="789">
        <f t="shared" si="102"/>
        <v>0</v>
      </c>
      <c r="W896" s="789">
        <f t="shared" si="103"/>
        <v>0</v>
      </c>
      <c r="X896" s="790">
        <f t="shared" si="104"/>
        <v>0</v>
      </c>
    </row>
    <row r="897" spans="2:24" ht="15.75" x14ac:dyDescent="0.25">
      <c r="B897" s="837" t="s">
        <v>313</v>
      </c>
      <c r="C897" s="836" t="s">
        <v>1189</v>
      </c>
      <c r="D897" s="835">
        <v>43281</v>
      </c>
      <c r="E897" s="834">
        <v>20370.84</v>
      </c>
      <c r="F897" s="833"/>
      <c r="G897" s="832">
        <v>20</v>
      </c>
      <c r="H897" s="831">
        <f t="shared" si="97"/>
        <v>3</v>
      </c>
      <c r="I897" s="831">
        <v>-990.84000000000015</v>
      </c>
      <c r="J897" s="789">
        <f t="shared" si="98"/>
        <v>3608.2200000000003</v>
      </c>
      <c r="K897" s="831">
        <v>2617.38</v>
      </c>
      <c r="L897" s="790">
        <f t="shared" si="99"/>
        <v>17753.46</v>
      </c>
      <c r="M897" s="838"/>
      <c r="N897" s="791"/>
      <c r="O897" s="265"/>
      <c r="P897" s="792"/>
      <c r="Q897" s="839"/>
      <c r="R897" s="833"/>
      <c r="S897" s="788" t="str">
        <f>IFERROR(INDEX(Inputs!$AU$8:$AU$23,MATCH(N897,Inputs!$AT$8:$AT$23,0)),"")</f>
        <v/>
      </c>
      <c r="T897" s="789" t="str">
        <f t="shared" si="100"/>
        <v/>
      </c>
      <c r="U897" s="789">
        <f t="shared" si="101"/>
        <v>0</v>
      </c>
      <c r="V897" s="789">
        <f t="shared" si="102"/>
        <v>0</v>
      </c>
      <c r="W897" s="789">
        <f t="shared" si="103"/>
        <v>0</v>
      </c>
      <c r="X897" s="790">
        <f t="shared" si="104"/>
        <v>0</v>
      </c>
    </row>
    <row r="898" spans="2:24" ht="15.75" x14ac:dyDescent="0.25">
      <c r="B898" s="837" t="s">
        <v>359</v>
      </c>
      <c r="C898" s="836" t="s">
        <v>803</v>
      </c>
      <c r="D898" s="835">
        <v>43890</v>
      </c>
      <c r="E898" s="834">
        <v>20379</v>
      </c>
      <c r="F898" s="833"/>
      <c r="G898" s="832">
        <v>40</v>
      </c>
      <c r="H898" s="831">
        <f t="shared" si="97"/>
        <v>1</v>
      </c>
      <c r="I898" s="831">
        <v>-505.20000000000005</v>
      </c>
      <c r="J898" s="789">
        <f t="shared" si="98"/>
        <v>1139.9100000000001</v>
      </c>
      <c r="K898" s="831">
        <v>634.71</v>
      </c>
      <c r="L898" s="790">
        <f t="shared" si="99"/>
        <v>19744.29</v>
      </c>
      <c r="M898" s="838"/>
      <c r="N898" s="791"/>
      <c r="O898" s="265"/>
      <c r="P898" s="792"/>
      <c r="Q898" s="839"/>
      <c r="R898" s="833"/>
      <c r="S898" s="788" t="str">
        <f>IFERROR(INDEX(Inputs!$AU$8:$AU$23,MATCH(N898,Inputs!$AT$8:$AT$23,0)),"")</f>
        <v/>
      </c>
      <c r="T898" s="789" t="str">
        <f t="shared" si="100"/>
        <v/>
      </c>
      <c r="U898" s="789">
        <f t="shared" si="101"/>
        <v>0</v>
      </c>
      <c r="V898" s="789">
        <f t="shared" si="102"/>
        <v>0</v>
      </c>
      <c r="W898" s="789">
        <f t="shared" si="103"/>
        <v>0</v>
      </c>
      <c r="X898" s="790">
        <f t="shared" si="104"/>
        <v>0</v>
      </c>
    </row>
    <row r="899" spans="2:24" ht="15.75" x14ac:dyDescent="0.25">
      <c r="B899" s="837" t="s">
        <v>307</v>
      </c>
      <c r="C899" s="836" t="s">
        <v>1190</v>
      </c>
      <c r="D899" s="835">
        <v>35309</v>
      </c>
      <c r="E899" s="834">
        <v>20500</v>
      </c>
      <c r="F899" s="833"/>
      <c r="G899" s="832">
        <v>7</v>
      </c>
      <c r="H899" s="831">
        <f t="shared" si="97"/>
        <v>7</v>
      </c>
      <c r="I899" s="831">
        <v>0</v>
      </c>
      <c r="J899" s="789">
        <f t="shared" si="98"/>
        <v>20500</v>
      </c>
      <c r="K899" s="831">
        <v>20500</v>
      </c>
      <c r="L899" s="790">
        <f t="shared" si="99"/>
        <v>0</v>
      </c>
      <c r="M899" s="838"/>
      <c r="N899" s="791"/>
      <c r="O899" s="265"/>
      <c r="P899" s="792"/>
      <c r="Q899" s="839"/>
      <c r="R899" s="833"/>
      <c r="S899" s="788" t="str">
        <f>IFERROR(INDEX(Inputs!$AU$8:$AU$23,MATCH(N899,Inputs!$AT$8:$AT$23,0)),"")</f>
        <v/>
      </c>
      <c r="T899" s="789" t="str">
        <f t="shared" si="100"/>
        <v/>
      </c>
      <c r="U899" s="789">
        <f t="shared" si="101"/>
        <v>0</v>
      </c>
      <c r="V899" s="789">
        <f t="shared" si="102"/>
        <v>0</v>
      </c>
      <c r="W899" s="789">
        <f t="shared" si="103"/>
        <v>0</v>
      </c>
      <c r="X899" s="790">
        <f t="shared" si="104"/>
        <v>0</v>
      </c>
    </row>
    <row r="900" spans="2:24" ht="15.75" x14ac:dyDescent="0.25">
      <c r="B900" s="837" t="s">
        <v>316</v>
      </c>
      <c r="C900" s="836" t="s">
        <v>1191</v>
      </c>
      <c r="D900" s="835">
        <v>39799</v>
      </c>
      <c r="E900" s="834">
        <v>20500.830000000002</v>
      </c>
      <c r="F900" s="833"/>
      <c r="G900" s="832">
        <v>5</v>
      </c>
      <c r="H900" s="831">
        <f t="shared" si="97"/>
        <v>5</v>
      </c>
      <c r="I900" s="831">
        <v>0</v>
      </c>
      <c r="J900" s="789">
        <f t="shared" si="98"/>
        <v>20500.830000000002</v>
      </c>
      <c r="K900" s="831">
        <v>20500.830000000002</v>
      </c>
      <c r="L900" s="790">
        <f t="shared" si="99"/>
        <v>0</v>
      </c>
      <c r="M900" s="838"/>
      <c r="N900" s="791"/>
      <c r="O900" s="265"/>
      <c r="P900" s="792"/>
      <c r="Q900" s="839"/>
      <c r="R900" s="833"/>
      <c r="S900" s="788" t="str">
        <f>IFERROR(INDEX(Inputs!$AU$8:$AU$23,MATCH(N900,Inputs!$AT$8:$AT$23,0)),"")</f>
        <v/>
      </c>
      <c r="T900" s="789" t="str">
        <f t="shared" si="100"/>
        <v/>
      </c>
      <c r="U900" s="789">
        <f t="shared" si="101"/>
        <v>0</v>
      </c>
      <c r="V900" s="789">
        <f t="shared" si="102"/>
        <v>0</v>
      </c>
      <c r="W900" s="789">
        <f t="shared" si="103"/>
        <v>0</v>
      </c>
      <c r="X900" s="790">
        <f t="shared" si="104"/>
        <v>0</v>
      </c>
    </row>
    <row r="901" spans="2:24" ht="15.75" x14ac:dyDescent="0.25">
      <c r="B901" s="837" t="s">
        <v>316</v>
      </c>
      <c r="C901" s="836" t="s">
        <v>1192</v>
      </c>
      <c r="D901" s="835">
        <v>42886</v>
      </c>
      <c r="E901" s="834">
        <v>20560</v>
      </c>
      <c r="F901" s="833"/>
      <c r="G901" s="832">
        <v>5</v>
      </c>
      <c r="H901" s="831">
        <f t="shared" si="97"/>
        <v>4</v>
      </c>
      <c r="I901" s="831">
        <v>-3160.32</v>
      </c>
      <c r="J901" s="789">
        <f t="shared" si="98"/>
        <v>19506.48</v>
      </c>
      <c r="K901" s="831">
        <v>16346.16</v>
      </c>
      <c r="L901" s="790">
        <f t="shared" si="99"/>
        <v>4213.84</v>
      </c>
      <c r="M901" s="838"/>
      <c r="N901" s="791"/>
      <c r="O901" s="265"/>
      <c r="P901" s="792"/>
      <c r="Q901" s="839"/>
      <c r="R901" s="833"/>
      <c r="S901" s="788" t="str">
        <f>IFERROR(INDEX(Inputs!$AU$8:$AU$23,MATCH(N901,Inputs!$AT$8:$AT$23,0)),"")</f>
        <v/>
      </c>
      <c r="T901" s="789" t="str">
        <f t="shared" si="100"/>
        <v/>
      </c>
      <c r="U901" s="789">
        <f t="shared" si="101"/>
        <v>0</v>
      </c>
      <c r="V901" s="789">
        <f t="shared" si="102"/>
        <v>0</v>
      </c>
      <c r="W901" s="789">
        <f t="shared" si="103"/>
        <v>0</v>
      </c>
      <c r="X901" s="790">
        <f t="shared" si="104"/>
        <v>0</v>
      </c>
    </row>
    <row r="902" spans="2:24" ht="15.75" x14ac:dyDescent="0.25">
      <c r="B902" s="837" t="s">
        <v>321</v>
      </c>
      <c r="C902" s="836" t="s">
        <v>1164</v>
      </c>
      <c r="D902" s="835">
        <v>38717</v>
      </c>
      <c r="E902" s="834">
        <v>20574.810000000001</v>
      </c>
      <c r="F902" s="833"/>
      <c r="G902" s="832">
        <v>44</v>
      </c>
      <c r="H902" s="831">
        <f t="shared" si="97"/>
        <v>16</v>
      </c>
      <c r="I902" s="831">
        <v>-461.04</v>
      </c>
      <c r="J902" s="789">
        <f t="shared" si="98"/>
        <v>7471.91</v>
      </c>
      <c r="K902" s="831">
        <v>7010.87</v>
      </c>
      <c r="L902" s="790">
        <f t="shared" si="99"/>
        <v>13563.940000000002</v>
      </c>
      <c r="M902" s="838"/>
      <c r="N902" s="791"/>
      <c r="O902" s="265"/>
      <c r="P902" s="792"/>
      <c r="Q902" s="839"/>
      <c r="R902" s="833"/>
      <c r="S902" s="788" t="str">
        <f>IFERROR(INDEX(Inputs!$AU$8:$AU$23,MATCH(N902,Inputs!$AT$8:$AT$23,0)),"")</f>
        <v/>
      </c>
      <c r="T902" s="789" t="str">
        <f t="shared" si="100"/>
        <v/>
      </c>
      <c r="U902" s="789">
        <f t="shared" si="101"/>
        <v>0</v>
      </c>
      <c r="V902" s="789">
        <f t="shared" si="102"/>
        <v>0</v>
      </c>
      <c r="W902" s="789">
        <f t="shared" si="103"/>
        <v>0</v>
      </c>
      <c r="X902" s="790">
        <f t="shared" si="104"/>
        <v>0</v>
      </c>
    </row>
    <row r="903" spans="2:24" ht="15.75" x14ac:dyDescent="0.25">
      <c r="B903" s="837" t="s">
        <v>313</v>
      </c>
      <c r="C903" s="836" t="s">
        <v>1193</v>
      </c>
      <c r="D903" s="835">
        <v>41578</v>
      </c>
      <c r="E903" s="834">
        <v>20696.05</v>
      </c>
      <c r="F903" s="833"/>
      <c r="G903" s="832">
        <v>20</v>
      </c>
      <c r="H903" s="831">
        <f t="shared" si="97"/>
        <v>8</v>
      </c>
      <c r="I903" s="831">
        <v>-997.44</v>
      </c>
      <c r="J903" s="789">
        <f t="shared" si="98"/>
        <v>8394.83</v>
      </c>
      <c r="K903" s="831">
        <v>7397.39</v>
      </c>
      <c r="L903" s="790">
        <f t="shared" si="99"/>
        <v>13298.66</v>
      </c>
      <c r="M903" s="838"/>
      <c r="N903" s="791"/>
      <c r="O903" s="265"/>
      <c r="P903" s="792"/>
      <c r="Q903" s="839"/>
      <c r="R903" s="833"/>
      <c r="S903" s="788" t="str">
        <f>IFERROR(INDEX(Inputs!$AU$8:$AU$23,MATCH(N903,Inputs!$AT$8:$AT$23,0)),"")</f>
        <v/>
      </c>
      <c r="T903" s="789" t="str">
        <f t="shared" si="100"/>
        <v/>
      </c>
      <c r="U903" s="789">
        <f t="shared" si="101"/>
        <v>0</v>
      </c>
      <c r="V903" s="789">
        <f t="shared" si="102"/>
        <v>0</v>
      </c>
      <c r="W903" s="789">
        <f t="shared" si="103"/>
        <v>0</v>
      </c>
      <c r="X903" s="790">
        <f t="shared" si="104"/>
        <v>0</v>
      </c>
    </row>
    <row r="904" spans="2:24" ht="15.75" x14ac:dyDescent="0.25">
      <c r="B904" s="837" t="s">
        <v>313</v>
      </c>
      <c r="C904" s="836" t="s">
        <v>1194</v>
      </c>
      <c r="D904" s="835">
        <v>40451</v>
      </c>
      <c r="E904" s="834">
        <v>20742.38</v>
      </c>
      <c r="F904" s="833"/>
      <c r="G904" s="832">
        <v>40</v>
      </c>
      <c r="H904" s="831">
        <f t="shared" ref="H904:H967" si="105">IF(E904&lt;&gt;"",IF((TestEOY-D904)/365&gt;G904,G904,ROUNDUP(((TestEOY-D904)/365),0)),"")</f>
        <v>11</v>
      </c>
      <c r="I904" s="831">
        <v>-511.56000000000006</v>
      </c>
      <c r="J904" s="789">
        <f t="shared" ref="J904:J967" si="106">K904-I904</f>
        <v>5823.3</v>
      </c>
      <c r="K904" s="831">
        <v>5311.74</v>
      </c>
      <c r="L904" s="790">
        <f t="shared" si="99"/>
        <v>15430.640000000001</v>
      </c>
      <c r="M904" s="838"/>
      <c r="N904" s="791"/>
      <c r="O904" s="265"/>
      <c r="P904" s="792"/>
      <c r="Q904" s="839"/>
      <c r="R904" s="833"/>
      <c r="S904" s="788" t="str">
        <f>IFERROR(INDEX(Inputs!$AU$8:$AU$23,MATCH(N904,Inputs!$AT$8:$AT$23,0)),"")</f>
        <v/>
      </c>
      <c r="T904" s="789" t="str">
        <f t="shared" si="100"/>
        <v/>
      </c>
      <c r="U904" s="789">
        <f t="shared" si="101"/>
        <v>0</v>
      </c>
      <c r="V904" s="789">
        <f t="shared" si="102"/>
        <v>0</v>
      </c>
      <c r="W904" s="789">
        <f t="shared" si="103"/>
        <v>0</v>
      </c>
      <c r="X904" s="790">
        <f t="shared" si="104"/>
        <v>0</v>
      </c>
    </row>
    <row r="905" spans="2:24" ht="15.75" x14ac:dyDescent="0.25">
      <c r="B905" s="837" t="s">
        <v>311</v>
      </c>
      <c r="C905" s="836" t="s">
        <v>105</v>
      </c>
      <c r="D905" s="835">
        <v>36130</v>
      </c>
      <c r="E905" s="834">
        <v>21000</v>
      </c>
      <c r="F905" s="833"/>
      <c r="G905" s="832">
        <v>40</v>
      </c>
      <c r="H905" s="831">
        <f t="shared" si="105"/>
        <v>23</v>
      </c>
      <c r="I905" s="831">
        <v>-511.08000000000004</v>
      </c>
      <c r="J905" s="789">
        <f t="shared" si="106"/>
        <v>12097.87</v>
      </c>
      <c r="K905" s="831">
        <v>11586.79</v>
      </c>
      <c r="L905" s="790">
        <f t="shared" si="99"/>
        <v>9413.2099999999991</v>
      </c>
      <c r="M905" s="838"/>
      <c r="N905" s="791"/>
      <c r="O905" s="265"/>
      <c r="P905" s="792"/>
      <c r="Q905" s="839"/>
      <c r="R905" s="833"/>
      <c r="S905" s="788" t="str">
        <f>IFERROR(INDEX(Inputs!$AU$8:$AU$23,MATCH(N905,Inputs!$AT$8:$AT$23,0)),"")</f>
        <v/>
      </c>
      <c r="T905" s="789" t="str">
        <f t="shared" si="100"/>
        <v/>
      </c>
      <c r="U905" s="789">
        <f t="shared" si="101"/>
        <v>0</v>
      </c>
      <c r="V905" s="789">
        <f t="shared" si="102"/>
        <v>0</v>
      </c>
      <c r="W905" s="789">
        <f t="shared" si="103"/>
        <v>0</v>
      </c>
      <c r="X905" s="790">
        <f t="shared" si="104"/>
        <v>0</v>
      </c>
    </row>
    <row r="906" spans="2:24" ht="15.75" x14ac:dyDescent="0.25">
      <c r="B906" s="837" t="s">
        <v>313</v>
      </c>
      <c r="C906" s="836" t="s">
        <v>1107</v>
      </c>
      <c r="D906" s="835">
        <v>38077</v>
      </c>
      <c r="E906" s="834">
        <v>21021.599999999999</v>
      </c>
      <c r="F906" s="833"/>
      <c r="G906" s="832">
        <v>40</v>
      </c>
      <c r="H906" s="831">
        <f t="shared" si="105"/>
        <v>17</v>
      </c>
      <c r="I906" s="831">
        <v>-516.48</v>
      </c>
      <c r="J906" s="789">
        <f t="shared" si="106"/>
        <v>9314.75</v>
      </c>
      <c r="K906" s="831">
        <v>8798.27</v>
      </c>
      <c r="L906" s="790">
        <f t="shared" si="99"/>
        <v>12223.329999999998</v>
      </c>
      <c r="M906" s="838"/>
      <c r="N906" s="791"/>
      <c r="O906" s="265"/>
      <c r="P906" s="792"/>
      <c r="Q906" s="839"/>
      <c r="R906" s="833"/>
      <c r="S906" s="788" t="str">
        <f>IFERROR(INDEX(Inputs!$AU$8:$AU$23,MATCH(N906,Inputs!$AT$8:$AT$23,0)),"")</f>
        <v/>
      </c>
      <c r="T906" s="789" t="str">
        <f t="shared" si="100"/>
        <v/>
      </c>
      <c r="U906" s="789">
        <f t="shared" si="101"/>
        <v>0</v>
      </c>
      <c r="V906" s="789">
        <f t="shared" si="102"/>
        <v>0</v>
      </c>
      <c r="W906" s="789">
        <f t="shared" si="103"/>
        <v>0</v>
      </c>
      <c r="X906" s="790">
        <f t="shared" si="104"/>
        <v>0</v>
      </c>
    </row>
    <row r="907" spans="2:24" ht="15.75" x14ac:dyDescent="0.25">
      <c r="B907" s="837" t="s">
        <v>313</v>
      </c>
      <c r="C907" s="836" t="s">
        <v>1099</v>
      </c>
      <c r="D907" s="835">
        <v>38625</v>
      </c>
      <c r="E907" s="834">
        <v>21077.08</v>
      </c>
      <c r="F907" s="833"/>
      <c r="G907" s="832">
        <v>20</v>
      </c>
      <c r="H907" s="831">
        <f t="shared" si="105"/>
        <v>16</v>
      </c>
      <c r="I907" s="831">
        <v>-962.28</v>
      </c>
      <c r="J907" s="789">
        <f t="shared" si="106"/>
        <v>16987.7</v>
      </c>
      <c r="K907" s="831">
        <v>16025.42</v>
      </c>
      <c r="L907" s="790">
        <f t="shared" si="99"/>
        <v>5051.6600000000017</v>
      </c>
      <c r="M907" s="838"/>
      <c r="N907" s="791"/>
      <c r="O907" s="265"/>
      <c r="P907" s="792"/>
      <c r="Q907" s="839"/>
      <c r="R907" s="833"/>
      <c r="S907" s="788" t="str">
        <f>IFERROR(INDEX(Inputs!$AU$8:$AU$23,MATCH(N907,Inputs!$AT$8:$AT$23,0)),"")</f>
        <v/>
      </c>
      <c r="T907" s="789" t="str">
        <f t="shared" si="100"/>
        <v/>
      </c>
      <c r="U907" s="789">
        <f t="shared" si="101"/>
        <v>0</v>
      </c>
      <c r="V907" s="789">
        <f t="shared" si="102"/>
        <v>0</v>
      </c>
      <c r="W907" s="789">
        <f t="shared" si="103"/>
        <v>0</v>
      </c>
      <c r="X907" s="790">
        <f t="shared" si="104"/>
        <v>0</v>
      </c>
    </row>
    <row r="908" spans="2:24" ht="15.75" x14ac:dyDescent="0.25">
      <c r="B908" s="837" t="s">
        <v>321</v>
      </c>
      <c r="C908" s="836" t="s">
        <v>1195</v>
      </c>
      <c r="D908" s="835">
        <v>36799</v>
      </c>
      <c r="E908" s="834">
        <v>21087.43</v>
      </c>
      <c r="F908" s="833"/>
      <c r="G908" s="832">
        <v>44</v>
      </c>
      <c r="H908" s="831">
        <f t="shared" si="105"/>
        <v>21</v>
      </c>
      <c r="I908" s="831">
        <v>-471.12</v>
      </c>
      <c r="J908" s="789">
        <f t="shared" si="106"/>
        <v>10212</v>
      </c>
      <c r="K908" s="831">
        <v>9740.8799999999992</v>
      </c>
      <c r="L908" s="790">
        <f t="shared" si="99"/>
        <v>11346.550000000001</v>
      </c>
      <c r="M908" s="838"/>
      <c r="N908" s="791"/>
      <c r="O908" s="265"/>
      <c r="P908" s="792"/>
      <c r="Q908" s="839"/>
      <c r="R908" s="833"/>
      <c r="S908" s="788" t="str">
        <f>IFERROR(INDEX(Inputs!$AU$8:$AU$23,MATCH(N908,Inputs!$AT$8:$AT$23,0)),"")</f>
        <v/>
      </c>
      <c r="T908" s="789" t="str">
        <f t="shared" si="100"/>
        <v/>
      </c>
      <c r="U908" s="789">
        <f t="shared" si="101"/>
        <v>0</v>
      </c>
      <c r="V908" s="789">
        <f t="shared" si="102"/>
        <v>0</v>
      </c>
      <c r="W908" s="789">
        <f t="shared" si="103"/>
        <v>0</v>
      </c>
      <c r="X908" s="790">
        <f t="shared" si="104"/>
        <v>0</v>
      </c>
    </row>
    <row r="909" spans="2:24" ht="15.75" x14ac:dyDescent="0.25">
      <c r="B909" s="837" t="s">
        <v>310</v>
      </c>
      <c r="C909" s="836" t="s">
        <v>1196</v>
      </c>
      <c r="D909" s="835">
        <v>34000</v>
      </c>
      <c r="E909" s="834">
        <v>21116</v>
      </c>
      <c r="F909" s="833"/>
      <c r="G909" s="832">
        <v>99</v>
      </c>
      <c r="H909" s="831">
        <f t="shared" si="105"/>
        <v>28</v>
      </c>
      <c r="I909" s="831">
        <v>-212.16</v>
      </c>
      <c r="J909" s="789">
        <f t="shared" si="106"/>
        <v>1064.75</v>
      </c>
      <c r="K909" s="831">
        <v>852.59</v>
      </c>
      <c r="L909" s="790">
        <f t="shared" si="99"/>
        <v>20263.41</v>
      </c>
      <c r="M909" s="838"/>
      <c r="N909" s="791"/>
      <c r="O909" s="265"/>
      <c r="P909" s="792"/>
      <c r="Q909" s="839"/>
      <c r="R909" s="833"/>
      <c r="S909" s="788" t="str">
        <f>IFERROR(INDEX(Inputs!$AU$8:$AU$23,MATCH(N909,Inputs!$AT$8:$AT$23,0)),"")</f>
        <v/>
      </c>
      <c r="T909" s="789" t="str">
        <f t="shared" si="100"/>
        <v/>
      </c>
      <c r="U909" s="789">
        <f t="shared" si="101"/>
        <v>0</v>
      </c>
      <c r="V909" s="789">
        <f t="shared" si="102"/>
        <v>0</v>
      </c>
      <c r="W909" s="789">
        <f t="shared" si="103"/>
        <v>0</v>
      </c>
      <c r="X909" s="790">
        <f t="shared" si="104"/>
        <v>0</v>
      </c>
    </row>
    <row r="910" spans="2:24" ht="15.75" x14ac:dyDescent="0.25">
      <c r="B910" s="837" t="s">
        <v>307</v>
      </c>
      <c r="C910" s="836" t="s">
        <v>1197</v>
      </c>
      <c r="D910" s="835">
        <v>39843</v>
      </c>
      <c r="E910" s="834">
        <v>21205.119999999999</v>
      </c>
      <c r="F910" s="833"/>
      <c r="G910" s="832">
        <v>20</v>
      </c>
      <c r="H910" s="831">
        <f t="shared" si="105"/>
        <v>12</v>
      </c>
      <c r="I910" s="831">
        <v>-1011.1200000000001</v>
      </c>
      <c r="J910" s="789">
        <f t="shared" si="106"/>
        <v>13621.320000000002</v>
      </c>
      <c r="K910" s="831">
        <v>12610.2</v>
      </c>
      <c r="L910" s="790">
        <f t="shared" ref="L910:L973" si="107">IFERROR(IF(K910&gt;E910,0,(+E910-K910))-F910,"")</f>
        <v>8594.9199999999983</v>
      </c>
      <c r="M910" s="838"/>
      <c r="N910" s="791"/>
      <c r="O910" s="265"/>
      <c r="P910" s="792"/>
      <c r="Q910" s="839"/>
      <c r="R910" s="833"/>
      <c r="S910" s="788" t="str">
        <f>IFERROR(INDEX(Inputs!$AU$8:$AU$23,MATCH(N910,Inputs!$AT$8:$AT$23,0)),"")</f>
        <v/>
      </c>
      <c r="T910" s="789" t="str">
        <f t="shared" si="100"/>
        <v/>
      </c>
      <c r="U910" s="789">
        <f t="shared" si="101"/>
        <v>0</v>
      </c>
      <c r="V910" s="789">
        <f t="shared" si="102"/>
        <v>0</v>
      </c>
      <c r="W910" s="789">
        <f t="shared" si="103"/>
        <v>0</v>
      </c>
      <c r="X910" s="790">
        <f t="shared" si="104"/>
        <v>0</v>
      </c>
    </row>
    <row r="911" spans="2:24" ht="15.75" x14ac:dyDescent="0.25">
      <c r="B911" s="837" t="s">
        <v>359</v>
      </c>
      <c r="C911" s="836" t="s">
        <v>1198</v>
      </c>
      <c r="D911" s="835">
        <v>42308</v>
      </c>
      <c r="E911" s="834">
        <v>21236.41</v>
      </c>
      <c r="F911" s="833"/>
      <c r="G911" s="832">
        <v>60</v>
      </c>
      <c r="H911" s="831">
        <f t="shared" si="105"/>
        <v>6</v>
      </c>
      <c r="I911" s="831">
        <v>-350.76</v>
      </c>
      <c r="J911" s="789">
        <f t="shared" si="106"/>
        <v>2177.8599999999997</v>
      </c>
      <c r="K911" s="831">
        <v>1827.1</v>
      </c>
      <c r="L911" s="790">
        <f t="shared" si="107"/>
        <v>19409.310000000001</v>
      </c>
      <c r="M911" s="838"/>
      <c r="N911" s="791"/>
      <c r="O911" s="265"/>
      <c r="P911" s="792"/>
      <c r="Q911" s="839"/>
      <c r="R911" s="833"/>
      <c r="S911" s="788" t="str">
        <f>IFERROR(INDEX(Inputs!$AU$8:$AU$23,MATCH(N911,Inputs!$AT$8:$AT$23,0)),"")</f>
        <v/>
      </c>
      <c r="T911" s="789" t="str">
        <f t="shared" si="100"/>
        <v/>
      </c>
      <c r="U911" s="789">
        <f t="shared" si="101"/>
        <v>0</v>
      </c>
      <c r="V911" s="789">
        <f t="shared" si="102"/>
        <v>0</v>
      </c>
      <c r="W911" s="789">
        <f t="shared" si="103"/>
        <v>0</v>
      </c>
      <c r="X911" s="790">
        <f t="shared" si="104"/>
        <v>0</v>
      </c>
    </row>
    <row r="912" spans="2:24" ht="15.75" x14ac:dyDescent="0.25">
      <c r="B912" s="837" t="s">
        <v>321</v>
      </c>
      <c r="C912" s="836" t="s">
        <v>1199</v>
      </c>
      <c r="D912" s="835">
        <v>34516</v>
      </c>
      <c r="E912" s="834">
        <v>21273</v>
      </c>
      <c r="F912" s="833"/>
      <c r="G912" s="832">
        <v>44</v>
      </c>
      <c r="H912" s="831">
        <f t="shared" si="105"/>
        <v>27</v>
      </c>
      <c r="I912" s="831">
        <v>-472.56000000000006</v>
      </c>
      <c r="J912" s="789">
        <f t="shared" si="106"/>
        <v>13279.32</v>
      </c>
      <c r="K912" s="831">
        <v>12806.76</v>
      </c>
      <c r="L912" s="790">
        <f t="shared" si="107"/>
        <v>8466.24</v>
      </c>
      <c r="M912" s="838"/>
      <c r="N912" s="791"/>
      <c r="O912" s="265"/>
      <c r="P912" s="792"/>
      <c r="Q912" s="839"/>
      <c r="R912" s="833"/>
      <c r="S912" s="788" t="str">
        <f>IFERROR(INDEX(Inputs!$AU$8:$AU$23,MATCH(N912,Inputs!$AT$8:$AT$23,0)),"")</f>
        <v/>
      </c>
      <c r="T912" s="789" t="str">
        <f t="shared" si="100"/>
        <v/>
      </c>
      <c r="U912" s="789">
        <f t="shared" si="101"/>
        <v>0</v>
      </c>
      <c r="V912" s="789">
        <f t="shared" si="102"/>
        <v>0</v>
      </c>
      <c r="W912" s="789">
        <f t="shared" si="103"/>
        <v>0</v>
      </c>
      <c r="X912" s="790">
        <f t="shared" si="104"/>
        <v>0</v>
      </c>
    </row>
    <row r="913" spans="2:24" ht="15.75" x14ac:dyDescent="0.25">
      <c r="B913" s="837" t="s">
        <v>359</v>
      </c>
      <c r="C913" s="836" t="s">
        <v>1200</v>
      </c>
      <c r="D913" s="835">
        <v>36707</v>
      </c>
      <c r="E913" s="834">
        <v>21300.25</v>
      </c>
      <c r="F913" s="833"/>
      <c r="G913" s="832">
        <v>40</v>
      </c>
      <c r="H913" s="831">
        <f t="shared" si="105"/>
        <v>21</v>
      </c>
      <c r="I913" s="831">
        <v>-521.64</v>
      </c>
      <c r="J913" s="789">
        <f t="shared" si="106"/>
        <v>11477.039999999999</v>
      </c>
      <c r="K913" s="831">
        <v>10955.4</v>
      </c>
      <c r="L913" s="790">
        <f t="shared" si="107"/>
        <v>10344.85</v>
      </c>
      <c r="M913" s="838"/>
      <c r="N913" s="791"/>
      <c r="O913" s="265"/>
      <c r="P913" s="792"/>
      <c r="Q913" s="839"/>
      <c r="R913" s="833"/>
      <c r="S913" s="788" t="str">
        <f>IFERROR(INDEX(Inputs!$AU$8:$AU$23,MATCH(N913,Inputs!$AT$8:$AT$23,0)),"")</f>
        <v/>
      </c>
      <c r="T913" s="789" t="str">
        <f t="shared" si="100"/>
        <v/>
      </c>
      <c r="U913" s="789">
        <f t="shared" si="101"/>
        <v>0</v>
      </c>
      <c r="V913" s="789">
        <f t="shared" si="102"/>
        <v>0</v>
      </c>
      <c r="W913" s="789">
        <f t="shared" si="103"/>
        <v>0</v>
      </c>
      <c r="X913" s="790">
        <f t="shared" si="104"/>
        <v>0</v>
      </c>
    </row>
    <row r="914" spans="2:24" ht="15.75" x14ac:dyDescent="0.25">
      <c r="B914" s="837" t="s">
        <v>359</v>
      </c>
      <c r="C914" s="836" t="s">
        <v>1201</v>
      </c>
      <c r="D914" s="835">
        <v>39721</v>
      </c>
      <c r="E914" s="834">
        <v>21417.439999999999</v>
      </c>
      <c r="F914" s="833"/>
      <c r="G914" s="832">
        <v>40</v>
      </c>
      <c r="H914" s="831">
        <f t="shared" si="105"/>
        <v>13</v>
      </c>
      <c r="I914" s="831">
        <v>-527.64</v>
      </c>
      <c r="J914" s="789">
        <f t="shared" si="106"/>
        <v>7082.88</v>
      </c>
      <c r="K914" s="831">
        <v>6555.24</v>
      </c>
      <c r="L914" s="790">
        <f t="shared" si="107"/>
        <v>14862.199999999999</v>
      </c>
      <c r="M914" s="838"/>
      <c r="N914" s="791"/>
      <c r="O914" s="265"/>
      <c r="P914" s="792"/>
      <c r="Q914" s="839"/>
      <c r="R914" s="833"/>
      <c r="S914" s="788" t="str">
        <f>IFERROR(INDEX(Inputs!$AU$8:$AU$23,MATCH(N914,Inputs!$AT$8:$AT$23,0)),"")</f>
        <v/>
      </c>
      <c r="T914" s="789" t="str">
        <f t="shared" si="100"/>
        <v/>
      </c>
      <c r="U914" s="789">
        <f t="shared" si="101"/>
        <v>0</v>
      </c>
      <c r="V914" s="789">
        <f t="shared" si="102"/>
        <v>0</v>
      </c>
      <c r="W914" s="789">
        <f t="shared" si="103"/>
        <v>0</v>
      </c>
      <c r="X914" s="790">
        <f t="shared" si="104"/>
        <v>0</v>
      </c>
    </row>
    <row r="915" spans="2:24" ht="15.75" x14ac:dyDescent="0.25">
      <c r="B915" s="837" t="s">
        <v>359</v>
      </c>
      <c r="C915" s="836" t="s">
        <v>1202</v>
      </c>
      <c r="D915" s="835">
        <v>40999</v>
      </c>
      <c r="E915" s="834">
        <v>21541.4</v>
      </c>
      <c r="F915" s="833"/>
      <c r="G915" s="832">
        <v>40</v>
      </c>
      <c r="H915" s="831">
        <f t="shared" si="105"/>
        <v>9</v>
      </c>
      <c r="I915" s="831">
        <v>-531.6</v>
      </c>
      <c r="J915" s="789">
        <f t="shared" si="106"/>
        <v>5240.3600000000006</v>
      </c>
      <c r="K915" s="831">
        <v>4708.76</v>
      </c>
      <c r="L915" s="790">
        <f t="shared" si="107"/>
        <v>16832.64</v>
      </c>
      <c r="M915" s="838"/>
      <c r="N915" s="791"/>
      <c r="O915" s="265"/>
      <c r="P915" s="792"/>
      <c r="Q915" s="839"/>
      <c r="R915" s="833"/>
      <c r="S915" s="788" t="str">
        <f>IFERROR(INDEX(Inputs!$AU$8:$AU$23,MATCH(N915,Inputs!$AT$8:$AT$23,0)),"")</f>
        <v/>
      </c>
      <c r="T915" s="789" t="str">
        <f t="shared" si="100"/>
        <v/>
      </c>
      <c r="U915" s="789">
        <f t="shared" si="101"/>
        <v>0</v>
      </c>
      <c r="V915" s="789">
        <f t="shared" si="102"/>
        <v>0</v>
      </c>
      <c r="W915" s="789">
        <f t="shared" si="103"/>
        <v>0</v>
      </c>
      <c r="X915" s="790">
        <f t="shared" si="104"/>
        <v>0</v>
      </c>
    </row>
    <row r="916" spans="2:24" ht="15.75" x14ac:dyDescent="0.25">
      <c r="B916" s="837" t="s">
        <v>321</v>
      </c>
      <c r="C916" s="836" t="s">
        <v>1203</v>
      </c>
      <c r="D916" s="835">
        <v>37894</v>
      </c>
      <c r="E916" s="834">
        <v>21566.18</v>
      </c>
      <c r="F916" s="833"/>
      <c r="G916" s="832">
        <v>44</v>
      </c>
      <c r="H916" s="831">
        <f t="shared" si="105"/>
        <v>18</v>
      </c>
      <c r="I916" s="831">
        <v>-481.32</v>
      </c>
      <c r="J916" s="789">
        <f t="shared" si="106"/>
        <v>8931.83</v>
      </c>
      <c r="K916" s="831">
        <v>8450.51</v>
      </c>
      <c r="L916" s="790">
        <f t="shared" si="107"/>
        <v>13115.67</v>
      </c>
      <c r="M916" s="838"/>
      <c r="N916" s="791"/>
      <c r="O916" s="265"/>
      <c r="P916" s="792"/>
      <c r="Q916" s="839"/>
      <c r="R916" s="833"/>
      <c r="S916" s="788" t="str">
        <f>IFERROR(INDEX(Inputs!$AU$8:$AU$23,MATCH(N916,Inputs!$AT$8:$AT$23,0)),"")</f>
        <v/>
      </c>
      <c r="T916" s="789" t="str">
        <f t="shared" si="100"/>
        <v/>
      </c>
      <c r="U916" s="789">
        <f t="shared" si="101"/>
        <v>0</v>
      </c>
      <c r="V916" s="789">
        <f t="shared" si="102"/>
        <v>0</v>
      </c>
      <c r="W916" s="789">
        <f t="shared" si="103"/>
        <v>0</v>
      </c>
      <c r="X916" s="790">
        <f t="shared" si="104"/>
        <v>0</v>
      </c>
    </row>
    <row r="917" spans="2:24" ht="15.75" x14ac:dyDescent="0.25">
      <c r="B917" s="837" t="s">
        <v>313</v>
      </c>
      <c r="C917" s="836" t="s">
        <v>1204</v>
      </c>
      <c r="D917" s="835">
        <v>39355</v>
      </c>
      <c r="E917" s="834">
        <v>21566.799999999999</v>
      </c>
      <c r="F917" s="833"/>
      <c r="G917" s="832">
        <v>20</v>
      </c>
      <c r="H917" s="831">
        <f t="shared" si="105"/>
        <v>14</v>
      </c>
      <c r="I917" s="831">
        <v>-1019.76</v>
      </c>
      <c r="J917" s="789">
        <f t="shared" si="106"/>
        <v>15278.48</v>
      </c>
      <c r="K917" s="831">
        <v>14258.72</v>
      </c>
      <c r="L917" s="790">
        <f t="shared" si="107"/>
        <v>7308.08</v>
      </c>
      <c r="M917" s="838"/>
      <c r="N917" s="791"/>
      <c r="O917" s="265"/>
      <c r="P917" s="792"/>
      <c r="Q917" s="839"/>
      <c r="R917" s="833"/>
      <c r="S917" s="788" t="str">
        <f>IFERROR(INDEX(Inputs!$AU$8:$AU$23,MATCH(N917,Inputs!$AT$8:$AT$23,0)),"")</f>
        <v/>
      </c>
      <c r="T917" s="789" t="str">
        <f t="shared" si="100"/>
        <v/>
      </c>
      <c r="U917" s="789">
        <f t="shared" si="101"/>
        <v>0</v>
      </c>
      <c r="V917" s="789">
        <f t="shared" si="102"/>
        <v>0</v>
      </c>
      <c r="W917" s="789">
        <f t="shared" si="103"/>
        <v>0</v>
      </c>
      <c r="X917" s="790">
        <f t="shared" si="104"/>
        <v>0</v>
      </c>
    </row>
    <row r="918" spans="2:24" ht="15.75" x14ac:dyDescent="0.25">
      <c r="B918" s="837" t="s">
        <v>359</v>
      </c>
      <c r="C918" s="836" t="s">
        <v>989</v>
      </c>
      <c r="D918" s="835">
        <v>35338</v>
      </c>
      <c r="E918" s="834">
        <v>21567</v>
      </c>
      <c r="F918" s="833"/>
      <c r="G918" s="832">
        <v>60</v>
      </c>
      <c r="H918" s="831">
        <f t="shared" si="105"/>
        <v>25</v>
      </c>
      <c r="I918" s="831">
        <v>-355.32</v>
      </c>
      <c r="J918" s="789">
        <f t="shared" si="106"/>
        <v>9099.869999999999</v>
      </c>
      <c r="K918" s="831">
        <v>8744.5499999999993</v>
      </c>
      <c r="L918" s="790">
        <f t="shared" si="107"/>
        <v>12822.45</v>
      </c>
      <c r="M918" s="838"/>
      <c r="N918" s="791"/>
      <c r="O918" s="265"/>
      <c r="P918" s="792"/>
      <c r="Q918" s="839"/>
      <c r="R918" s="833"/>
      <c r="S918" s="788" t="str">
        <f>IFERROR(INDEX(Inputs!$AU$8:$AU$23,MATCH(N918,Inputs!$AT$8:$AT$23,0)),"")</f>
        <v/>
      </c>
      <c r="T918" s="789" t="str">
        <f t="shared" si="100"/>
        <v/>
      </c>
      <c r="U918" s="789">
        <f t="shared" si="101"/>
        <v>0</v>
      </c>
      <c r="V918" s="789">
        <f t="shared" si="102"/>
        <v>0</v>
      </c>
      <c r="W918" s="789">
        <f t="shared" si="103"/>
        <v>0</v>
      </c>
      <c r="X918" s="790">
        <f t="shared" si="104"/>
        <v>0</v>
      </c>
    </row>
    <row r="919" spans="2:24" ht="15.75" x14ac:dyDescent="0.25">
      <c r="B919" s="837" t="s">
        <v>359</v>
      </c>
      <c r="C919" s="836" t="s">
        <v>1205</v>
      </c>
      <c r="D919" s="835">
        <v>37165</v>
      </c>
      <c r="E919" s="834">
        <v>21623.9</v>
      </c>
      <c r="F919" s="833"/>
      <c r="G919" s="832">
        <v>40</v>
      </c>
      <c r="H919" s="831">
        <f t="shared" si="105"/>
        <v>20</v>
      </c>
      <c r="I919" s="831">
        <v>-530.16</v>
      </c>
      <c r="J919" s="789">
        <f t="shared" si="106"/>
        <v>10931.49</v>
      </c>
      <c r="K919" s="831">
        <v>10401.33</v>
      </c>
      <c r="L919" s="790">
        <f t="shared" si="107"/>
        <v>11222.570000000002</v>
      </c>
      <c r="M919" s="838"/>
      <c r="N919" s="791"/>
      <c r="O919" s="265"/>
      <c r="P919" s="792"/>
      <c r="Q919" s="839"/>
      <c r="R919" s="833"/>
      <c r="S919" s="788" t="str">
        <f>IFERROR(INDEX(Inputs!$AU$8:$AU$23,MATCH(N919,Inputs!$AT$8:$AT$23,0)),"")</f>
        <v/>
      </c>
      <c r="T919" s="789" t="str">
        <f t="shared" si="100"/>
        <v/>
      </c>
      <c r="U919" s="789">
        <f t="shared" si="101"/>
        <v>0</v>
      </c>
      <c r="V919" s="789">
        <f t="shared" si="102"/>
        <v>0</v>
      </c>
      <c r="W919" s="789">
        <f t="shared" si="103"/>
        <v>0</v>
      </c>
      <c r="X919" s="790">
        <f t="shared" si="104"/>
        <v>0</v>
      </c>
    </row>
    <row r="920" spans="2:24" ht="15.75" x14ac:dyDescent="0.25">
      <c r="B920" s="837" t="s">
        <v>321</v>
      </c>
      <c r="C920" s="836" t="s">
        <v>1170</v>
      </c>
      <c r="D920" s="835">
        <v>38898</v>
      </c>
      <c r="E920" s="834">
        <v>21646.41</v>
      </c>
      <c r="F920" s="833"/>
      <c r="G920" s="832">
        <v>44</v>
      </c>
      <c r="H920" s="831">
        <f t="shared" si="105"/>
        <v>15</v>
      </c>
      <c r="I920" s="831">
        <v>-483.84000000000003</v>
      </c>
      <c r="J920" s="789">
        <f t="shared" si="106"/>
        <v>7613.24</v>
      </c>
      <c r="K920" s="831">
        <v>7129.4</v>
      </c>
      <c r="L920" s="790">
        <f t="shared" si="107"/>
        <v>14517.01</v>
      </c>
      <c r="M920" s="838"/>
      <c r="N920" s="791"/>
      <c r="O920" s="265"/>
      <c r="P920" s="792"/>
      <c r="Q920" s="839"/>
      <c r="R920" s="833"/>
      <c r="S920" s="788" t="str">
        <f>IFERROR(INDEX(Inputs!$AU$8:$AU$23,MATCH(N920,Inputs!$AT$8:$AT$23,0)),"")</f>
        <v/>
      </c>
      <c r="T920" s="789" t="str">
        <f t="shared" si="100"/>
        <v/>
      </c>
      <c r="U920" s="789">
        <f t="shared" si="101"/>
        <v>0</v>
      </c>
      <c r="V920" s="789">
        <f t="shared" si="102"/>
        <v>0</v>
      </c>
      <c r="W920" s="789">
        <f t="shared" si="103"/>
        <v>0</v>
      </c>
      <c r="X920" s="790">
        <f t="shared" si="104"/>
        <v>0</v>
      </c>
    </row>
    <row r="921" spans="2:24" ht="15.75" x14ac:dyDescent="0.25">
      <c r="B921" s="837" t="s">
        <v>313</v>
      </c>
      <c r="C921" s="836" t="s">
        <v>1206</v>
      </c>
      <c r="D921" s="835">
        <v>39721</v>
      </c>
      <c r="E921" s="834">
        <v>21754.9</v>
      </c>
      <c r="F921" s="833"/>
      <c r="G921" s="832">
        <v>20</v>
      </c>
      <c r="H921" s="831">
        <f t="shared" si="105"/>
        <v>13</v>
      </c>
      <c r="I921" s="831">
        <v>-1035.48</v>
      </c>
      <c r="J921" s="789">
        <f t="shared" si="106"/>
        <v>14334.289999999999</v>
      </c>
      <c r="K921" s="831">
        <v>13298.81</v>
      </c>
      <c r="L921" s="790">
        <f t="shared" si="107"/>
        <v>8456.090000000002</v>
      </c>
      <c r="M921" s="838"/>
      <c r="N921" s="791"/>
      <c r="O921" s="265"/>
      <c r="P921" s="792"/>
      <c r="Q921" s="839"/>
      <c r="R921" s="833"/>
      <c r="S921" s="788" t="str">
        <f>IFERROR(INDEX(Inputs!$AU$8:$AU$23,MATCH(N921,Inputs!$AT$8:$AT$23,0)),"")</f>
        <v/>
      </c>
      <c r="T921" s="789" t="str">
        <f t="shared" si="100"/>
        <v/>
      </c>
      <c r="U921" s="789">
        <f t="shared" si="101"/>
        <v>0</v>
      </c>
      <c r="V921" s="789">
        <f t="shared" si="102"/>
        <v>0</v>
      </c>
      <c r="W921" s="789">
        <f t="shared" si="103"/>
        <v>0</v>
      </c>
      <c r="X921" s="790">
        <f t="shared" si="104"/>
        <v>0</v>
      </c>
    </row>
    <row r="922" spans="2:24" ht="15.75" x14ac:dyDescent="0.25">
      <c r="B922" s="837" t="s">
        <v>313</v>
      </c>
      <c r="C922" s="836" t="s">
        <v>1138</v>
      </c>
      <c r="D922" s="835">
        <v>38168</v>
      </c>
      <c r="E922" s="834">
        <v>21814.62</v>
      </c>
      <c r="F922" s="833"/>
      <c r="G922" s="832">
        <v>40</v>
      </c>
      <c r="H922" s="831">
        <f t="shared" si="105"/>
        <v>17</v>
      </c>
      <c r="I922" s="831">
        <v>-536.04</v>
      </c>
      <c r="J922" s="789">
        <f t="shared" si="106"/>
        <v>9529.9900000000016</v>
      </c>
      <c r="K922" s="831">
        <v>8993.9500000000007</v>
      </c>
      <c r="L922" s="790">
        <f t="shared" si="107"/>
        <v>12820.669999999998</v>
      </c>
      <c r="M922" s="838"/>
      <c r="N922" s="791"/>
      <c r="O922" s="265"/>
      <c r="P922" s="792"/>
      <c r="Q922" s="839"/>
      <c r="R922" s="833"/>
      <c r="S922" s="788" t="str">
        <f>IFERROR(INDEX(Inputs!$AU$8:$AU$23,MATCH(N922,Inputs!$AT$8:$AT$23,0)),"")</f>
        <v/>
      </c>
      <c r="T922" s="789" t="str">
        <f t="shared" si="100"/>
        <v/>
      </c>
      <c r="U922" s="789">
        <f t="shared" si="101"/>
        <v>0</v>
      </c>
      <c r="V922" s="789">
        <f t="shared" si="102"/>
        <v>0</v>
      </c>
      <c r="W922" s="789">
        <f t="shared" si="103"/>
        <v>0</v>
      </c>
      <c r="X922" s="790">
        <f t="shared" si="104"/>
        <v>0</v>
      </c>
    </row>
    <row r="923" spans="2:24" ht="15.75" x14ac:dyDescent="0.25">
      <c r="B923" s="837" t="s">
        <v>359</v>
      </c>
      <c r="C923" s="836" t="s">
        <v>726</v>
      </c>
      <c r="D923" s="835">
        <v>43982</v>
      </c>
      <c r="E923" s="834">
        <v>21917</v>
      </c>
      <c r="F923" s="833"/>
      <c r="G923" s="832">
        <v>40</v>
      </c>
      <c r="H923" s="831">
        <f t="shared" si="105"/>
        <v>1</v>
      </c>
      <c r="I923" s="831">
        <v>-545.64</v>
      </c>
      <c r="J923" s="789">
        <f t="shared" si="106"/>
        <v>955.44</v>
      </c>
      <c r="K923" s="831">
        <v>409.8</v>
      </c>
      <c r="L923" s="790">
        <f t="shared" si="107"/>
        <v>21507.200000000001</v>
      </c>
      <c r="M923" s="838"/>
      <c r="N923" s="791"/>
      <c r="O923" s="265"/>
      <c r="P923" s="792"/>
      <c r="Q923" s="839"/>
      <c r="R923" s="833"/>
      <c r="S923" s="788" t="str">
        <f>IFERROR(INDEX(Inputs!$AU$8:$AU$23,MATCH(N923,Inputs!$AT$8:$AT$23,0)),"")</f>
        <v/>
      </c>
      <c r="T923" s="789" t="str">
        <f t="shared" si="100"/>
        <v/>
      </c>
      <c r="U923" s="789">
        <f t="shared" si="101"/>
        <v>0</v>
      </c>
      <c r="V923" s="789">
        <f t="shared" si="102"/>
        <v>0</v>
      </c>
      <c r="W923" s="789">
        <f t="shared" si="103"/>
        <v>0</v>
      </c>
      <c r="X923" s="790">
        <f t="shared" si="104"/>
        <v>0</v>
      </c>
    </row>
    <row r="924" spans="2:24" ht="15.75" x14ac:dyDescent="0.25">
      <c r="B924" s="837" t="s">
        <v>359</v>
      </c>
      <c r="C924" s="836" t="s">
        <v>1185</v>
      </c>
      <c r="D924" s="835">
        <v>40117</v>
      </c>
      <c r="E924" s="834">
        <v>21929.7</v>
      </c>
      <c r="F924" s="833"/>
      <c r="G924" s="832">
        <v>40</v>
      </c>
      <c r="H924" s="831">
        <f t="shared" si="105"/>
        <v>12</v>
      </c>
      <c r="I924" s="831">
        <v>-539.04</v>
      </c>
      <c r="J924" s="789">
        <f t="shared" si="106"/>
        <v>6656.45</v>
      </c>
      <c r="K924" s="831">
        <v>6117.41</v>
      </c>
      <c r="L924" s="790">
        <f t="shared" si="107"/>
        <v>15812.29</v>
      </c>
      <c r="M924" s="838"/>
      <c r="N924" s="791"/>
      <c r="O924" s="265"/>
      <c r="P924" s="792"/>
      <c r="Q924" s="839"/>
      <c r="R924" s="833"/>
      <c r="S924" s="788" t="str">
        <f>IFERROR(INDEX(Inputs!$AU$8:$AU$23,MATCH(N924,Inputs!$AT$8:$AT$23,0)),"")</f>
        <v/>
      </c>
      <c r="T924" s="789" t="str">
        <f t="shared" si="100"/>
        <v/>
      </c>
      <c r="U924" s="789">
        <f t="shared" si="101"/>
        <v>0</v>
      </c>
      <c r="V924" s="789">
        <f t="shared" si="102"/>
        <v>0</v>
      </c>
      <c r="W924" s="789">
        <f t="shared" si="103"/>
        <v>0</v>
      </c>
      <c r="X924" s="790">
        <f t="shared" si="104"/>
        <v>0</v>
      </c>
    </row>
    <row r="925" spans="2:24" ht="15.75" x14ac:dyDescent="0.25">
      <c r="B925" s="837" t="s">
        <v>359</v>
      </c>
      <c r="C925" s="836" t="s">
        <v>627</v>
      </c>
      <c r="D925" s="835">
        <v>35217</v>
      </c>
      <c r="E925" s="834">
        <v>21933</v>
      </c>
      <c r="F925" s="833"/>
      <c r="G925" s="832">
        <v>40</v>
      </c>
      <c r="H925" s="831">
        <f t="shared" si="105"/>
        <v>25</v>
      </c>
      <c r="I925" s="831">
        <v>-534.36</v>
      </c>
      <c r="J925" s="789">
        <f t="shared" si="106"/>
        <v>14007.16</v>
      </c>
      <c r="K925" s="831">
        <v>13472.8</v>
      </c>
      <c r="L925" s="790">
        <f t="shared" si="107"/>
        <v>8460.2000000000007</v>
      </c>
      <c r="M925" s="838"/>
      <c r="N925" s="791"/>
      <c r="O925" s="265"/>
      <c r="P925" s="792"/>
      <c r="Q925" s="839"/>
      <c r="R925" s="833"/>
      <c r="S925" s="788" t="str">
        <f>IFERROR(INDEX(Inputs!$AU$8:$AU$23,MATCH(N925,Inputs!$AT$8:$AT$23,0)),"")</f>
        <v/>
      </c>
      <c r="T925" s="789" t="str">
        <f t="shared" si="100"/>
        <v/>
      </c>
      <c r="U925" s="789">
        <f t="shared" si="101"/>
        <v>0</v>
      </c>
      <c r="V925" s="789">
        <f t="shared" si="102"/>
        <v>0</v>
      </c>
      <c r="W925" s="789">
        <f t="shared" si="103"/>
        <v>0</v>
      </c>
      <c r="X925" s="790">
        <f t="shared" si="104"/>
        <v>0</v>
      </c>
    </row>
    <row r="926" spans="2:24" ht="15.75" x14ac:dyDescent="0.25">
      <c r="B926" s="837" t="s">
        <v>313</v>
      </c>
      <c r="C926" s="836" t="s">
        <v>1207</v>
      </c>
      <c r="D926" s="835">
        <v>37437</v>
      </c>
      <c r="E926" s="834">
        <v>21951.33</v>
      </c>
      <c r="F926" s="833"/>
      <c r="G926" s="832">
        <v>20</v>
      </c>
      <c r="H926" s="831">
        <f t="shared" si="105"/>
        <v>19</v>
      </c>
      <c r="I926" s="831">
        <v>-908.28</v>
      </c>
      <c r="J926" s="789">
        <f t="shared" si="106"/>
        <v>21118.69</v>
      </c>
      <c r="K926" s="831">
        <v>20210.41</v>
      </c>
      <c r="L926" s="790">
        <f t="shared" si="107"/>
        <v>1740.9200000000019</v>
      </c>
      <c r="M926" s="838"/>
      <c r="N926" s="791"/>
      <c r="O926" s="265"/>
      <c r="P926" s="792"/>
      <c r="Q926" s="839"/>
      <c r="R926" s="833"/>
      <c r="S926" s="788" t="str">
        <f>IFERROR(INDEX(Inputs!$AU$8:$AU$23,MATCH(N926,Inputs!$AT$8:$AT$23,0)),"")</f>
        <v/>
      </c>
      <c r="T926" s="789" t="str">
        <f t="shared" si="100"/>
        <v/>
      </c>
      <c r="U926" s="789">
        <f t="shared" si="101"/>
        <v>0</v>
      </c>
      <c r="V926" s="789">
        <f t="shared" si="102"/>
        <v>0</v>
      </c>
      <c r="W926" s="789">
        <f t="shared" si="103"/>
        <v>0</v>
      </c>
      <c r="X926" s="790">
        <f t="shared" si="104"/>
        <v>0</v>
      </c>
    </row>
    <row r="927" spans="2:24" ht="15.75" x14ac:dyDescent="0.25">
      <c r="B927" s="837" t="s">
        <v>359</v>
      </c>
      <c r="C927" s="836" t="s">
        <v>1208</v>
      </c>
      <c r="D927" s="835">
        <v>41182</v>
      </c>
      <c r="E927" s="834">
        <v>22069</v>
      </c>
      <c r="F927" s="833"/>
      <c r="G927" s="832">
        <v>40</v>
      </c>
      <c r="H927" s="831">
        <f t="shared" si="105"/>
        <v>9</v>
      </c>
      <c r="I927" s="831">
        <v>-544.68000000000006</v>
      </c>
      <c r="J927" s="789">
        <f t="shared" si="106"/>
        <v>5092.93</v>
      </c>
      <c r="K927" s="831">
        <v>4548.25</v>
      </c>
      <c r="L927" s="790">
        <f t="shared" si="107"/>
        <v>17520.75</v>
      </c>
      <c r="M927" s="838"/>
      <c r="N927" s="791"/>
      <c r="O927" s="265"/>
      <c r="P927" s="792"/>
      <c r="Q927" s="839"/>
      <c r="R927" s="833"/>
      <c r="S927" s="788" t="str">
        <f>IFERROR(INDEX(Inputs!$AU$8:$AU$23,MATCH(N927,Inputs!$AT$8:$AT$23,0)),"")</f>
        <v/>
      </c>
      <c r="T927" s="789" t="str">
        <f t="shared" si="100"/>
        <v/>
      </c>
      <c r="U927" s="789">
        <f t="shared" si="101"/>
        <v>0</v>
      </c>
      <c r="V927" s="789">
        <f t="shared" si="102"/>
        <v>0</v>
      </c>
      <c r="W927" s="789">
        <f t="shared" si="103"/>
        <v>0</v>
      </c>
      <c r="X927" s="790">
        <f t="shared" si="104"/>
        <v>0</v>
      </c>
    </row>
    <row r="928" spans="2:24" ht="15.75" x14ac:dyDescent="0.25">
      <c r="B928" s="837">
        <v>0</v>
      </c>
      <c r="C928" s="836" t="s">
        <v>1209</v>
      </c>
      <c r="D928" s="835">
        <v>43465</v>
      </c>
      <c r="E928" s="834">
        <v>22252.22</v>
      </c>
      <c r="F928" s="833"/>
      <c r="G928" s="832">
        <v>30</v>
      </c>
      <c r="H928" s="831">
        <f t="shared" si="105"/>
        <v>3</v>
      </c>
      <c r="I928" s="831">
        <v>-728.88</v>
      </c>
      <c r="J928" s="789">
        <f t="shared" si="106"/>
        <v>2267.7399999999998</v>
      </c>
      <c r="K928" s="831">
        <v>1538.86</v>
      </c>
      <c r="L928" s="790">
        <f t="shared" si="107"/>
        <v>20713.36</v>
      </c>
      <c r="M928" s="838"/>
      <c r="N928" s="791"/>
      <c r="O928" s="265"/>
      <c r="P928" s="792"/>
      <c r="Q928" s="839"/>
      <c r="R928" s="833"/>
      <c r="S928" s="788" t="str">
        <f>IFERROR(INDEX(Inputs!$AU$8:$AU$23,MATCH(N928,Inputs!$AT$8:$AT$23,0)),"")</f>
        <v/>
      </c>
      <c r="T928" s="789" t="str">
        <f t="shared" si="100"/>
        <v/>
      </c>
      <c r="U928" s="789">
        <f t="shared" si="101"/>
        <v>0</v>
      </c>
      <c r="V928" s="789">
        <f t="shared" si="102"/>
        <v>0</v>
      </c>
      <c r="W928" s="789">
        <f t="shared" si="103"/>
        <v>0</v>
      </c>
      <c r="X928" s="790">
        <f t="shared" si="104"/>
        <v>0</v>
      </c>
    </row>
    <row r="929" spans="2:24" ht="15.75" x14ac:dyDescent="0.25">
      <c r="B929" s="837" t="s">
        <v>311</v>
      </c>
      <c r="C929" s="836" t="s">
        <v>1210</v>
      </c>
      <c r="D929" s="835">
        <v>39721</v>
      </c>
      <c r="E929" s="834">
        <v>22268.84</v>
      </c>
      <c r="F929" s="833"/>
      <c r="G929" s="832">
        <v>40</v>
      </c>
      <c r="H929" s="831">
        <f t="shared" si="105"/>
        <v>13</v>
      </c>
      <c r="I929" s="831">
        <v>-547.08000000000004</v>
      </c>
      <c r="J929" s="789">
        <f t="shared" si="106"/>
        <v>7362.08</v>
      </c>
      <c r="K929" s="831">
        <v>6815</v>
      </c>
      <c r="L929" s="790">
        <f t="shared" si="107"/>
        <v>15453.84</v>
      </c>
      <c r="M929" s="838"/>
      <c r="N929" s="791"/>
      <c r="O929" s="265"/>
      <c r="P929" s="792"/>
      <c r="Q929" s="839"/>
      <c r="R929" s="833"/>
      <c r="S929" s="788" t="str">
        <f>IFERROR(INDEX(Inputs!$AU$8:$AU$23,MATCH(N929,Inputs!$AT$8:$AT$23,0)),"")</f>
        <v/>
      </c>
      <c r="T929" s="789" t="str">
        <f t="shared" si="100"/>
        <v/>
      </c>
      <c r="U929" s="789">
        <f t="shared" si="101"/>
        <v>0</v>
      </c>
      <c r="V929" s="789">
        <f t="shared" si="102"/>
        <v>0</v>
      </c>
      <c r="W929" s="789">
        <f t="shared" si="103"/>
        <v>0</v>
      </c>
      <c r="X929" s="790">
        <f t="shared" si="104"/>
        <v>0</v>
      </c>
    </row>
    <row r="930" spans="2:24" ht="15.75" x14ac:dyDescent="0.25">
      <c r="B930" s="837" t="s">
        <v>359</v>
      </c>
      <c r="C930" s="836" t="s">
        <v>1142</v>
      </c>
      <c r="D930" s="835">
        <v>38990</v>
      </c>
      <c r="E930" s="834">
        <v>22290.86</v>
      </c>
      <c r="F930" s="833"/>
      <c r="G930" s="832">
        <v>40</v>
      </c>
      <c r="H930" s="831">
        <f t="shared" si="105"/>
        <v>15</v>
      </c>
      <c r="I930" s="831">
        <v>-546.84</v>
      </c>
      <c r="J930" s="789">
        <f t="shared" si="106"/>
        <v>8482.7199999999993</v>
      </c>
      <c r="K930" s="831">
        <v>7935.88</v>
      </c>
      <c r="L930" s="790">
        <f t="shared" si="107"/>
        <v>14354.98</v>
      </c>
      <c r="M930" s="838"/>
      <c r="N930" s="791"/>
      <c r="O930" s="265"/>
      <c r="P930" s="792"/>
      <c r="Q930" s="839"/>
      <c r="R930" s="833"/>
      <c r="S930" s="788" t="str">
        <f>IFERROR(INDEX(Inputs!$AU$8:$AU$23,MATCH(N930,Inputs!$AT$8:$AT$23,0)),"")</f>
        <v/>
      </c>
      <c r="T930" s="789" t="str">
        <f t="shared" si="100"/>
        <v/>
      </c>
      <c r="U930" s="789">
        <f t="shared" si="101"/>
        <v>0</v>
      </c>
      <c r="V930" s="789">
        <f t="shared" si="102"/>
        <v>0</v>
      </c>
      <c r="W930" s="789">
        <f t="shared" si="103"/>
        <v>0</v>
      </c>
      <c r="X930" s="790">
        <f t="shared" si="104"/>
        <v>0</v>
      </c>
    </row>
    <row r="931" spans="2:24" ht="15.75" x14ac:dyDescent="0.25">
      <c r="B931" s="837" t="s">
        <v>321</v>
      </c>
      <c r="C931" s="836" t="s">
        <v>993</v>
      </c>
      <c r="D931" s="835">
        <v>38990</v>
      </c>
      <c r="E931" s="834">
        <v>22315.7</v>
      </c>
      <c r="F931" s="833"/>
      <c r="G931" s="832">
        <v>44</v>
      </c>
      <c r="H931" s="831">
        <f t="shared" si="105"/>
        <v>15</v>
      </c>
      <c r="I931" s="831">
        <v>-500.28</v>
      </c>
      <c r="J931" s="789">
        <f t="shared" si="106"/>
        <v>7724.15</v>
      </c>
      <c r="K931" s="831">
        <v>7223.87</v>
      </c>
      <c r="L931" s="790">
        <f t="shared" si="107"/>
        <v>15091.830000000002</v>
      </c>
      <c r="M931" s="838"/>
      <c r="N931" s="791"/>
      <c r="O931" s="265"/>
      <c r="P931" s="792"/>
      <c r="Q931" s="839"/>
      <c r="R931" s="833"/>
      <c r="S931" s="788" t="str">
        <f>IFERROR(INDEX(Inputs!$AU$8:$AU$23,MATCH(N931,Inputs!$AT$8:$AT$23,0)),"")</f>
        <v/>
      </c>
      <c r="T931" s="789" t="str">
        <f t="shared" si="100"/>
        <v/>
      </c>
      <c r="U931" s="789">
        <f t="shared" si="101"/>
        <v>0</v>
      </c>
      <c r="V931" s="789">
        <f t="shared" si="102"/>
        <v>0</v>
      </c>
      <c r="W931" s="789">
        <f t="shared" si="103"/>
        <v>0</v>
      </c>
      <c r="X931" s="790">
        <f t="shared" si="104"/>
        <v>0</v>
      </c>
    </row>
    <row r="932" spans="2:24" ht="15.75" x14ac:dyDescent="0.25">
      <c r="B932" s="837" t="s">
        <v>313</v>
      </c>
      <c r="C932" s="836" t="s">
        <v>1211</v>
      </c>
      <c r="D932" s="835">
        <v>40117</v>
      </c>
      <c r="E932" s="834">
        <v>22518.82</v>
      </c>
      <c r="F932" s="833"/>
      <c r="G932" s="832">
        <v>40</v>
      </c>
      <c r="H932" s="831">
        <f t="shared" si="105"/>
        <v>12</v>
      </c>
      <c r="I932" s="831">
        <v>-553.56000000000006</v>
      </c>
      <c r="J932" s="789">
        <f t="shared" si="106"/>
        <v>6835.35</v>
      </c>
      <c r="K932" s="831">
        <v>6281.79</v>
      </c>
      <c r="L932" s="790">
        <f t="shared" si="107"/>
        <v>16237.029999999999</v>
      </c>
      <c r="M932" s="838"/>
      <c r="N932" s="791"/>
      <c r="O932" s="265"/>
      <c r="P932" s="792"/>
      <c r="Q932" s="839"/>
      <c r="R932" s="833"/>
      <c r="S932" s="788" t="str">
        <f>IFERROR(INDEX(Inputs!$AU$8:$AU$23,MATCH(N932,Inputs!$AT$8:$AT$23,0)),"")</f>
        <v/>
      </c>
      <c r="T932" s="789" t="str">
        <f t="shared" si="100"/>
        <v/>
      </c>
      <c r="U932" s="789">
        <f t="shared" si="101"/>
        <v>0</v>
      </c>
      <c r="V932" s="789">
        <f t="shared" si="102"/>
        <v>0</v>
      </c>
      <c r="W932" s="789">
        <f t="shared" si="103"/>
        <v>0</v>
      </c>
      <c r="X932" s="790">
        <f t="shared" si="104"/>
        <v>0</v>
      </c>
    </row>
    <row r="933" spans="2:24" ht="15.75" x14ac:dyDescent="0.25">
      <c r="B933" s="837" t="s">
        <v>359</v>
      </c>
      <c r="C933" s="836" t="s">
        <v>1212</v>
      </c>
      <c r="D933" s="835">
        <v>43100</v>
      </c>
      <c r="E933" s="834">
        <v>22557.78</v>
      </c>
      <c r="F933" s="833"/>
      <c r="G933" s="832">
        <v>60</v>
      </c>
      <c r="H933" s="831">
        <f t="shared" si="105"/>
        <v>4</v>
      </c>
      <c r="I933" s="831">
        <v>-372.72</v>
      </c>
      <c r="J933" s="789">
        <f t="shared" si="106"/>
        <v>1530.31</v>
      </c>
      <c r="K933" s="831">
        <v>1157.5899999999999</v>
      </c>
      <c r="L933" s="790">
        <f t="shared" si="107"/>
        <v>21400.19</v>
      </c>
      <c r="M933" s="838"/>
      <c r="N933" s="791"/>
      <c r="O933" s="265"/>
      <c r="P933" s="792"/>
      <c r="Q933" s="839"/>
      <c r="R933" s="833"/>
      <c r="S933" s="788" t="str">
        <f>IFERROR(INDEX(Inputs!$AU$8:$AU$23,MATCH(N933,Inputs!$AT$8:$AT$23,0)),"")</f>
        <v/>
      </c>
      <c r="T933" s="789" t="str">
        <f t="shared" si="100"/>
        <v/>
      </c>
      <c r="U933" s="789">
        <f t="shared" si="101"/>
        <v>0</v>
      </c>
      <c r="V933" s="789">
        <f t="shared" si="102"/>
        <v>0</v>
      </c>
      <c r="W933" s="789">
        <f t="shared" si="103"/>
        <v>0</v>
      </c>
      <c r="X933" s="790">
        <f t="shared" si="104"/>
        <v>0</v>
      </c>
    </row>
    <row r="934" spans="2:24" ht="15.75" x14ac:dyDescent="0.25">
      <c r="B934" s="837" t="s">
        <v>359</v>
      </c>
      <c r="C934" s="836" t="s">
        <v>1213</v>
      </c>
      <c r="D934" s="835">
        <v>39172</v>
      </c>
      <c r="E934" s="834">
        <v>22767.21</v>
      </c>
      <c r="F934" s="833"/>
      <c r="G934" s="832">
        <v>60</v>
      </c>
      <c r="H934" s="831">
        <f t="shared" si="105"/>
        <v>14</v>
      </c>
      <c r="I934" s="831">
        <v>-375.48</v>
      </c>
      <c r="J934" s="789">
        <f t="shared" si="106"/>
        <v>5590.93</v>
      </c>
      <c r="K934" s="831">
        <v>5215.45</v>
      </c>
      <c r="L934" s="790">
        <f t="shared" si="107"/>
        <v>17551.759999999998</v>
      </c>
      <c r="M934" s="838"/>
      <c r="N934" s="791"/>
      <c r="O934" s="265"/>
      <c r="P934" s="792"/>
      <c r="Q934" s="839"/>
      <c r="R934" s="833"/>
      <c r="S934" s="788" t="str">
        <f>IFERROR(INDEX(Inputs!$AU$8:$AU$23,MATCH(N934,Inputs!$AT$8:$AT$23,0)),"")</f>
        <v/>
      </c>
      <c r="T934" s="789" t="str">
        <f t="shared" si="100"/>
        <v/>
      </c>
      <c r="U934" s="789">
        <f t="shared" si="101"/>
        <v>0</v>
      </c>
      <c r="V934" s="789">
        <f t="shared" si="102"/>
        <v>0</v>
      </c>
      <c r="W934" s="789">
        <f t="shared" si="103"/>
        <v>0</v>
      </c>
      <c r="X934" s="790">
        <f t="shared" si="104"/>
        <v>0</v>
      </c>
    </row>
    <row r="935" spans="2:24" ht="15.75" x14ac:dyDescent="0.25">
      <c r="B935" s="837" t="s">
        <v>308</v>
      </c>
      <c r="C935" s="836" t="s">
        <v>1214</v>
      </c>
      <c r="D935" s="835">
        <v>39430</v>
      </c>
      <c r="E935" s="834">
        <v>22774.23</v>
      </c>
      <c r="F935" s="833"/>
      <c r="G935" s="832">
        <v>20</v>
      </c>
      <c r="H935" s="831">
        <f t="shared" si="105"/>
        <v>14</v>
      </c>
      <c r="I935" s="831">
        <v>-1066.8000000000002</v>
      </c>
      <c r="J935" s="789">
        <f t="shared" si="106"/>
        <v>15928.96</v>
      </c>
      <c r="K935" s="831">
        <v>14862.16</v>
      </c>
      <c r="L935" s="790">
        <f t="shared" si="107"/>
        <v>7912.07</v>
      </c>
      <c r="M935" s="838"/>
      <c r="N935" s="791"/>
      <c r="O935" s="265"/>
      <c r="P935" s="792"/>
      <c r="Q935" s="839"/>
      <c r="R935" s="833"/>
      <c r="S935" s="788" t="str">
        <f>IFERROR(INDEX(Inputs!$AU$8:$AU$23,MATCH(N935,Inputs!$AT$8:$AT$23,0)),"")</f>
        <v/>
      </c>
      <c r="T935" s="789" t="str">
        <f t="shared" si="100"/>
        <v/>
      </c>
      <c r="U935" s="789">
        <f t="shared" si="101"/>
        <v>0</v>
      </c>
      <c r="V935" s="789">
        <f t="shared" si="102"/>
        <v>0</v>
      </c>
      <c r="W935" s="789">
        <f t="shared" si="103"/>
        <v>0</v>
      </c>
      <c r="X935" s="790">
        <f t="shared" si="104"/>
        <v>0</v>
      </c>
    </row>
    <row r="936" spans="2:24" ht="15.75" x14ac:dyDescent="0.25">
      <c r="B936" s="837" t="s">
        <v>313</v>
      </c>
      <c r="C936" s="836" t="s">
        <v>1215</v>
      </c>
      <c r="D936" s="835">
        <v>37924</v>
      </c>
      <c r="E936" s="834">
        <v>23114.61</v>
      </c>
      <c r="F936" s="833"/>
      <c r="G936" s="832">
        <v>20</v>
      </c>
      <c r="H936" s="831">
        <f t="shared" si="105"/>
        <v>18</v>
      </c>
      <c r="I936" s="831">
        <v>-1005</v>
      </c>
      <c r="J936" s="789">
        <f t="shared" si="106"/>
        <v>20769.66</v>
      </c>
      <c r="K936" s="831">
        <v>19764.66</v>
      </c>
      <c r="L936" s="790">
        <f t="shared" si="107"/>
        <v>3349.9500000000007</v>
      </c>
      <c r="M936" s="838"/>
      <c r="N936" s="791"/>
      <c r="O936" s="265"/>
      <c r="P936" s="792"/>
      <c r="Q936" s="839"/>
      <c r="R936" s="833"/>
      <c r="S936" s="788" t="str">
        <f>IFERROR(INDEX(Inputs!$AU$8:$AU$23,MATCH(N936,Inputs!$AT$8:$AT$23,0)),"")</f>
        <v/>
      </c>
      <c r="T936" s="789" t="str">
        <f t="shared" si="100"/>
        <v/>
      </c>
      <c r="U936" s="789">
        <f t="shared" si="101"/>
        <v>0</v>
      </c>
      <c r="V936" s="789">
        <f t="shared" si="102"/>
        <v>0</v>
      </c>
      <c r="W936" s="789">
        <f t="shared" si="103"/>
        <v>0</v>
      </c>
      <c r="X936" s="790">
        <f t="shared" si="104"/>
        <v>0</v>
      </c>
    </row>
    <row r="937" spans="2:24" ht="15.75" x14ac:dyDescent="0.25">
      <c r="B937" s="837" t="s">
        <v>308</v>
      </c>
      <c r="C937" s="836" t="s">
        <v>1216</v>
      </c>
      <c r="D937" s="835">
        <v>39402</v>
      </c>
      <c r="E937" s="834">
        <v>23257.759999999998</v>
      </c>
      <c r="F937" s="833"/>
      <c r="G937" s="832">
        <v>20</v>
      </c>
      <c r="H937" s="831">
        <f t="shared" si="105"/>
        <v>14</v>
      </c>
      <c r="I937" s="831">
        <v>-1101</v>
      </c>
      <c r="J937" s="789">
        <f t="shared" si="106"/>
        <v>16284.54</v>
      </c>
      <c r="K937" s="831">
        <v>15183.54</v>
      </c>
      <c r="L937" s="790">
        <f t="shared" si="107"/>
        <v>8074.2199999999975</v>
      </c>
      <c r="M937" s="838"/>
      <c r="N937" s="791"/>
      <c r="O937" s="265"/>
      <c r="P937" s="792"/>
      <c r="Q937" s="839"/>
      <c r="R937" s="833"/>
      <c r="S937" s="788" t="str">
        <f>IFERROR(INDEX(Inputs!$AU$8:$AU$23,MATCH(N937,Inputs!$AT$8:$AT$23,0)),"")</f>
        <v/>
      </c>
      <c r="T937" s="789" t="str">
        <f t="shared" si="100"/>
        <v/>
      </c>
      <c r="U937" s="789">
        <f t="shared" si="101"/>
        <v>0</v>
      </c>
      <c r="V937" s="789">
        <f t="shared" si="102"/>
        <v>0</v>
      </c>
      <c r="W937" s="789">
        <f t="shared" si="103"/>
        <v>0</v>
      </c>
      <c r="X937" s="790">
        <f t="shared" si="104"/>
        <v>0</v>
      </c>
    </row>
    <row r="938" spans="2:24" ht="15.75" x14ac:dyDescent="0.25">
      <c r="B938" s="837" t="s">
        <v>359</v>
      </c>
      <c r="C938" s="836" t="s">
        <v>1217</v>
      </c>
      <c r="D938" s="835">
        <v>40482</v>
      </c>
      <c r="E938" s="834">
        <v>23282</v>
      </c>
      <c r="F938" s="833"/>
      <c r="G938" s="832">
        <v>40</v>
      </c>
      <c r="H938" s="831">
        <f t="shared" si="105"/>
        <v>11</v>
      </c>
      <c r="I938" s="831">
        <v>-574.20000000000005</v>
      </c>
      <c r="J938" s="789">
        <f t="shared" si="106"/>
        <v>6487.78</v>
      </c>
      <c r="K938" s="831">
        <v>5913.58</v>
      </c>
      <c r="L938" s="790">
        <f t="shared" si="107"/>
        <v>17368.419999999998</v>
      </c>
      <c r="M938" s="838"/>
      <c r="N938" s="791"/>
      <c r="O938" s="265"/>
      <c r="P938" s="792"/>
      <c r="Q938" s="839"/>
      <c r="R938" s="833"/>
      <c r="S938" s="788" t="str">
        <f>IFERROR(INDEX(Inputs!$AU$8:$AU$23,MATCH(N938,Inputs!$AT$8:$AT$23,0)),"")</f>
        <v/>
      </c>
      <c r="T938" s="789" t="str">
        <f t="shared" si="100"/>
        <v/>
      </c>
      <c r="U938" s="789">
        <f t="shared" si="101"/>
        <v>0</v>
      </c>
      <c r="V938" s="789">
        <f t="shared" si="102"/>
        <v>0</v>
      </c>
      <c r="W938" s="789">
        <f t="shared" si="103"/>
        <v>0</v>
      </c>
      <c r="X938" s="790">
        <f t="shared" si="104"/>
        <v>0</v>
      </c>
    </row>
    <row r="939" spans="2:24" ht="15.75" x14ac:dyDescent="0.25">
      <c r="B939" s="837" t="s">
        <v>359</v>
      </c>
      <c r="C939" s="836" t="s">
        <v>1078</v>
      </c>
      <c r="D939" s="835">
        <v>38807</v>
      </c>
      <c r="E939" s="834">
        <v>23363.24</v>
      </c>
      <c r="F939" s="833"/>
      <c r="G939" s="832">
        <v>40</v>
      </c>
      <c r="H939" s="831">
        <f t="shared" si="105"/>
        <v>15</v>
      </c>
      <c r="I939" s="831">
        <v>-573</v>
      </c>
      <c r="J939" s="789">
        <f t="shared" si="106"/>
        <v>9182.64</v>
      </c>
      <c r="K939" s="831">
        <v>8609.64</v>
      </c>
      <c r="L939" s="790">
        <f t="shared" si="107"/>
        <v>14753.600000000002</v>
      </c>
      <c r="M939" s="838"/>
      <c r="N939" s="791"/>
      <c r="O939" s="265"/>
      <c r="P939" s="792"/>
      <c r="Q939" s="839"/>
      <c r="R939" s="833"/>
      <c r="S939" s="788" t="str">
        <f>IFERROR(INDEX(Inputs!$AU$8:$AU$23,MATCH(N939,Inputs!$AT$8:$AT$23,0)),"")</f>
        <v/>
      </c>
      <c r="T939" s="789" t="str">
        <f t="shared" si="100"/>
        <v/>
      </c>
      <c r="U939" s="789">
        <f t="shared" si="101"/>
        <v>0</v>
      </c>
      <c r="V939" s="789">
        <f t="shared" si="102"/>
        <v>0</v>
      </c>
      <c r="W939" s="789">
        <f t="shared" si="103"/>
        <v>0</v>
      </c>
      <c r="X939" s="790">
        <f t="shared" si="104"/>
        <v>0</v>
      </c>
    </row>
    <row r="940" spans="2:24" ht="15.75" x14ac:dyDescent="0.25">
      <c r="B940" s="837" t="s">
        <v>359</v>
      </c>
      <c r="C940" s="836" t="s">
        <v>1218</v>
      </c>
      <c r="D940" s="835">
        <v>40451</v>
      </c>
      <c r="E940" s="834">
        <v>23499.8</v>
      </c>
      <c r="F940" s="833"/>
      <c r="G940" s="832">
        <v>40</v>
      </c>
      <c r="H940" s="831">
        <f t="shared" si="105"/>
        <v>11</v>
      </c>
      <c r="I940" s="831">
        <v>-579.48</v>
      </c>
      <c r="J940" s="789">
        <f t="shared" si="106"/>
        <v>6597.35</v>
      </c>
      <c r="K940" s="831">
        <v>6017.87</v>
      </c>
      <c r="L940" s="790">
        <f t="shared" si="107"/>
        <v>17481.93</v>
      </c>
      <c r="M940" s="838"/>
      <c r="N940" s="791"/>
      <c r="O940" s="265"/>
      <c r="P940" s="792"/>
      <c r="Q940" s="839"/>
      <c r="R940" s="833"/>
      <c r="S940" s="788" t="str">
        <f>IFERROR(INDEX(Inputs!$AU$8:$AU$23,MATCH(N940,Inputs!$AT$8:$AT$23,0)),"")</f>
        <v/>
      </c>
      <c r="T940" s="789" t="str">
        <f t="shared" si="100"/>
        <v/>
      </c>
      <c r="U940" s="789">
        <f t="shared" si="101"/>
        <v>0</v>
      </c>
      <c r="V940" s="789">
        <f t="shared" si="102"/>
        <v>0</v>
      </c>
      <c r="W940" s="789">
        <f t="shared" si="103"/>
        <v>0</v>
      </c>
      <c r="X940" s="790">
        <f t="shared" si="104"/>
        <v>0</v>
      </c>
    </row>
    <row r="941" spans="2:24" ht="15.75" x14ac:dyDescent="0.25">
      <c r="B941" s="837" t="s">
        <v>308</v>
      </c>
      <c r="C941" s="836" t="s">
        <v>1219</v>
      </c>
      <c r="D941" s="835">
        <v>39814</v>
      </c>
      <c r="E941" s="834">
        <v>23750</v>
      </c>
      <c r="F941" s="833"/>
      <c r="G941" s="832">
        <v>3</v>
      </c>
      <c r="H941" s="831">
        <f t="shared" si="105"/>
        <v>3</v>
      </c>
      <c r="I941" s="831">
        <v>0</v>
      </c>
      <c r="J941" s="789">
        <f t="shared" si="106"/>
        <v>23750</v>
      </c>
      <c r="K941" s="831">
        <v>23750</v>
      </c>
      <c r="L941" s="790">
        <f t="shared" si="107"/>
        <v>0</v>
      </c>
      <c r="M941" s="838"/>
      <c r="N941" s="791"/>
      <c r="O941" s="265"/>
      <c r="P941" s="792"/>
      <c r="Q941" s="839"/>
      <c r="R941" s="833"/>
      <c r="S941" s="788" t="str">
        <f>IFERROR(INDEX(Inputs!$AU$8:$AU$23,MATCH(N941,Inputs!$AT$8:$AT$23,0)),"")</f>
        <v/>
      </c>
      <c r="T941" s="789" t="str">
        <f t="shared" si="100"/>
        <v/>
      </c>
      <c r="U941" s="789">
        <f t="shared" si="101"/>
        <v>0</v>
      </c>
      <c r="V941" s="789">
        <f t="shared" si="102"/>
        <v>0</v>
      </c>
      <c r="W941" s="789">
        <f t="shared" si="103"/>
        <v>0</v>
      </c>
      <c r="X941" s="790">
        <f t="shared" si="104"/>
        <v>0</v>
      </c>
    </row>
    <row r="942" spans="2:24" ht="15.75" x14ac:dyDescent="0.25">
      <c r="B942" s="837" t="s">
        <v>313</v>
      </c>
      <c r="C942" s="836" t="s">
        <v>950</v>
      </c>
      <c r="D942" s="835">
        <v>35885</v>
      </c>
      <c r="E942" s="834">
        <v>23753</v>
      </c>
      <c r="F942" s="833"/>
      <c r="G942" s="832">
        <v>20</v>
      </c>
      <c r="H942" s="831">
        <f t="shared" si="105"/>
        <v>20</v>
      </c>
      <c r="I942" s="831">
        <v>0</v>
      </c>
      <c r="J942" s="789">
        <f t="shared" si="106"/>
        <v>23753</v>
      </c>
      <c r="K942" s="831">
        <v>23753</v>
      </c>
      <c r="L942" s="790">
        <f t="shared" si="107"/>
        <v>0</v>
      </c>
      <c r="M942" s="838"/>
      <c r="N942" s="791"/>
      <c r="O942" s="265"/>
      <c r="P942" s="792"/>
      <c r="Q942" s="839"/>
      <c r="R942" s="833"/>
      <c r="S942" s="788" t="str">
        <f>IFERROR(INDEX(Inputs!$AU$8:$AU$23,MATCH(N942,Inputs!$AT$8:$AT$23,0)),"")</f>
        <v/>
      </c>
      <c r="T942" s="789" t="str">
        <f t="shared" ref="T942:T1005" si="108">IF(Q942&lt;&gt;"",IF((TestEOY-P942)/365&gt;S942,S942,ROUNDUP(((TestEOY-P942)/365),0)),"")</f>
        <v/>
      </c>
      <c r="U942" s="789">
        <f t="shared" ref="U942:U1005" si="109">IFERROR(IF(T942&gt;=S942,0,IF(S942&gt;T942,SLN(Q942,R942,S942),0)),"")</f>
        <v>0</v>
      </c>
      <c r="V942" s="789">
        <f t="shared" ref="V942:V1005" si="110">W942-U942</f>
        <v>0</v>
      </c>
      <c r="W942" s="789">
        <f t="shared" ref="W942:W1008" si="111">IFERROR(IF(OR(S942=0,S942=""),
     0,
     IF(T942&gt;=S942,
          +Q942,
          (+U942*T942))),
"")</f>
        <v>0</v>
      </c>
      <c r="X942" s="790">
        <f t="shared" ref="X942:X1005" si="112">IFERROR(IF(W942&gt;Q942,0,(+Q942-W942))-R942,"")</f>
        <v>0</v>
      </c>
    </row>
    <row r="943" spans="2:24" ht="15.75" x14ac:dyDescent="0.25">
      <c r="B943" s="837" t="s">
        <v>311</v>
      </c>
      <c r="C943" s="836" t="s">
        <v>1220</v>
      </c>
      <c r="D943" s="835">
        <v>40847</v>
      </c>
      <c r="E943" s="834">
        <v>23838.94</v>
      </c>
      <c r="F943" s="833"/>
      <c r="G943" s="832">
        <v>6</v>
      </c>
      <c r="H943" s="831">
        <f t="shared" si="105"/>
        <v>6</v>
      </c>
      <c r="I943" s="831">
        <v>0</v>
      </c>
      <c r="J943" s="789">
        <f t="shared" si="106"/>
        <v>23838.94</v>
      </c>
      <c r="K943" s="831">
        <v>23838.94</v>
      </c>
      <c r="L943" s="790">
        <f t="shared" si="107"/>
        <v>0</v>
      </c>
      <c r="M943" s="838"/>
      <c r="N943" s="791"/>
      <c r="O943" s="265"/>
      <c r="P943" s="792"/>
      <c r="Q943" s="839"/>
      <c r="R943" s="833"/>
      <c r="S943" s="788" t="str">
        <f>IFERROR(INDEX(Inputs!$AU$8:$AU$23,MATCH(N943,Inputs!$AT$8:$AT$23,0)),"")</f>
        <v/>
      </c>
      <c r="T943" s="789" t="str">
        <f t="shared" si="108"/>
        <v/>
      </c>
      <c r="U943" s="789">
        <f t="shared" si="109"/>
        <v>0</v>
      </c>
      <c r="V943" s="789">
        <f t="shared" si="110"/>
        <v>0</v>
      </c>
      <c r="W943" s="789">
        <f t="shared" si="111"/>
        <v>0</v>
      </c>
      <c r="X943" s="790">
        <f t="shared" si="112"/>
        <v>0</v>
      </c>
    </row>
    <row r="944" spans="2:24" ht="15.75" x14ac:dyDescent="0.25">
      <c r="B944" s="837" t="s">
        <v>313</v>
      </c>
      <c r="C944" s="836" t="s">
        <v>909</v>
      </c>
      <c r="D944" s="835">
        <v>36707</v>
      </c>
      <c r="E944" s="834">
        <v>23903.74</v>
      </c>
      <c r="F944" s="833"/>
      <c r="G944" s="832">
        <v>40</v>
      </c>
      <c r="H944" s="831">
        <f t="shared" si="105"/>
        <v>21</v>
      </c>
      <c r="I944" s="831">
        <v>-582.96</v>
      </c>
      <c r="J944" s="789">
        <f t="shared" si="106"/>
        <v>12876.04</v>
      </c>
      <c r="K944" s="831">
        <v>12293.08</v>
      </c>
      <c r="L944" s="790">
        <f t="shared" si="107"/>
        <v>11610.660000000002</v>
      </c>
      <c r="M944" s="838"/>
      <c r="N944" s="791"/>
      <c r="O944" s="265"/>
      <c r="P944" s="792"/>
      <c r="Q944" s="839"/>
      <c r="R944" s="833"/>
      <c r="S944" s="788" t="str">
        <f>IFERROR(INDEX(Inputs!$AU$8:$AU$23,MATCH(N944,Inputs!$AT$8:$AT$23,0)),"")</f>
        <v/>
      </c>
      <c r="T944" s="789" t="str">
        <f t="shared" si="108"/>
        <v/>
      </c>
      <c r="U944" s="789">
        <f t="shared" si="109"/>
        <v>0</v>
      </c>
      <c r="V944" s="789">
        <f t="shared" si="110"/>
        <v>0</v>
      </c>
      <c r="W944" s="789">
        <f t="shared" si="111"/>
        <v>0</v>
      </c>
      <c r="X944" s="790">
        <f t="shared" si="112"/>
        <v>0</v>
      </c>
    </row>
    <row r="945" spans="2:24" ht="15.75" x14ac:dyDescent="0.25">
      <c r="B945" s="837" t="s">
        <v>313</v>
      </c>
      <c r="C945" s="836" t="s">
        <v>1221</v>
      </c>
      <c r="D945" s="835">
        <v>41105</v>
      </c>
      <c r="E945" s="834">
        <v>24111.64</v>
      </c>
      <c r="F945" s="833"/>
      <c r="G945" s="832">
        <v>40</v>
      </c>
      <c r="H945" s="831">
        <f t="shared" si="105"/>
        <v>9</v>
      </c>
      <c r="I945" s="831">
        <v>-593.52</v>
      </c>
      <c r="J945" s="789">
        <f t="shared" si="106"/>
        <v>5712.6</v>
      </c>
      <c r="K945" s="831">
        <v>5119.08</v>
      </c>
      <c r="L945" s="790">
        <f t="shared" si="107"/>
        <v>18992.559999999998</v>
      </c>
      <c r="M945" s="838"/>
      <c r="N945" s="791"/>
      <c r="O945" s="265"/>
      <c r="P945" s="792"/>
      <c r="Q945" s="839"/>
      <c r="R945" s="833"/>
      <c r="S945" s="788" t="str">
        <f>IFERROR(INDEX(Inputs!$AU$8:$AU$23,MATCH(N945,Inputs!$AT$8:$AT$23,0)),"")</f>
        <v/>
      </c>
      <c r="T945" s="789" t="str">
        <f t="shared" si="108"/>
        <v/>
      </c>
      <c r="U945" s="789">
        <f t="shared" si="109"/>
        <v>0</v>
      </c>
      <c r="V945" s="789">
        <f t="shared" si="110"/>
        <v>0</v>
      </c>
      <c r="W945" s="789">
        <f t="shared" si="111"/>
        <v>0</v>
      </c>
      <c r="X945" s="790">
        <f t="shared" si="112"/>
        <v>0</v>
      </c>
    </row>
    <row r="946" spans="2:24" ht="15.75" x14ac:dyDescent="0.25">
      <c r="B946" s="837" t="s">
        <v>313</v>
      </c>
      <c r="C946" s="836" t="s">
        <v>1222</v>
      </c>
      <c r="D946" s="835">
        <v>41547</v>
      </c>
      <c r="E946" s="834">
        <v>24135.54</v>
      </c>
      <c r="F946" s="833"/>
      <c r="G946" s="832">
        <v>20</v>
      </c>
      <c r="H946" s="831">
        <f t="shared" si="105"/>
        <v>8</v>
      </c>
      <c r="I946" s="831">
        <v>-1170</v>
      </c>
      <c r="J946" s="789">
        <f t="shared" si="106"/>
        <v>9900.77</v>
      </c>
      <c r="K946" s="831">
        <v>8730.77</v>
      </c>
      <c r="L946" s="790">
        <f t="shared" si="107"/>
        <v>15404.77</v>
      </c>
      <c r="M946" s="838"/>
      <c r="N946" s="791"/>
      <c r="O946" s="265"/>
      <c r="P946" s="792"/>
      <c r="Q946" s="839"/>
      <c r="R946" s="833"/>
      <c r="S946" s="788" t="str">
        <f>IFERROR(INDEX(Inputs!$AU$8:$AU$23,MATCH(N946,Inputs!$AT$8:$AT$23,0)),"")</f>
        <v/>
      </c>
      <c r="T946" s="789" t="str">
        <f t="shared" si="108"/>
        <v/>
      </c>
      <c r="U946" s="789">
        <f t="shared" si="109"/>
        <v>0</v>
      </c>
      <c r="V946" s="789">
        <f t="shared" si="110"/>
        <v>0</v>
      </c>
      <c r="W946" s="789">
        <f t="shared" si="111"/>
        <v>0</v>
      </c>
      <c r="X946" s="790">
        <f t="shared" si="112"/>
        <v>0</v>
      </c>
    </row>
    <row r="947" spans="2:24" ht="15.75" x14ac:dyDescent="0.25">
      <c r="B947" s="837" t="s">
        <v>312</v>
      </c>
      <c r="C947" s="836" t="s">
        <v>1223</v>
      </c>
      <c r="D947" s="835">
        <v>37228</v>
      </c>
      <c r="E947" s="834">
        <v>24190.46</v>
      </c>
      <c r="F947" s="833"/>
      <c r="G947" s="832">
        <v>50</v>
      </c>
      <c r="H947" s="831">
        <f t="shared" si="105"/>
        <v>20</v>
      </c>
      <c r="I947" s="831">
        <v>-477.48</v>
      </c>
      <c r="J947" s="789">
        <f t="shared" si="106"/>
        <v>9707.0299999999988</v>
      </c>
      <c r="K947" s="831">
        <v>9229.5499999999993</v>
      </c>
      <c r="L947" s="790">
        <f t="shared" si="107"/>
        <v>14960.91</v>
      </c>
      <c r="M947" s="838"/>
      <c r="N947" s="791"/>
      <c r="O947" s="265"/>
      <c r="P947" s="792"/>
      <c r="Q947" s="839"/>
      <c r="R947" s="833"/>
      <c r="S947" s="788" t="str">
        <f>IFERROR(INDEX(Inputs!$AU$8:$AU$23,MATCH(N947,Inputs!$AT$8:$AT$23,0)),"")</f>
        <v/>
      </c>
      <c r="T947" s="789" t="str">
        <f t="shared" si="108"/>
        <v/>
      </c>
      <c r="U947" s="789">
        <f t="shared" si="109"/>
        <v>0</v>
      </c>
      <c r="V947" s="789">
        <f t="shared" si="110"/>
        <v>0</v>
      </c>
      <c r="W947" s="789">
        <f t="shared" si="111"/>
        <v>0</v>
      </c>
      <c r="X947" s="790">
        <f t="shared" si="112"/>
        <v>0</v>
      </c>
    </row>
    <row r="948" spans="2:24" ht="15.75" x14ac:dyDescent="0.25">
      <c r="B948" s="837" t="s">
        <v>313</v>
      </c>
      <c r="C948" s="836" t="s">
        <v>116</v>
      </c>
      <c r="D948" s="835">
        <v>36525</v>
      </c>
      <c r="E948" s="834">
        <v>24342</v>
      </c>
      <c r="F948" s="833"/>
      <c r="G948" s="832">
        <v>20</v>
      </c>
      <c r="H948" s="831">
        <f t="shared" si="105"/>
        <v>20</v>
      </c>
      <c r="I948" s="831">
        <v>0</v>
      </c>
      <c r="J948" s="789">
        <f t="shared" si="106"/>
        <v>24342</v>
      </c>
      <c r="K948" s="831">
        <v>24342</v>
      </c>
      <c r="L948" s="790">
        <f t="shared" si="107"/>
        <v>0</v>
      </c>
      <c r="M948" s="838"/>
      <c r="N948" s="791"/>
      <c r="O948" s="265"/>
      <c r="P948" s="792"/>
      <c r="Q948" s="839"/>
      <c r="R948" s="833"/>
      <c r="S948" s="788" t="str">
        <f>IFERROR(INDEX(Inputs!$AU$8:$AU$23,MATCH(N948,Inputs!$AT$8:$AT$23,0)),"")</f>
        <v/>
      </c>
      <c r="T948" s="789" t="str">
        <f t="shared" si="108"/>
        <v/>
      </c>
      <c r="U948" s="789">
        <f t="shared" si="109"/>
        <v>0</v>
      </c>
      <c r="V948" s="789">
        <f t="shared" si="110"/>
        <v>0</v>
      </c>
      <c r="W948" s="789">
        <f t="shared" si="111"/>
        <v>0</v>
      </c>
      <c r="X948" s="790">
        <f t="shared" si="112"/>
        <v>0</v>
      </c>
    </row>
    <row r="949" spans="2:24" ht="15.75" x14ac:dyDescent="0.25">
      <c r="B949" s="837" t="s">
        <v>321</v>
      </c>
      <c r="C949" s="836" t="s">
        <v>1161</v>
      </c>
      <c r="D949" s="835">
        <v>38442</v>
      </c>
      <c r="E949" s="834">
        <v>24391.439999999999</v>
      </c>
      <c r="F949" s="833"/>
      <c r="G949" s="832">
        <v>44</v>
      </c>
      <c r="H949" s="831">
        <f t="shared" si="105"/>
        <v>16</v>
      </c>
      <c r="I949" s="831">
        <v>-544.92000000000007</v>
      </c>
      <c r="J949" s="789">
        <f t="shared" si="106"/>
        <v>9271.2100000000009</v>
      </c>
      <c r="K949" s="831">
        <v>8726.2900000000009</v>
      </c>
      <c r="L949" s="790">
        <f t="shared" si="107"/>
        <v>15665.149999999998</v>
      </c>
      <c r="M949" s="838"/>
      <c r="N949" s="791"/>
      <c r="O949" s="265"/>
      <c r="P949" s="792"/>
      <c r="Q949" s="839"/>
      <c r="R949" s="833"/>
      <c r="S949" s="788" t="str">
        <f>IFERROR(INDEX(Inputs!$AU$8:$AU$23,MATCH(N949,Inputs!$AT$8:$AT$23,0)),"")</f>
        <v/>
      </c>
      <c r="T949" s="789" t="str">
        <f t="shared" si="108"/>
        <v/>
      </c>
      <c r="U949" s="789">
        <f t="shared" si="109"/>
        <v>0</v>
      </c>
      <c r="V949" s="789">
        <f t="shared" si="110"/>
        <v>0</v>
      </c>
      <c r="W949" s="789">
        <f t="shared" si="111"/>
        <v>0</v>
      </c>
      <c r="X949" s="790">
        <f t="shared" si="112"/>
        <v>0</v>
      </c>
    </row>
    <row r="950" spans="2:24" ht="15.75" x14ac:dyDescent="0.25">
      <c r="B950" s="837" t="s">
        <v>313</v>
      </c>
      <c r="C950" s="836" t="s">
        <v>589</v>
      </c>
      <c r="D950" s="835">
        <v>40117</v>
      </c>
      <c r="E950" s="834">
        <v>24405.49</v>
      </c>
      <c r="F950" s="833"/>
      <c r="G950" s="832">
        <v>20</v>
      </c>
      <c r="H950" s="831">
        <f t="shared" si="105"/>
        <v>12</v>
      </c>
      <c r="I950" s="831">
        <v>-1158.24</v>
      </c>
      <c r="J950" s="789">
        <f t="shared" si="106"/>
        <v>14753.57</v>
      </c>
      <c r="K950" s="831">
        <v>13595.33</v>
      </c>
      <c r="L950" s="790">
        <f t="shared" si="107"/>
        <v>10810.160000000002</v>
      </c>
      <c r="M950" s="838"/>
      <c r="N950" s="791"/>
      <c r="O950" s="265"/>
      <c r="P950" s="792"/>
      <c r="Q950" s="839"/>
      <c r="R950" s="833"/>
      <c r="S950" s="788" t="str">
        <f>IFERROR(INDEX(Inputs!$AU$8:$AU$23,MATCH(N950,Inputs!$AT$8:$AT$23,0)),"")</f>
        <v/>
      </c>
      <c r="T950" s="789" t="str">
        <f t="shared" si="108"/>
        <v/>
      </c>
      <c r="U950" s="789">
        <f t="shared" si="109"/>
        <v>0</v>
      </c>
      <c r="V950" s="789">
        <f t="shared" si="110"/>
        <v>0</v>
      </c>
      <c r="W950" s="789">
        <f t="shared" si="111"/>
        <v>0</v>
      </c>
      <c r="X950" s="790">
        <f t="shared" si="112"/>
        <v>0</v>
      </c>
    </row>
    <row r="951" spans="2:24" ht="15.75" x14ac:dyDescent="0.25">
      <c r="B951" s="837" t="s">
        <v>359</v>
      </c>
      <c r="C951" s="836" t="s">
        <v>1224</v>
      </c>
      <c r="D951" s="835">
        <v>40633</v>
      </c>
      <c r="E951" s="834">
        <v>24408.2</v>
      </c>
      <c r="F951" s="833"/>
      <c r="G951" s="832">
        <v>40</v>
      </c>
      <c r="H951" s="831">
        <f t="shared" si="105"/>
        <v>10</v>
      </c>
      <c r="I951" s="831">
        <v>-602.04</v>
      </c>
      <c r="J951" s="789">
        <f t="shared" si="106"/>
        <v>6547.51</v>
      </c>
      <c r="K951" s="831">
        <v>5945.47</v>
      </c>
      <c r="L951" s="790">
        <f t="shared" si="107"/>
        <v>18462.73</v>
      </c>
      <c r="M951" s="838"/>
      <c r="N951" s="791"/>
      <c r="O951" s="265"/>
      <c r="P951" s="792"/>
      <c r="Q951" s="839"/>
      <c r="R951" s="833"/>
      <c r="S951" s="788" t="str">
        <f>IFERROR(INDEX(Inputs!$AU$8:$AU$23,MATCH(N951,Inputs!$AT$8:$AT$23,0)),"")</f>
        <v/>
      </c>
      <c r="T951" s="789" t="str">
        <f t="shared" si="108"/>
        <v/>
      </c>
      <c r="U951" s="789">
        <f t="shared" si="109"/>
        <v>0</v>
      </c>
      <c r="V951" s="789">
        <f t="shared" si="110"/>
        <v>0</v>
      </c>
      <c r="W951" s="789">
        <f t="shared" si="111"/>
        <v>0</v>
      </c>
      <c r="X951" s="790">
        <f t="shared" si="112"/>
        <v>0</v>
      </c>
    </row>
    <row r="952" spans="2:24" ht="15.75" x14ac:dyDescent="0.25">
      <c r="B952" s="837" t="s">
        <v>359</v>
      </c>
      <c r="C952" s="836" t="s">
        <v>1225</v>
      </c>
      <c r="D952" s="835">
        <v>41943</v>
      </c>
      <c r="E952" s="834">
        <v>24428.29</v>
      </c>
      <c r="F952" s="833"/>
      <c r="G952" s="832">
        <v>40</v>
      </c>
      <c r="H952" s="831">
        <f t="shared" si="105"/>
        <v>7</v>
      </c>
      <c r="I952" s="831">
        <v>-603.36</v>
      </c>
      <c r="J952" s="789">
        <f t="shared" si="106"/>
        <v>4365.74</v>
      </c>
      <c r="K952" s="831">
        <v>3762.38</v>
      </c>
      <c r="L952" s="790">
        <f t="shared" si="107"/>
        <v>20665.91</v>
      </c>
      <c r="M952" s="838"/>
      <c r="N952" s="791"/>
      <c r="O952" s="265"/>
      <c r="P952" s="792"/>
      <c r="Q952" s="839"/>
      <c r="R952" s="833"/>
      <c r="S952" s="788" t="str">
        <f>IFERROR(INDEX(Inputs!$AU$8:$AU$23,MATCH(N952,Inputs!$AT$8:$AT$23,0)),"")</f>
        <v/>
      </c>
      <c r="T952" s="789" t="str">
        <f t="shared" si="108"/>
        <v/>
      </c>
      <c r="U952" s="789">
        <f t="shared" si="109"/>
        <v>0</v>
      </c>
      <c r="V952" s="789">
        <f t="shared" si="110"/>
        <v>0</v>
      </c>
      <c r="W952" s="789">
        <f t="shared" si="111"/>
        <v>0</v>
      </c>
      <c r="X952" s="790">
        <f t="shared" si="112"/>
        <v>0</v>
      </c>
    </row>
    <row r="953" spans="2:24" ht="15.75" x14ac:dyDescent="0.25">
      <c r="B953" s="837" t="s">
        <v>316</v>
      </c>
      <c r="C953" s="836" t="s">
        <v>1226</v>
      </c>
      <c r="D953" s="835">
        <v>41740</v>
      </c>
      <c r="E953" s="834">
        <v>24474.68</v>
      </c>
      <c r="F953" s="833"/>
      <c r="G953" s="832">
        <v>5</v>
      </c>
      <c r="H953" s="831">
        <f t="shared" si="105"/>
        <v>5</v>
      </c>
      <c r="I953" s="831">
        <v>0</v>
      </c>
      <c r="J953" s="789">
        <f t="shared" si="106"/>
        <v>24474.68</v>
      </c>
      <c r="K953" s="831">
        <v>24474.68</v>
      </c>
      <c r="L953" s="790">
        <f t="shared" si="107"/>
        <v>0</v>
      </c>
      <c r="M953" s="838"/>
      <c r="N953" s="791"/>
      <c r="O953" s="265"/>
      <c r="P953" s="792"/>
      <c r="Q953" s="839"/>
      <c r="R953" s="833"/>
      <c r="S953" s="788" t="str">
        <f>IFERROR(INDEX(Inputs!$AU$8:$AU$23,MATCH(N953,Inputs!$AT$8:$AT$23,0)),"")</f>
        <v/>
      </c>
      <c r="T953" s="789" t="str">
        <f t="shared" si="108"/>
        <v/>
      </c>
      <c r="U953" s="789">
        <f t="shared" si="109"/>
        <v>0</v>
      </c>
      <c r="V953" s="789">
        <f t="shared" si="110"/>
        <v>0</v>
      </c>
      <c r="W953" s="789">
        <f t="shared" si="111"/>
        <v>0</v>
      </c>
      <c r="X953" s="790">
        <f t="shared" si="112"/>
        <v>0</v>
      </c>
    </row>
    <row r="954" spans="2:24" ht="15.75" x14ac:dyDescent="0.25">
      <c r="B954" s="837" t="s">
        <v>316</v>
      </c>
      <c r="C954" s="836" t="s">
        <v>1227</v>
      </c>
      <c r="D954" s="835">
        <v>41740</v>
      </c>
      <c r="E954" s="834">
        <v>24474.68</v>
      </c>
      <c r="F954" s="833"/>
      <c r="G954" s="832">
        <v>5</v>
      </c>
      <c r="H954" s="831">
        <f t="shared" si="105"/>
        <v>5</v>
      </c>
      <c r="I954" s="831">
        <v>0</v>
      </c>
      <c r="J954" s="789">
        <f t="shared" si="106"/>
        <v>24474.68</v>
      </c>
      <c r="K954" s="831">
        <v>24474.68</v>
      </c>
      <c r="L954" s="790">
        <f t="shared" si="107"/>
        <v>0</v>
      </c>
      <c r="M954" s="838"/>
      <c r="N954" s="791"/>
      <c r="O954" s="265"/>
      <c r="P954" s="792"/>
      <c r="Q954" s="839"/>
      <c r="R954" s="833"/>
      <c r="S954" s="788" t="str">
        <f>IFERROR(INDEX(Inputs!$AU$8:$AU$23,MATCH(N954,Inputs!$AT$8:$AT$23,0)),"")</f>
        <v/>
      </c>
      <c r="T954" s="789" t="str">
        <f t="shared" si="108"/>
        <v/>
      </c>
      <c r="U954" s="789">
        <f t="shared" si="109"/>
        <v>0</v>
      </c>
      <c r="V954" s="789">
        <f t="shared" si="110"/>
        <v>0</v>
      </c>
      <c r="W954" s="789">
        <f t="shared" si="111"/>
        <v>0</v>
      </c>
      <c r="X954" s="790">
        <f t="shared" si="112"/>
        <v>0</v>
      </c>
    </row>
    <row r="955" spans="2:24" ht="15.75" x14ac:dyDescent="0.25">
      <c r="B955" s="837" t="s">
        <v>359</v>
      </c>
      <c r="C955" s="836" t="s">
        <v>1228</v>
      </c>
      <c r="D955" s="835">
        <v>41912</v>
      </c>
      <c r="E955" s="834">
        <v>24515.85</v>
      </c>
      <c r="F955" s="833"/>
      <c r="G955" s="832">
        <v>60</v>
      </c>
      <c r="H955" s="831">
        <f t="shared" si="105"/>
        <v>7</v>
      </c>
      <c r="I955" s="831">
        <v>-405.48</v>
      </c>
      <c r="J955" s="789">
        <f t="shared" si="106"/>
        <v>2957.67</v>
      </c>
      <c r="K955" s="831">
        <v>2552.19</v>
      </c>
      <c r="L955" s="790">
        <f t="shared" si="107"/>
        <v>21963.66</v>
      </c>
      <c r="M955" s="838"/>
      <c r="N955" s="791"/>
      <c r="O955" s="265"/>
      <c r="P955" s="792"/>
      <c r="Q955" s="839"/>
      <c r="R955" s="833"/>
      <c r="S955" s="788" t="str">
        <f>IFERROR(INDEX(Inputs!$AU$8:$AU$23,MATCH(N955,Inputs!$AT$8:$AT$23,0)),"")</f>
        <v/>
      </c>
      <c r="T955" s="789" t="str">
        <f t="shared" si="108"/>
        <v/>
      </c>
      <c r="U955" s="789">
        <f t="shared" si="109"/>
        <v>0</v>
      </c>
      <c r="V955" s="789">
        <f t="shared" si="110"/>
        <v>0</v>
      </c>
      <c r="W955" s="789">
        <f t="shared" si="111"/>
        <v>0</v>
      </c>
      <c r="X955" s="790">
        <f t="shared" si="112"/>
        <v>0</v>
      </c>
    </row>
    <row r="956" spans="2:24" ht="15.75" x14ac:dyDescent="0.25">
      <c r="B956" s="837" t="s">
        <v>313</v>
      </c>
      <c r="C956" s="836" t="s">
        <v>1229</v>
      </c>
      <c r="D956" s="835">
        <v>40724</v>
      </c>
      <c r="E956" s="834">
        <v>24624.2</v>
      </c>
      <c r="F956" s="833"/>
      <c r="G956" s="832">
        <v>40</v>
      </c>
      <c r="H956" s="831">
        <f t="shared" si="105"/>
        <v>10</v>
      </c>
      <c r="I956" s="831">
        <v>-607.44000000000005</v>
      </c>
      <c r="J956" s="789">
        <f t="shared" si="106"/>
        <v>6451.66</v>
      </c>
      <c r="K956" s="831">
        <v>5844.22</v>
      </c>
      <c r="L956" s="790">
        <f t="shared" si="107"/>
        <v>18779.98</v>
      </c>
      <c r="M956" s="838"/>
      <c r="N956" s="791"/>
      <c r="O956" s="265"/>
      <c r="P956" s="792"/>
      <c r="Q956" s="839"/>
      <c r="R956" s="833"/>
      <c r="S956" s="788" t="str">
        <f>IFERROR(INDEX(Inputs!$AU$8:$AU$23,MATCH(N956,Inputs!$AT$8:$AT$23,0)),"")</f>
        <v/>
      </c>
      <c r="T956" s="789" t="str">
        <f t="shared" si="108"/>
        <v/>
      </c>
      <c r="U956" s="789">
        <f t="shared" si="109"/>
        <v>0</v>
      </c>
      <c r="V956" s="789">
        <f t="shared" si="110"/>
        <v>0</v>
      </c>
      <c r="W956" s="789">
        <f t="shared" si="111"/>
        <v>0</v>
      </c>
      <c r="X956" s="790">
        <f t="shared" si="112"/>
        <v>0</v>
      </c>
    </row>
    <row r="957" spans="2:24" ht="15.75" x14ac:dyDescent="0.25">
      <c r="B957" s="837" t="s">
        <v>313</v>
      </c>
      <c r="C957" s="836" t="s">
        <v>1230</v>
      </c>
      <c r="D957" s="835">
        <v>43966</v>
      </c>
      <c r="E957" s="834">
        <v>24716.65</v>
      </c>
      <c r="F957" s="833"/>
      <c r="G957" s="832">
        <v>20</v>
      </c>
      <c r="H957" s="831">
        <f t="shared" si="105"/>
        <v>1</v>
      </c>
      <c r="I957" s="831">
        <v>-1230.5999999999999</v>
      </c>
      <c r="J957" s="789">
        <f t="shared" si="106"/>
        <v>2154.8599999999997</v>
      </c>
      <c r="K957" s="831">
        <v>924.26</v>
      </c>
      <c r="L957" s="790">
        <f t="shared" si="107"/>
        <v>23792.390000000003</v>
      </c>
      <c r="M957" s="838"/>
      <c r="N957" s="791"/>
      <c r="O957" s="265"/>
      <c r="P957" s="792"/>
      <c r="Q957" s="839"/>
      <c r="R957" s="833"/>
      <c r="S957" s="788" t="str">
        <f>IFERROR(INDEX(Inputs!$AU$8:$AU$23,MATCH(N957,Inputs!$AT$8:$AT$23,0)),"")</f>
        <v/>
      </c>
      <c r="T957" s="789" t="str">
        <f t="shared" si="108"/>
        <v/>
      </c>
      <c r="U957" s="789">
        <f t="shared" si="109"/>
        <v>0</v>
      </c>
      <c r="V957" s="789">
        <f t="shared" si="110"/>
        <v>0</v>
      </c>
      <c r="W957" s="789">
        <f t="shared" si="111"/>
        <v>0</v>
      </c>
      <c r="X957" s="790">
        <f t="shared" si="112"/>
        <v>0</v>
      </c>
    </row>
    <row r="958" spans="2:24" ht="15.75" x14ac:dyDescent="0.25">
      <c r="B958" s="837" t="s">
        <v>359</v>
      </c>
      <c r="C958" s="836" t="s">
        <v>1231</v>
      </c>
      <c r="D958" s="835">
        <v>43784</v>
      </c>
      <c r="E958" s="834">
        <v>24749.51</v>
      </c>
      <c r="F958" s="833"/>
      <c r="G958" s="832">
        <v>60</v>
      </c>
      <c r="H958" s="831">
        <f t="shared" si="105"/>
        <v>2</v>
      </c>
      <c r="I958" s="831">
        <v>-409.56000000000006</v>
      </c>
      <c r="J958" s="789">
        <f t="shared" si="106"/>
        <v>889.33</v>
      </c>
      <c r="K958" s="831">
        <v>479.77</v>
      </c>
      <c r="L958" s="790">
        <f t="shared" si="107"/>
        <v>24269.739999999998</v>
      </c>
      <c r="M958" s="838"/>
      <c r="N958" s="791"/>
      <c r="O958" s="265"/>
      <c r="P958" s="792"/>
      <c r="Q958" s="839"/>
      <c r="R958" s="833"/>
      <c r="S958" s="788" t="str">
        <f>IFERROR(INDEX(Inputs!$AU$8:$AU$23,MATCH(N958,Inputs!$AT$8:$AT$23,0)),"")</f>
        <v/>
      </c>
      <c r="T958" s="789" t="str">
        <f t="shared" si="108"/>
        <v/>
      </c>
      <c r="U958" s="789">
        <f t="shared" si="109"/>
        <v>0</v>
      </c>
      <c r="V958" s="789">
        <f t="shared" si="110"/>
        <v>0</v>
      </c>
      <c r="W958" s="789">
        <f t="shared" si="111"/>
        <v>0</v>
      </c>
      <c r="X958" s="790">
        <f t="shared" si="112"/>
        <v>0</v>
      </c>
    </row>
    <row r="959" spans="2:24" ht="15.75" x14ac:dyDescent="0.25">
      <c r="B959" s="837" t="s">
        <v>359</v>
      </c>
      <c r="C959" s="836" t="s">
        <v>1232</v>
      </c>
      <c r="D959" s="835">
        <v>39538</v>
      </c>
      <c r="E959" s="834">
        <v>24784.799999999999</v>
      </c>
      <c r="F959" s="833"/>
      <c r="G959" s="832">
        <v>40</v>
      </c>
      <c r="H959" s="831">
        <f t="shared" si="105"/>
        <v>13</v>
      </c>
      <c r="I959" s="831">
        <v>-610.44000000000005</v>
      </c>
      <c r="J959" s="789">
        <f t="shared" si="106"/>
        <v>8506.01</v>
      </c>
      <c r="K959" s="831">
        <v>7895.57</v>
      </c>
      <c r="L959" s="790">
        <f t="shared" si="107"/>
        <v>16889.23</v>
      </c>
      <c r="M959" s="838"/>
      <c r="N959" s="791"/>
      <c r="O959" s="265"/>
      <c r="P959" s="792"/>
      <c r="Q959" s="839"/>
      <c r="R959" s="833"/>
      <c r="S959" s="788" t="str">
        <f>IFERROR(INDEX(Inputs!$AU$8:$AU$23,MATCH(N959,Inputs!$AT$8:$AT$23,0)),"")</f>
        <v/>
      </c>
      <c r="T959" s="789" t="str">
        <f t="shared" si="108"/>
        <v/>
      </c>
      <c r="U959" s="789">
        <f t="shared" si="109"/>
        <v>0</v>
      </c>
      <c r="V959" s="789">
        <f t="shared" si="110"/>
        <v>0</v>
      </c>
      <c r="W959" s="789">
        <f t="shared" si="111"/>
        <v>0</v>
      </c>
      <c r="X959" s="790">
        <f t="shared" si="112"/>
        <v>0</v>
      </c>
    </row>
    <row r="960" spans="2:24" ht="15.75" x14ac:dyDescent="0.25">
      <c r="B960" s="837" t="s">
        <v>359</v>
      </c>
      <c r="C960" s="836" t="s">
        <v>753</v>
      </c>
      <c r="D960" s="835">
        <v>43861</v>
      </c>
      <c r="E960" s="834">
        <v>24797</v>
      </c>
      <c r="F960" s="833"/>
      <c r="G960" s="832">
        <v>40</v>
      </c>
      <c r="H960" s="831">
        <f t="shared" si="105"/>
        <v>1</v>
      </c>
      <c r="I960" s="831">
        <v>-612.12</v>
      </c>
      <c r="J960" s="789">
        <f t="shared" si="106"/>
        <v>1486.45</v>
      </c>
      <c r="K960" s="831">
        <v>874.33</v>
      </c>
      <c r="L960" s="790">
        <f t="shared" si="107"/>
        <v>23922.67</v>
      </c>
      <c r="M960" s="838"/>
      <c r="N960" s="791"/>
      <c r="O960" s="265"/>
      <c r="P960" s="792"/>
      <c r="Q960" s="839"/>
      <c r="R960" s="833"/>
      <c r="S960" s="788" t="str">
        <f>IFERROR(INDEX(Inputs!$AU$8:$AU$23,MATCH(N960,Inputs!$AT$8:$AT$23,0)),"")</f>
        <v/>
      </c>
      <c r="T960" s="789" t="str">
        <f t="shared" si="108"/>
        <v/>
      </c>
      <c r="U960" s="789">
        <f t="shared" si="109"/>
        <v>0</v>
      </c>
      <c r="V960" s="789">
        <f t="shared" si="110"/>
        <v>0</v>
      </c>
      <c r="W960" s="789">
        <f t="shared" si="111"/>
        <v>0</v>
      </c>
      <c r="X960" s="790">
        <f t="shared" si="112"/>
        <v>0</v>
      </c>
    </row>
    <row r="961" spans="2:24" ht="15.75" x14ac:dyDescent="0.25">
      <c r="B961" s="837" t="s">
        <v>316</v>
      </c>
      <c r="C961" s="836" t="s">
        <v>1233</v>
      </c>
      <c r="D961" s="835">
        <v>40238</v>
      </c>
      <c r="E961" s="834">
        <v>24969.599999999999</v>
      </c>
      <c r="F961" s="833"/>
      <c r="G961" s="832">
        <v>5</v>
      </c>
      <c r="H961" s="831">
        <f t="shared" si="105"/>
        <v>5</v>
      </c>
      <c r="I961" s="831">
        <v>0</v>
      </c>
      <c r="J961" s="789">
        <f t="shared" si="106"/>
        <v>24969.599999999999</v>
      </c>
      <c r="K961" s="831">
        <v>24969.599999999999</v>
      </c>
      <c r="L961" s="790">
        <f t="shared" si="107"/>
        <v>0</v>
      </c>
      <c r="M961" s="838"/>
      <c r="N961" s="791"/>
      <c r="O961" s="265"/>
      <c r="P961" s="792"/>
      <c r="Q961" s="839"/>
      <c r="R961" s="833"/>
      <c r="S961" s="788" t="str">
        <f>IFERROR(INDEX(Inputs!$AU$8:$AU$23,MATCH(N961,Inputs!$AT$8:$AT$23,0)),"")</f>
        <v/>
      </c>
      <c r="T961" s="789" t="str">
        <f t="shared" si="108"/>
        <v/>
      </c>
      <c r="U961" s="789">
        <f t="shared" si="109"/>
        <v>0</v>
      </c>
      <c r="V961" s="789">
        <f t="shared" si="110"/>
        <v>0</v>
      </c>
      <c r="W961" s="789">
        <f t="shared" si="111"/>
        <v>0</v>
      </c>
      <c r="X961" s="790">
        <f t="shared" si="112"/>
        <v>0</v>
      </c>
    </row>
    <row r="962" spans="2:24" ht="15.75" x14ac:dyDescent="0.25">
      <c r="B962" s="837" t="s">
        <v>316</v>
      </c>
      <c r="C962" s="836" t="s">
        <v>1234</v>
      </c>
      <c r="D962" s="835">
        <v>42671</v>
      </c>
      <c r="E962" s="834">
        <v>24985.39</v>
      </c>
      <c r="F962" s="833"/>
      <c r="G962" s="832">
        <v>5</v>
      </c>
      <c r="H962" s="831">
        <f t="shared" si="105"/>
        <v>5</v>
      </c>
      <c r="I962" s="831">
        <v>-3807.3600000000006</v>
      </c>
      <c r="J962" s="789">
        <f t="shared" si="106"/>
        <v>24033.63</v>
      </c>
      <c r="K962" s="831">
        <v>20226.27</v>
      </c>
      <c r="L962" s="790">
        <f t="shared" si="107"/>
        <v>4759.119999999999</v>
      </c>
      <c r="M962" s="838"/>
      <c r="N962" s="791"/>
      <c r="O962" s="265"/>
      <c r="P962" s="792"/>
      <c r="Q962" s="839"/>
      <c r="R962" s="833"/>
      <c r="S962" s="788" t="str">
        <f>IFERROR(INDEX(Inputs!$AU$8:$AU$23,MATCH(N962,Inputs!$AT$8:$AT$23,0)),"")</f>
        <v/>
      </c>
      <c r="T962" s="789" t="str">
        <f t="shared" si="108"/>
        <v/>
      </c>
      <c r="U962" s="789">
        <f t="shared" si="109"/>
        <v>0</v>
      </c>
      <c r="V962" s="789">
        <f t="shared" si="110"/>
        <v>0</v>
      </c>
      <c r="W962" s="789">
        <f t="shared" si="111"/>
        <v>0</v>
      </c>
      <c r="X962" s="790">
        <f t="shared" si="112"/>
        <v>0</v>
      </c>
    </row>
    <row r="963" spans="2:24" ht="15.75" x14ac:dyDescent="0.25">
      <c r="B963" s="837" t="s">
        <v>316</v>
      </c>
      <c r="C963" s="836" t="s">
        <v>1235</v>
      </c>
      <c r="D963" s="835">
        <v>42671</v>
      </c>
      <c r="E963" s="834">
        <v>24985.39</v>
      </c>
      <c r="F963" s="833"/>
      <c r="G963" s="832">
        <v>5</v>
      </c>
      <c r="H963" s="831">
        <f t="shared" si="105"/>
        <v>5</v>
      </c>
      <c r="I963" s="831">
        <v>-3807.3600000000006</v>
      </c>
      <c r="J963" s="789">
        <f t="shared" si="106"/>
        <v>24033.63</v>
      </c>
      <c r="K963" s="831">
        <v>20226.27</v>
      </c>
      <c r="L963" s="790">
        <f t="shared" si="107"/>
        <v>4759.119999999999</v>
      </c>
      <c r="M963" s="838"/>
      <c r="N963" s="791"/>
      <c r="O963" s="265"/>
      <c r="P963" s="792"/>
      <c r="Q963" s="839"/>
      <c r="R963" s="833"/>
      <c r="S963" s="788" t="str">
        <f>IFERROR(INDEX(Inputs!$AU$8:$AU$23,MATCH(N963,Inputs!$AT$8:$AT$23,0)),"")</f>
        <v/>
      </c>
      <c r="T963" s="789" t="str">
        <f t="shared" si="108"/>
        <v/>
      </c>
      <c r="U963" s="789">
        <f t="shared" si="109"/>
        <v>0</v>
      </c>
      <c r="V963" s="789">
        <f t="shared" si="110"/>
        <v>0</v>
      </c>
      <c r="W963" s="789">
        <f t="shared" si="111"/>
        <v>0</v>
      </c>
      <c r="X963" s="790">
        <f t="shared" si="112"/>
        <v>0</v>
      </c>
    </row>
    <row r="964" spans="2:24" ht="15.75" x14ac:dyDescent="0.25">
      <c r="B964" s="837" t="s">
        <v>311</v>
      </c>
      <c r="C964" s="836" t="s">
        <v>1236</v>
      </c>
      <c r="D964" s="835">
        <v>40847</v>
      </c>
      <c r="E964" s="834">
        <v>25000</v>
      </c>
      <c r="F964" s="833"/>
      <c r="G964" s="832">
        <v>40</v>
      </c>
      <c r="H964" s="831">
        <f t="shared" si="105"/>
        <v>10</v>
      </c>
      <c r="I964" s="831">
        <v>-616.79999999999995</v>
      </c>
      <c r="J964" s="789">
        <f t="shared" si="106"/>
        <v>6341.87</v>
      </c>
      <c r="K964" s="831">
        <v>5725.07</v>
      </c>
      <c r="L964" s="790">
        <f t="shared" si="107"/>
        <v>19274.93</v>
      </c>
      <c r="M964" s="838"/>
      <c r="N964" s="791"/>
      <c r="O964" s="265"/>
      <c r="P964" s="792"/>
      <c r="Q964" s="839"/>
      <c r="R964" s="833"/>
      <c r="S964" s="788" t="str">
        <f>IFERROR(INDEX(Inputs!$AU$8:$AU$23,MATCH(N964,Inputs!$AT$8:$AT$23,0)),"")</f>
        <v/>
      </c>
      <c r="T964" s="789" t="str">
        <f t="shared" si="108"/>
        <v/>
      </c>
      <c r="U964" s="789">
        <f t="shared" si="109"/>
        <v>0</v>
      </c>
      <c r="V964" s="789">
        <f t="shared" si="110"/>
        <v>0</v>
      </c>
      <c r="W964" s="789">
        <f t="shared" si="111"/>
        <v>0</v>
      </c>
      <c r="X964" s="790">
        <f t="shared" si="112"/>
        <v>0</v>
      </c>
    </row>
    <row r="965" spans="2:24" ht="15.75" x14ac:dyDescent="0.25">
      <c r="B965" s="837" t="s">
        <v>316</v>
      </c>
      <c r="C965" s="836" t="s">
        <v>1237</v>
      </c>
      <c r="D965" s="835">
        <v>38226</v>
      </c>
      <c r="E965" s="834">
        <v>25023.43</v>
      </c>
      <c r="F965" s="833"/>
      <c r="G965" s="832">
        <v>5</v>
      </c>
      <c r="H965" s="831">
        <f t="shared" si="105"/>
        <v>5</v>
      </c>
      <c r="I965" s="831">
        <v>0</v>
      </c>
      <c r="J965" s="789">
        <f t="shared" si="106"/>
        <v>25023.43</v>
      </c>
      <c r="K965" s="831">
        <v>25023.43</v>
      </c>
      <c r="L965" s="790">
        <f t="shared" si="107"/>
        <v>0</v>
      </c>
      <c r="M965" s="838"/>
      <c r="N965" s="791"/>
      <c r="O965" s="265"/>
      <c r="P965" s="792"/>
      <c r="Q965" s="839"/>
      <c r="R965" s="833"/>
      <c r="S965" s="788" t="str">
        <f>IFERROR(INDEX(Inputs!$AU$8:$AU$23,MATCH(N965,Inputs!$AT$8:$AT$23,0)),"")</f>
        <v/>
      </c>
      <c r="T965" s="789" t="str">
        <f t="shared" si="108"/>
        <v/>
      </c>
      <c r="U965" s="789">
        <f t="shared" si="109"/>
        <v>0</v>
      </c>
      <c r="V965" s="789">
        <f t="shared" si="110"/>
        <v>0</v>
      </c>
      <c r="W965" s="789">
        <f t="shared" si="111"/>
        <v>0</v>
      </c>
      <c r="X965" s="790">
        <f t="shared" si="112"/>
        <v>0</v>
      </c>
    </row>
    <row r="966" spans="2:24" ht="15.75" x14ac:dyDescent="0.25">
      <c r="B966" s="837" t="s">
        <v>313</v>
      </c>
      <c r="C966" s="836" t="s">
        <v>1238</v>
      </c>
      <c r="D966" s="835">
        <v>40268</v>
      </c>
      <c r="E966" s="834">
        <v>25032.57</v>
      </c>
      <c r="F966" s="833"/>
      <c r="G966" s="832">
        <v>20</v>
      </c>
      <c r="H966" s="831">
        <f t="shared" si="105"/>
        <v>11</v>
      </c>
      <c r="I966" s="831">
        <v>-1200.3600000000001</v>
      </c>
      <c r="J966" s="789">
        <f t="shared" si="106"/>
        <v>14629.75</v>
      </c>
      <c r="K966" s="831">
        <v>13429.39</v>
      </c>
      <c r="L966" s="790">
        <f t="shared" si="107"/>
        <v>11603.18</v>
      </c>
      <c r="M966" s="838"/>
      <c r="N966" s="791"/>
      <c r="O966" s="265"/>
      <c r="P966" s="792"/>
      <c r="Q966" s="839"/>
      <c r="R966" s="833"/>
      <c r="S966" s="788" t="str">
        <f>IFERROR(INDEX(Inputs!$AU$8:$AU$23,MATCH(N966,Inputs!$AT$8:$AT$23,0)),"")</f>
        <v/>
      </c>
      <c r="T966" s="789" t="str">
        <f t="shared" si="108"/>
        <v/>
      </c>
      <c r="U966" s="789">
        <f t="shared" si="109"/>
        <v>0</v>
      </c>
      <c r="V966" s="789">
        <f t="shared" si="110"/>
        <v>0</v>
      </c>
      <c r="W966" s="789">
        <f t="shared" si="111"/>
        <v>0</v>
      </c>
      <c r="X966" s="790">
        <f t="shared" si="112"/>
        <v>0</v>
      </c>
    </row>
    <row r="967" spans="2:24" ht="15.75" x14ac:dyDescent="0.25">
      <c r="B967" s="837" t="s">
        <v>316</v>
      </c>
      <c r="C967" s="836" t="s">
        <v>1239</v>
      </c>
      <c r="D967" s="835">
        <v>39799</v>
      </c>
      <c r="E967" s="834">
        <v>25088.02</v>
      </c>
      <c r="F967" s="833"/>
      <c r="G967" s="832">
        <v>5</v>
      </c>
      <c r="H967" s="831">
        <f t="shared" si="105"/>
        <v>5</v>
      </c>
      <c r="I967" s="831">
        <v>0</v>
      </c>
      <c r="J967" s="789">
        <f t="shared" si="106"/>
        <v>25088.02</v>
      </c>
      <c r="K967" s="831">
        <v>25088.02</v>
      </c>
      <c r="L967" s="790">
        <f t="shared" si="107"/>
        <v>0</v>
      </c>
      <c r="M967" s="838"/>
      <c r="N967" s="791"/>
      <c r="O967" s="265"/>
      <c r="P967" s="792"/>
      <c r="Q967" s="839"/>
      <c r="R967" s="833"/>
      <c r="S967" s="788" t="str">
        <f>IFERROR(INDEX(Inputs!$AU$8:$AU$23,MATCH(N967,Inputs!$AT$8:$AT$23,0)),"")</f>
        <v/>
      </c>
      <c r="T967" s="789" t="str">
        <f t="shared" si="108"/>
        <v/>
      </c>
      <c r="U967" s="789">
        <f t="shared" si="109"/>
        <v>0</v>
      </c>
      <c r="V967" s="789">
        <f t="shared" si="110"/>
        <v>0</v>
      </c>
      <c r="W967" s="789">
        <f t="shared" si="111"/>
        <v>0</v>
      </c>
      <c r="X967" s="790">
        <f t="shared" si="112"/>
        <v>0</v>
      </c>
    </row>
    <row r="968" spans="2:24" ht="15.75" x14ac:dyDescent="0.25">
      <c r="B968" s="837">
        <v>0</v>
      </c>
      <c r="C968" s="836" t="s">
        <v>1240</v>
      </c>
      <c r="D968" s="835">
        <v>35976</v>
      </c>
      <c r="E968" s="834">
        <v>25276</v>
      </c>
      <c r="F968" s="833"/>
      <c r="G968" s="832">
        <v>30</v>
      </c>
      <c r="H968" s="831">
        <f t="shared" ref="H968:H1031" si="113">IF(E968&lt;&gt;"",IF((TestEOY-D968)/365&gt;G968,G968,ROUNDUP(((TestEOY-D968)/365),0)),"")</f>
        <v>23</v>
      </c>
      <c r="I968" s="831">
        <v>-792.48</v>
      </c>
      <c r="J968" s="789">
        <f t="shared" ref="J968:J1031" si="114">K968-I968</f>
        <v>19794.59</v>
      </c>
      <c r="K968" s="831">
        <v>19002.11</v>
      </c>
      <c r="L968" s="790">
        <f t="shared" si="107"/>
        <v>6273.8899999999994</v>
      </c>
      <c r="M968" s="838"/>
      <c r="N968" s="791"/>
      <c r="O968" s="265"/>
      <c r="P968" s="792"/>
      <c r="Q968" s="839"/>
      <c r="R968" s="833"/>
      <c r="S968" s="788" t="str">
        <f>IFERROR(INDEX(Inputs!$AU$8:$AU$23,MATCH(N968,Inputs!$AT$8:$AT$23,0)),"")</f>
        <v/>
      </c>
      <c r="T968" s="789" t="str">
        <f t="shared" si="108"/>
        <v/>
      </c>
      <c r="U968" s="789">
        <f t="shared" si="109"/>
        <v>0</v>
      </c>
      <c r="V968" s="789">
        <f t="shared" si="110"/>
        <v>0</v>
      </c>
      <c r="W968" s="789">
        <f t="shared" si="111"/>
        <v>0</v>
      </c>
      <c r="X968" s="790">
        <f t="shared" si="112"/>
        <v>0</v>
      </c>
    </row>
    <row r="969" spans="2:24" ht="15.75" x14ac:dyDescent="0.25">
      <c r="B969" s="837" t="s">
        <v>313</v>
      </c>
      <c r="C969" s="836" t="s">
        <v>1241</v>
      </c>
      <c r="D969" s="835">
        <v>43600</v>
      </c>
      <c r="E969" s="834">
        <v>25320.67</v>
      </c>
      <c r="F969" s="833"/>
      <c r="G969" s="832">
        <v>20</v>
      </c>
      <c r="H969" s="831">
        <f t="shared" si="113"/>
        <v>2</v>
      </c>
      <c r="I969" s="831">
        <v>-1233.24</v>
      </c>
      <c r="J969" s="789">
        <f t="shared" si="114"/>
        <v>3326.8900000000003</v>
      </c>
      <c r="K969" s="831">
        <v>2093.65</v>
      </c>
      <c r="L969" s="790">
        <f t="shared" si="107"/>
        <v>23227.019999999997</v>
      </c>
      <c r="M969" s="838"/>
      <c r="N969" s="791"/>
      <c r="O969" s="265"/>
      <c r="P969" s="792"/>
      <c r="Q969" s="839"/>
      <c r="R969" s="833"/>
      <c r="S969" s="788" t="str">
        <f>IFERROR(INDEX(Inputs!$AU$8:$AU$23,MATCH(N969,Inputs!$AT$8:$AT$23,0)),"")</f>
        <v/>
      </c>
      <c r="T969" s="789" t="str">
        <f t="shared" si="108"/>
        <v/>
      </c>
      <c r="U969" s="789">
        <f t="shared" si="109"/>
        <v>0</v>
      </c>
      <c r="V969" s="789">
        <f t="shared" si="110"/>
        <v>0</v>
      </c>
      <c r="W969" s="789">
        <f t="shared" si="111"/>
        <v>0</v>
      </c>
      <c r="X969" s="790">
        <f t="shared" si="112"/>
        <v>0</v>
      </c>
    </row>
    <row r="970" spans="2:24" ht="15.75" x14ac:dyDescent="0.25">
      <c r="B970" s="837" t="s">
        <v>312</v>
      </c>
      <c r="C970" s="836" t="s">
        <v>1242</v>
      </c>
      <c r="D970" s="835">
        <v>36707</v>
      </c>
      <c r="E970" s="834">
        <v>25384.65</v>
      </c>
      <c r="F970" s="833"/>
      <c r="G970" s="832">
        <v>50</v>
      </c>
      <c r="H970" s="831">
        <f t="shared" si="113"/>
        <v>21</v>
      </c>
      <c r="I970" s="831">
        <v>-499.32</v>
      </c>
      <c r="J970" s="789">
        <f t="shared" si="114"/>
        <v>10945.08</v>
      </c>
      <c r="K970" s="831">
        <v>10445.76</v>
      </c>
      <c r="L970" s="790">
        <f t="shared" si="107"/>
        <v>14938.890000000001</v>
      </c>
      <c r="M970" s="838"/>
      <c r="N970" s="791"/>
      <c r="O970" s="265"/>
      <c r="P970" s="792"/>
      <c r="Q970" s="839"/>
      <c r="R970" s="833"/>
      <c r="S970" s="788" t="str">
        <f>IFERROR(INDEX(Inputs!$AU$8:$AU$23,MATCH(N970,Inputs!$AT$8:$AT$23,0)),"")</f>
        <v/>
      </c>
      <c r="T970" s="789" t="str">
        <f t="shared" si="108"/>
        <v/>
      </c>
      <c r="U970" s="789">
        <f t="shared" si="109"/>
        <v>0</v>
      </c>
      <c r="V970" s="789">
        <f t="shared" si="110"/>
        <v>0</v>
      </c>
      <c r="W970" s="789">
        <f t="shared" si="111"/>
        <v>0</v>
      </c>
      <c r="X970" s="790">
        <f t="shared" si="112"/>
        <v>0</v>
      </c>
    </row>
    <row r="971" spans="2:24" ht="15.75" x14ac:dyDescent="0.25">
      <c r="B971" s="837" t="s">
        <v>313</v>
      </c>
      <c r="C971" s="836" t="s">
        <v>1194</v>
      </c>
      <c r="D971" s="835">
        <v>40086</v>
      </c>
      <c r="E971" s="834">
        <v>25484.97</v>
      </c>
      <c r="F971" s="833"/>
      <c r="G971" s="832">
        <v>40</v>
      </c>
      <c r="H971" s="831">
        <f t="shared" si="113"/>
        <v>12</v>
      </c>
      <c r="I971" s="831">
        <v>-626.40000000000009</v>
      </c>
      <c r="J971" s="789">
        <f t="shared" si="114"/>
        <v>7788.6399999999994</v>
      </c>
      <c r="K971" s="831">
        <v>7162.24</v>
      </c>
      <c r="L971" s="790">
        <f t="shared" si="107"/>
        <v>18322.730000000003</v>
      </c>
      <c r="M971" s="838"/>
      <c r="N971" s="791"/>
      <c r="O971" s="265"/>
      <c r="P971" s="792"/>
      <c r="Q971" s="839"/>
      <c r="R971" s="833"/>
      <c r="S971" s="788" t="str">
        <f>IFERROR(INDEX(Inputs!$AU$8:$AU$23,MATCH(N971,Inputs!$AT$8:$AT$23,0)),"")</f>
        <v/>
      </c>
      <c r="T971" s="789" t="str">
        <f t="shared" si="108"/>
        <v/>
      </c>
      <c r="U971" s="789">
        <f t="shared" si="109"/>
        <v>0</v>
      </c>
      <c r="V971" s="789">
        <f t="shared" si="110"/>
        <v>0</v>
      </c>
      <c r="W971" s="789">
        <f t="shared" si="111"/>
        <v>0</v>
      </c>
      <c r="X971" s="790">
        <f t="shared" si="112"/>
        <v>0</v>
      </c>
    </row>
    <row r="972" spans="2:24" ht="15.75" x14ac:dyDescent="0.25">
      <c r="B972" s="837" t="s">
        <v>359</v>
      </c>
      <c r="C972" s="836" t="s">
        <v>1162</v>
      </c>
      <c r="D972" s="835">
        <v>43373</v>
      </c>
      <c r="E972" s="834">
        <v>25545.119999999999</v>
      </c>
      <c r="F972" s="833"/>
      <c r="G972" s="832">
        <v>60</v>
      </c>
      <c r="H972" s="831">
        <f t="shared" si="113"/>
        <v>3</v>
      </c>
      <c r="I972" s="831">
        <v>-422.76000000000005</v>
      </c>
      <c r="J972" s="789">
        <f t="shared" si="114"/>
        <v>1414.68</v>
      </c>
      <c r="K972" s="831">
        <v>991.92</v>
      </c>
      <c r="L972" s="790">
        <f t="shared" si="107"/>
        <v>24553.200000000001</v>
      </c>
      <c r="M972" s="838"/>
      <c r="N972" s="791"/>
      <c r="O972" s="265"/>
      <c r="P972" s="792"/>
      <c r="Q972" s="839"/>
      <c r="R972" s="833"/>
      <c r="S972" s="788" t="str">
        <f>IFERROR(INDEX(Inputs!$AU$8:$AU$23,MATCH(N972,Inputs!$AT$8:$AT$23,0)),"")</f>
        <v/>
      </c>
      <c r="T972" s="789" t="str">
        <f t="shared" si="108"/>
        <v/>
      </c>
      <c r="U972" s="789">
        <f t="shared" si="109"/>
        <v>0</v>
      </c>
      <c r="V972" s="789">
        <f t="shared" si="110"/>
        <v>0</v>
      </c>
      <c r="W972" s="789">
        <f t="shared" si="111"/>
        <v>0</v>
      </c>
      <c r="X972" s="790">
        <f t="shared" si="112"/>
        <v>0</v>
      </c>
    </row>
    <row r="973" spans="2:24" ht="15.75" x14ac:dyDescent="0.25">
      <c r="B973" s="837" t="s">
        <v>313</v>
      </c>
      <c r="C973" s="836" t="s">
        <v>571</v>
      </c>
      <c r="D973" s="835">
        <v>36525</v>
      </c>
      <c r="E973" s="834">
        <v>25549</v>
      </c>
      <c r="F973" s="833"/>
      <c r="G973" s="832">
        <v>20</v>
      </c>
      <c r="H973" s="831">
        <f t="shared" si="113"/>
        <v>20</v>
      </c>
      <c r="I973" s="831">
        <v>0</v>
      </c>
      <c r="J973" s="789">
        <f t="shared" si="114"/>
        <v>25549</v>
      </c>
      <c r="K973" s="831">
        <v>25549</v>
      </c>
      <c r="L973" s="790">
        <f t="shared" si="107"/>
        <v>0</v>
      </c>
      <c r="M973" s="838"/>
      <c r="N973" s="791"/>
      <c r="O973" s="265"/>
      <c r="P973" s="792"/>
      <c r="Q973" s="839"/>
      <c r="R973" s="833"/>
      <c r="S973" s="788" t="str">
        <f>IFERROR(INDEX(Inputs!$AU$8:$AU$23,MATCH(N973,Inputs!$AT$8:$AT$23,0)),"")</f>
        <v/>
      </c>
      <c r="T973" s="789" t="str">
        <f t="shared" si="108"/>
        <v/>
      </c>
      <c r="U973" s="789">
        <f t="shared" si="109"/>
        <v>0</v>
      </c>
      <c r="V973" s="789">
        <f t="shared" si="110"/>
        <v>0</v>
      </c>
      <c r="W973" s="789">
        <f t="shared" si="111"/>
        <v>0</v>
      </c>
      <c r="X973" s="790">
        <f t="shared" si="112"/>
        <v>0</v>
      </c>
    </row>
    <row r="974" spans="2:24" ht="15.75" x14ac:dyDescent="0.25">
      <c r="B974" s="837" t="s">
        <v>321</v>
      </c>
      <c r="C974" s="836" t="s">
        <v>107</v>
      </c>
      <c r="D974" s="835">
        <v>34851</v>
      </c>
      <c r="E974" s="834">
        <v>25572</v>
      </c>
      <c r="F974" s="833"/>
      <c r="G974" s="832">
        <v>44</v>
      </c>
      <c r="H974" s="831">
        <f t="shared" si="113"/>
        <v>26</v>
      </c>
      <c r="I974" s="831">
        <v>-566.16</v>
      </c>
      <c r="J974" s="789">
        <f t="shared" si="114"/>
        <v>15427.17</v>
      </c>
      <c r="K974" s="831">
        <v>14861.01</v>
      </c>
      <c r="L974" s="790">
        <f t="shared" ref="L974:L1037" si="115">IFERROR(IF(K974&gt;E974,0,(+E974-K974))-F974,"")</f>
        <v>10710.99</v>
      </c>
      <c r="M974" s="838"/>
      <c r="N974" s="791"/>
      <c r="O974" s="265"/>
      <c r="P974" s="792"/>
      <c r="Q974" s="839"/>
      <c r="R974" s="833"/>
      <c r="S974" s="788" t="str">
        <f>IFERROR(INDEX(Inputs!$AU$8:$AU$23,MATCH(N974,Inputs!$AT$8:$AT$23,0)),"")</f>
        <v/>
      </c>
      <c r="T974" s="789" t="str">
        <f t="shared" si="108"/>
        <v/>
      </c>
      <c r="U974" s="789">
        <f t="shared" si="109"/>
        <v>0</v>
      </c>
      <c r="V974" s="789">
        <f t="shared" si="110"/>
        <v>0</v>
      </c>
      <c r="W974" s="789">
        <f t="shared" si="111"/>
        <v>0</v>
      </c>
      <c r="X974" s="790">
        <f t="shared" si="112"/>
        <v>0</v>
      </c>
    </row>
    <row r="975" spans="2:24" ht="15.75" x14ac:dyDescent="0.25">
      <c r="B975" s="837" t="s">
        <v>313</v>
      </c>
      <c r="C975" s="836" t="s">
        <v>1243</v>
      </c>
      <c r="D975" s="835">
        <v>34242</v>
      </c>
      <c r="E975" s="834">
        <v>25652</v>
      </c>
      <c r="F975" s="833"/>
      <c r="G975" s="832">
        <v>40</v>
      </c>
      <c r="H975" s="831">
        <f t="shared" si="113"/>
        <v>28</v>
      </c>
      <c r="I975" s="831">
        <v>-621.6</v>
      </c>
      <c r="J975" s="789">
        <f t="shared" si="114"/>
        <v>18140.62</v>
      </c>
      <c r="K975" s="831">
        <v>17519.02</v>
      </c>
      <c r="L975" s="790">
        <f t="shared" si="115"/>
        <v>8132.98</v>
      </c>
      <c r="M975" s="838"/>
      <c r="N975" s="791"/>
      <c r="O975" s="265"/>
      <c r="P975" s="792"/>
      <c r="Q975" s="839"/>
      <c r="R975" s="833"/>
      <c r="S975" s="788" t="str">
        <f>IFERROR(INDEX(Inputs!$AU$8:$AU$23,MATCH(N975,Inputs!$AT$8:$AT$23,0)),"")</f>
        <v/>
      </c>
      <c r="T975" s="789" t="str">
        <f t="shared" si="108"/>
        <v/>
      </c>
      <c r="U975" s="789">
        <f t="shared" si="109"/>
        <v>0</v>
      </c>
      <c r="V975" s="789">
        <f t="shared" si="110"/>
        <v>0</v>
      </c>
      <c r="W975" s="789">
        <f t="shared" si="111"/>
        <v>0</v>
      </c>
      <c r="X975" s="790">
        <f t="shared" si="112"/>
        <v>0</v>
      </c>
    </row>
    <row r="976" spans="2:24" ht="15.75" x14ac:dyDescent="0.25">
      <c r="B976" s="837" t="s">
        <v>313</v>
      </c>
      <c r="C976" s="836" t="s">
        <v>1244</v>
      </c>
      <c r="D976" s="835">
        <v>41912</v>
      </c>
      <c r="E976" s="834">
        <v>25711.85</v>
      </c>
      <c r="F976" s="833"/>
      <c r="G976" s="832">
        <v>20</v>
      </c>
      <c r="H976" s="831">
        <f t="shared" si="113"/>
        <v>7</v>
      </c>
      <c r="I976" s="831">
        <v>-1242</v>
      </c>
      <c r="J976" s="789">
        <f t="shared" si="114"/>
        <v>9255.14</v>
      </c>
      <c r="K976" s="831">
        <v>8013.14</v>
      </c>
      <c r="L976" s="790">
        <f t="shared" si="115"/>
        <v>17698.71</v>
      </c>
      <c r="M976" s="838"/>
      <c r="N976" s="791"/>
      <c r="O976" s="265"/>
      <c r="P976" s="792"/>
      <c r="Q976" s="839"/>
      <c r="R976" s="833"/>
      <c r="S976" s="788" t="str">
        <f>IFERROR(INDEX(Inputs!$AU$8:$AU$23,MATCH(N976,Inputs!$AT$8:$AT$23,0)),"")</f>
        <v/>
      </c>
      <c r="T976" s="789" t="str">
        <f t="shared" si="108"/>
        <v/>
      </c>
      <c r="U976" s="789">
        <f t="shared" si="109"/>
        <v>0</v>
      </c>
      <c r="V976" s="789">
        <f t="shared" si="110"/>
        <v>0</v>
      </c>
      <c r="W976" s="789">
        <f t="shared" si="111"/>
        <v>0</v>
      </c>
      <c r="X976" s="790">
        <f t="shared" si="112"/>
        <v>0</v>
      </c>
    </row>
    <row r="977" spans="2:24" ht="15.75" x14ac:dyDescent="0.25">
      <c r="B977" s="837" t="s">
        <v>321</v>
      </c>
      <c r="C977" s="836" t="s">
        <v>1059</v>
      </c>
      <c r="D977" s="835">
        <v>41547</v>
      </c>
      <c r="E977" s="834">
        <v>25725.54</v>
      </c>
      <c r="F977" s="833"/>
      <c r="G977" s="832">
        <v>44</v>
      </c>
      <c r="H977" s="831">
        <f t="shared" si="113"/>
        <v>8</v>
      </c>
      <c r="I977" s="831">
        <v>-576.96</v>
      </c>
      <c r="J977" s="789">
        <f t="shared" si="114"/>
        <v>4811.96</v>
      </c>
      <c r="K977" s="831">
        <v>4235</v>
      </c>
      <c r="L977" s="790">
        <f t="shared" si="115"/>
        <v>21490.54</v>
      </c>
      <c r="M977" s="838"/>
      <c r="N977" s="791"/>
      <c r="O977" s="265"/>
      <c r="P977" s="792"/>
      <c r="Q977" s="839"/>
      <c r="R977" s="833"/>
      <c r="S977" s="788" t="str">
        <f>IFERROR(INDEX(Inputs!$AU$8:$AU$23,MATCH(N977,Inputs!$AT$8:$AT$23,0)),"")</f>
        <v/>
      </c>
      <c r="T977" s="789" t="str">
        <f t="shared" si="108"/>
        <v/>
      </c>
      <c r="U977" s="789">
        <f t="shared" si="109"/>
        <v>0</v>
      </c>
      <c r="V977" s="789">
        <f t="shared" si="110"/>
        <v>0</v>
      </c>
      <c r="W977" s="789">
        <f t="shared" si="111"/>
        <v>0</v>
      </c>
      <c r="X977" s="790">
        <f t="shared" si="112"/>
        <v>0</v>
      </c>
    </row>
    <row r="978" spans="2:24" ht="15.75" x14ac:dyDescent="0.25">
      <c r="B978" s="837" t="s">
        <v>359</v>
      </c>
      <c r="C978" s="836" t="s">
        <v>1107</v>
      </c>
      <c r="D978" s="835">
        <v>38807</v>
      </c>
      <c r="E978" s="834">
        <v>25850.68</v>
      </c>
      <c r="F978" s="833"/>
      <c r="G978" s="832">
        <v>60</v>
      </c>
      <c r="H978" s="831">
        <f t="shared" si="113"/>
        <v>15</v>
      </c>
      <c r="I978" s="831">
        <v>-426.24</v>
      </c>
      <c r="J978" s="789">
        <f t="shared" si="114"/>
        <v>6778.83</v>
      </c>
      <c r="K978" s="831">
        <v>6352.59</v>
      </c>
      <c r="L978" s="790">
        <f t="shared" si="115"/>
        <v>19498.09</v>
      </c>
      <c r="M978" s="838"/>
      <c r="N978" s="791"/>
      <c r="O978" s="265"/>
      <c r="P978" s="792"/>
      <c r="Q978" s="839"/>
      <c r="R978" s="833"/>
      <c r="S978" s="788" t="str">
        <f>IFERROR(INDEX(Inputs!$AU$8:$AU$23,MATCH(N978,Inputs!$AT$8:$AT$23,0)),"")</f>
        <v/>
      </c>
      <c r="T978" s="789" t="str">
        <f t="shared" si="108"/>
        <v/>
      </c>
      <c r="U978" s="789">
        <f t="shared" si="109"/>
        <v>0</v>
      </c>
      <c r="V978" s="789">
        <f t="shared" si="110"/>
        <v>0</v>
      </c>
      <c r="W978" s="789">
        <f t="shared" si="111"/>
        <v>0</v>
      </c>
      <c r="X978" s="790">
        <f t="shared" si="112"/>
        <v>0</v>
      </c>
    </row>
    <row r="979" spans="2:24" ht="15.75" x14ac:dyDescent="0.25">
      <c r="B979" s="837" t="s">
        <v>359</v>
      </c>
      <c r="C979" s="836" t="s">
        <v>1128</v>
      </c>
      <c r="D979" s="835">
        <v>37802</v>
      </c>
      <c r="E979" s="834">
        <v>26039.53</v>
      </c>
      <c r="F979" s="833"/>
      <c r="G979" s="832">
        <v>60</v>
      </c>
      <c r="H979" s="831">
        <f t="shared" si="113"/>
        <v>18</v>
      </c>
      <c r="I979" s="831">
        <v>-429</v>
      </c>
      <c r="J979" s="789">
        <f t="shared" si="114"/>
        <v>8021.33</v>
      </c>
      <c r="K979" s="831">
        <v>7592.33</v>
      </c>
      <c r="L979" s="790">
        <f t="shared" si="115"/>
        <v>18447.199999999997</v>
      </c>
      <c r="M979" s="838"/>
      <c r="N979" s="791"/>
      <c r="O979" s="265"/>
      <c r="P979" s="792"/>
      <c r="Q979" s="839"/>
      <c r="R979" s="833"/>
      <c r="S979" s="788" t="str">
        <f>IFERROR(INDEX(Inputs!$AU$8:$AU$23,MATCH(N979,Inputs!$AT$8:$AT$23,0)),"")</f>
        <v/>
      </c>
      <c r="T979" s="789" t="str">
        <f t="shared" si="108"/>
        <v/>
      </c>
      <c r="U979" s="789">
        <f t="shared" si="109"/>
        <v>0</v>
      </c>
      <c r="V979" s="789">
        <f t="shared" si="110"/>
        <v>0</v>
      </c>
      <c r="W979" s="789">
        <f t="shared" si="111"/>
        <v>0</v>
      </c>
      <c r="X979" s="790">
        <f t="shared" si="112"/>
        <v>0</v>
      </c>
    </row>
    <row r="980" spans="2:24" ht="15.75" x14ac:dyDescent="0.25">
      <c r="B980" s="837" t="s">
        <v>312</v>
      </c>
      <c r="C980" s="836" t="s">
        <v>1245</v>
      </c>
      <c r="D980" s="835">
        <v>36891</v>
      </c>
      <c r="E980" s="834">
        <v>26149.26</v>
      </c>
      <c r="F980" s="833"/>
      <c r="G980" s="832">
        <v>50</v>
      </c>
      <c r="H980" s="831">
        <f t="shared" si="113"/>
        <v>21</v>
      </c>
      <c r="I980" s="831">
        <v>-515.88</v>
      </c>
      <c r="J980" s="789">
        <f t="shared" si="114"/>
        <v>11015.71</v>
      </c>
      <c r="K980" s="831">
        <v>10499.83</v>
      </c>
      <c r="L980" s="790">
        <f t="shared" si="115"/>
        <v>15649.429999999998</v>
      </c>
      <c r="M980" s="838"/>
      <c r="N980" s="791"/>
      <c r="O980" s="265"/>
      <c r="P980" s="792"/>
      <c r="Q980" s="839"/>
      <c r="R980" s="833"/>
      <c r="S980" s="788" t="str">
        <f>IFERROR(INDEX(Inputs!$AU$8:$AU$23,MATCH(N980,Inputs!$AT$8:$AT$23,0)),"")</f>
        <v/>
      </c>
      <c r="T980" s="789" t="str">
        <f t="shared" si="108"/>
        <v/>
      </c>
      <c r="U980" s="789">
        <f t="shared" si="109"/>
        <v>0</v>
      </c>
      <c r="V980" s="789">
        <f t="shared" si="110"/>
        <v>0</v>
      </c>
      <c r="W980" s="789">
        <f t="shared" si="111"/>
        <v>0</v>
      </c>
      <c r="X980" s="790">
        <f t="shared" si="112"/>
        <v>0</v>
      </c>
    </row>
    <row r="981" spans="2:24" ht="15.75" x14ac:dyDescent="0.25">
      <c r="B981" s="837" t="s">
        <v>313</v>
      </c>
      <c r="C981" s="836" t="s">
        <v>1138</v>
      </c>
      <c r="D981" s="835">
        <v>38533</v>
      </c>
      <c r="E981" s="834">
        <v>26164.19</v>
      </c>
      <c r="F981" s="833"/>
      <c r="G981" s="832">
        <v>20</v>
      </c>
      <c r="H981" s="831">
        <f t="shared" si="113"/>
        <v>16</v>
      </c>
      <c r="I981" s="831">
        <v>-1207.56</v>
      </c>
      <c r="J981" s="789">
        <f t="shared" si="114"/>
        <v>21434.5</v>
      </c>
      <c r="K981" s="831">
        <v>20226.939999999999</v>
      </c>
      <c r="L981" s="790">
        <f t="shared" si="115"/>
        <v>5937.25</v>
      </c>
      <c r="M981" s="838"/>
      <c r="N981" s="791"/>
      <c r="O981" s="265"/>
      <c r="P981" s="792"/>
      <c r="Q981" s="839"/>
      <c r="R981" s="833"/>
      <c r="S981" s="788" t="str">
        <f>IFERROR(INDEX(Inputs!$AU$8:$AU$23,MATCH(N981,Inputs!$AT$8:$AT$23,0)),"")</f>
        <v/>
      </c>
      <c r="T981" s="789" t="str">
        <f t="shared" si="108"/>
        <v/>
      </c>
      <c r="U981" s="789">
        <f t="shared" si="109"/>
        <v>0</v>
      </c>
      <c r="V981" s="789">
        <f t="shared" si="110"/>
        <v>0</v>
      </c>
      <c r="W981" s="789">
        <f t="shared" si="111"/>
        <v>0</v>
      </c>
      <c r="X981" s="790">
        <f t="shared" si="112"/>
        <v>0</v>
      </c>
    </row>
    <row r="982" spans="2:24" ht="15.75" x14ac:dyDescent="0.25">
      <c r="B982" s="837" t="s">
        <v>321</v>
      </c>
      <c r="C982" s="836" t="s">
        <v>1170</v>
      </c>
      <c r="D982" s="835">
        <v>38533</v>
      </c>
      <c r="E982" s="834">
        <v>26356.19</v>
      </c>
      <c r="F982" s="833"/>
      <c r="G982" s="832">
        <v>44</v>
      </c>
      <c r="H982" s="831">
        <f t="shared" si="113"/>
        <v>16</v>
      </c>
      <c r="I982" s="831">
        <v>-588.84</v>
      </c>
      <c r="J982" s="789">
        <f t="shared" si="114"/>
        <v>9868.26</v>
      </c>
      <c r="K982" s="831">
        <v>9279.42</v>
      </c>
      <c r="L982" s="790">
        <f t="shared" si="115"/>
        <v>17076.769999999997</v>
      </c>
      <c r="M982" s="838"/>
      <c r="N982" s="791"/>
      <c r="O982" s="265"/>
      <c r="P982" s="792"/>
      <c r="Q982" s="839"/>
      <c r="R982" s="833"/>
      <c r="S982" s="788" t="str">
        <f>IFERROR(INDEX(Inputs!$AU$8:$AU$23,MATCH(N982,Inputs!$AT$8:$AT$23,0)),"")</f>
        <v/>
      </c>
      <c r="T982" s="789" t="str">
        <f t="shared" si="108"/>
        <v/>
      </c>
      <c r="U982" s="789">
        <f t="shared" si="109"/>
        <v>0</v>
      </c>
      <c r="V982" s="789">
        <f t="shared" si="110"/>
        <v>0</v>
      </c>
      <c r="W982" s="789">
        <f t="shared" si="111"/>
        <v>0</v>
      </c>
      <c r="X982" s="790">
        <f t="shared" si="112"/>
        <v>0</v>
      </c>
    </row>
    <row r="983" spans="2:24" ht="15.75" x14ac:dyDescent="0.25">
      <c r="B983" s="837" t="s">
        <v>359</v>
      </c>
      <c r="C983" s="836" t="s">
        <v>1246</v>
      </c>
      <c r="D983" s="835">
        <v>42345</v>
      </c>
      <c r="E983" s="834">
        <v>26543</v>
      </c>
      <c r="F983" s="833"/>
      <c r="G983" s="832">
        <v>60</v>
      </c>
      <c r="H983" s="831">
        <f t="shared" si="113"/>
        <v>6</v>
      </c>
      <c r="I983" s="831">
        <v>-438.48</v>
      </c>
      <c r="J983" s="789">
        <f t="shared" si="114"/>
        <v>2685.29</v>
      </c>
      <c r="K983" s="831">
        <v>2246.81</v>
      </c>
      <c r="L983" s="790">
        <f t="shared" si="115"/>
        <v>24296.19</v>
      </c>
      <c r="M983" s="838"/>
      <c r="N983" s="791"/>
      <c r="O983" s="265"/>
      <c r="P983" s="792"/>
      <c r="Q983" s="839"/>
      <c r="R983" s="833"/>
      <c r="S983" s="788" t="str">
        <f>IFERROR(INDEX(Inputs!$AU$8:$AU$23,MATCH(N983,Inputs!$AT$8:$AT$23,0)),"")</f>
        <v/>
      </c>
      <c r="T983" s="789" t="str">
        <f t="shared" si="108"/>
        <v/>
      </c>
      <c r="U983" s="789">
        <f t="shared" si="109"/>
        <v>0</v>
      </c>
      <c r="V983" s="789">
        <f t="shared" si="110"/>
        <v>0</v>
      </c>
      <c r="W983" s="789">
        <f t="shared" si="111"/>
        <v>0</v>
      </c>
      <c r="X983" s="790">
        <f t="shared" si="112"/>
        <v>0</v>
      </c>
    </row>
    <row r="984" spans="2:24" ht="15.75" x14ac:dyDescent="0.25">
      <c r="B984" s="837" t="s">
        <v>321</v>
      </c>
      <c r="C984" s="836" t="s">
        <v>107</v>
      </c>
      <c r="D984" s="835">
        <v>35309</v>
      </c>
      <c r="E984" s="834">
        <v>26655</v>
      </c>
      <c r="F984" s="833"/>
      <c r="G984" s="832">
        <v>44</v>
      </c>
      <c r="H984" s="831">
        <f t="shared" si="113"/>
        <v>25</v>
      </c>
      <c r="I984" s="831">
        <v>-593.52</v>
      </c>
      <c r="J984" s="789">
        <f t="shared" si="114"/>
        <v>15328.51</v>
      </c>
      <c r="K984" s="831">
        <v>14734.99</v>
      </c>
      <c r="L984" s="790">
        <f t="shared" si="115"/>
        <v>11920.01</v>
      </c>
      <c r="M984" s="838"/>
      <c r="N984" s="791"/>
      <c r="O984" s="265"/>
      <c r="P984" s="792"/>
      <c r="Q984" s="839"/>
      <c r="R984" s="833"/>
      <c r="S984" s="788" t="str">
        <f>IFERROR(INDEX(Inputs!$AU$8:$AU$23,MATCH(N984,Inputs!$AT$8:$AT$23,0)),"")</f>
        <v/>
      </c>
      <c r="T984" s="789" t="str">
        <f t="shared" si="108"/>
        <v/>
      </c>
      <c r="U984" s="789">
        <f t="shared" si="109"/>
        <v>0</v>
      </c>
      <c r="V984" s="789">
        <f t="shared" si="110"/>
        <v>0</v>
      </c>
      <c r="W984" s="789">
        <f t="shared" si="111"/>
        <v>0</v>
      </c>
      <c r="X984" s="790">
        <f t="shared" si="112"/>
        <v>0</v>
      </c>
    </row>
    <row r="985" spans="2:24" ht="15.75" x14ac:dyDescent="0.25">
      <c r="B985" s="837" t="s">
        <v>311</v>
      </c>
      <c r="C985" s="836" t="s">
        <v>105</v>
      </c>
      <c r="D985" s="835">
        <v>36433</v>
      </c>
      <c r="E985" s="834">
        <v>26713.84</v>
      </c>
      <c r="F985" s="833"/>
      <c r="G985" s="832">
        <v>40</v>
      </c>
      <c r="H985" s="831">
        <f t="shared" si="113"/>
        <v>22</v>
      </c>
      <c r="I985" s="831">
        <v>-653.64</v>
      </c>
      <c r="J985" s="789">
        <f t="shared" si="114"/>
        <v>14894.01</v>
      </c>
      <c r="K985" s="831">
        <v>14240.37</v>
      </c>
      <c r="L985" s="790">
        <f t="shared" si="115"/>
        <v>12473.47</v>
      </c>
      <c r="M985" s="838"/>
      <c r="N985" s="791"/>
      <c r="O985" s="265"/>
      <c r="P985" s="792"/>
      <c r="Q985" s="839"/>
      <c r="R985" s="833"/>
      <c r="S985" s="788" t="str">
        <f>IFERROR(INDEX(Inputs!$AU$8:$AU$23,MATCH(N985,Inputs!$AT$8:$AT$23,0)),"")</f>
        <v/>
      </c>
      <c r="T985" s="789" t="str">
        <f t="shared" si="108"/>
        <v/>
      </c>
      <c r="U985" s="789">
        <f t="shared" si="109"/>
        <v>0</v>
      </c>
      <c r="V985" s="789">
        <f t="shared" si="110"/>
        <v>0</v>
      </c>
      <c r="W985" s="789">
        <f t="shared" si="111"/>
        <v>0</v>
      </c>
      <c r="X985" s="790">
        <f t="shared" si="112"/>
        <v>0</v>
      </c>
    </row>
    <row r="986" spans="2:24" ht="15.75" x14ac:dyDescent="0.25">
      <c r="B986" s="837" t="s">
        <v>359</v>
      </c>
      <c r="C986" s="836" t="s">
        <v>1247</v>
      </c>
      <c r="D986" s="835">
        <v>41213</v>
      </c>
      <c r="E986" s="834">
        <v>26835.4</v>
      </c>
      <c r="F986" s="833"/>
      <c r="G986" s="832">
        <v>40</v>
      </c>
      <c r="H986" s="831">
        <f t="shared" si="113"/>
        <v>9</v>
      </c>
      <c r="I986" s="831">
        <v>-662.40000000000009</v>
      </c>
      <c r="J986" s="789">
        <f t="shared" si="114"/>
        <v>6137.1</v>
      </c>
      <c r="K986" s="831">
        <v>5474.7</v>
      </c>
      <c r="L986" s="790">
        <f t="shared" si="115"/>
        <v>21360.7</v>
      </c>
      <c r="M986" s="838"/>
      <c r="N986" s="791"/>
      <c r="O986" s="265"/>
      <c r="P986" s="792"/>
      <c r="Q986" s="839"/>
      <c r="R986" s="833"/>
      <c r="S986" s="788" t="str">
        <f>IFERROR(INDEX(Inputs!$AU$8:$AU$23,MATCH(N986,Inputs!$AT$8:$AT$23,0)),"")</f>
        <v/>
      </c>
      <c r="T986" s="789" t="str">
        <f t="shared" si="108"/>
        <v/>
      </c>
      <c r="U986" s="789">
        <f t="shared" si="109"/>
        <v>0</v>
      </c>
      <c r="V986" s="789">
        <f t="shared" si="110"/>
        <v>0</v>
      </c>
      <c r="W986" s="789">
        <f t="shared" si="111"/>
        <v>0</v>
      </c>
      <c r="X986" s="790">
        <f t="shared" si="112"/>
        <v>0</v>
      </c>
    </row>
    <row r="987" spans="2:24" ht="15.75" x14ac:dyDescent="0.25">
      <c r="B987" s="837" t="s">
        <v>313</v>
      </c>
      <c r="C987" s="836" t="s">
        <v>909</v>
      </c>
      <c r="D987" s="835">
        <v>35765</v>
      </c>
      <c r="E987" s="834">
        <v>26873</v>
      </c>
      <c r="F987" s="833"/>
      <c r="G987" s="832">
        <v>40</v>
      </c>
      <c r="H987" s="831">
        <f t="shared" si="113"/>
        <v>24</v>
      </c>
      <c r="I987" s="831">
        <v>-656.16</v>
      </c>
      <c r="J987" s="789">
        <f t="shared" si="114"/>
        <v>16156.41</v>
      </c>
      <c r="K987" s="831">
        <v>15500.25</v>
      </c>
      <c r="L987" s="790">
        <f t="shared" si="115"/>
        <v>11372.75</v>
      </c>
      <c r="M987" s="838"/>
      <c r="N987" s="791"/>
      <c r="O987" s="265"/>
      <c r="P987" s="792"/>
      <c r="Q987" s="839"/>
      <c r="R987" s="833"/>
      <c r="S987" s="788" t="str">
        <f>IFERROR(INDEX(Inputs!$AU$8:$AU$23,MATCH(N987,Inputs!$AT$8:$AT$23,0)),"")</f>
        <v/>
      </c>
      <c r="T987" s="789" t="str">
        <f t="shared" si="108"/>
        <v/>
      </c>
      <c r="U987" s="789">
        <f t="shared" si="109"/>
        <v>0</v>
      </c>
      <c r="V987" s="789">
        <f t="shared" si="110"/>
        <v>0</v>
      </c>
      <c r="W987" s="789">
        <f t="shared" si="111"/>
        <v>0</v>
      </c>
      <c r="X987" s="790">
        <f t="shared" si="112"/>
        <v>0</v>
      </c>
    </row>
    <row r="988" spans="2:24" ht="15.75" x14ac:dyDescent="0.25">
      <c r="B988" s="837" t="s">
        <v>316</v>
      </c>
      <c r="C988" s="836" t="s">
        <v>1248</v>
      </c>
      <c r="D988" s="835">
        <v>40238</v>
      </c>
      <c r="E988" s="834">
        <v>27003.599999999999</v>
      </c>
      <c r="F988" s="833"/>
      <c r="G988" s="832">
        <v>5</v>
      </c>
      <c r="H988" s="831">
        <f t="shared" si="113"/>
        <v>5</v>
      </c>
      <c r="I988" s="831">
        <v>0</v>
      </c>
      <c r="J988" s="789">
        <f t="shared" si="114"/>
        <v>27003.599999999999</v>
      </c>
      <c r="K988" s="831">
        <v>27003.599999999999</v>
      </c>
      <c r="L988" s="790">
        <f t="shared" si="115"/>
        <v>0</v>
      </c>
      <c r="M988" s="838"/>
      <c r="N988" s="791"/>
      <c r="O988" s="265"/>
      <c r="P988" s="792"/>
      <c r="Q988" s="839"/>
      <c r="R988" s="833"/>
      <c r="S988" s="788" t="str">
        <f>IFERROR(INDEX(Inputs!$AU$8:$AU$23,MATCH(N988,Inputs!$AT$8:$AT$23,0)),"")</f>
        <v/>
      </c>
      <c r="T988" s="789" t="str">
        <f t="shared" si="108"/>
        <v/>
      </c>
      <c r="U988" s="789">
        <f t="shared" si="109"/>
        <v>0</v>
      </c>
      <c r="V988" s="789">
        <f t="shared" si="110"/>
        <v>0</v>
      </c>
      <c r="W988" s="789">
        <f t="shared" si="111"/>
        <v>0</v>
      </c>
      <c r="X988" s="790">
        <f t="shared" si="112"/>
        <v>0</v>
      </c>
    </row>
    <row r="989" spans="2:24" ht="15.75" x14ac:dyDescent="0.25">
      <c r="B989" s="837" t="s">
        <v>313</v>
      </c>
      <c r="C989" s="836" t="s">
        <v>1249</v>
      </c>
      <c r="D989" s="835">
        <v>39263</v>
      </c>
      <c r="E989" s="834">
        <v>27049.97</v>
      </c>
      <c r="F989" s="833"/>
      <c r="G989" s="832">
        <v>40</v>
      </c>
      <c r="H989" s="831">
        <f t="shared" si="113"/>
        <v>14</v>
      </c>
      <c r="I989" s="831">
        <v>-666</v>
      </c>
      <c r="J989" s="789">
        <f t="shared" si="114"/>
        <v>9790.26</v>
      </c>
      <c r="K989" s="831">
        <v>9124.26</v>
      </c>
      <c r="L989" s="790">
        <f t="shared" si="115"/>
        <v>17925.71</v>
      </c>
      <c r="M989" s="838"/>
      <c r="N989" s="791"/>
      <c r="O989" s="265"/>
      <c r="P989" s="792"/>
      <c r="Q989" s="839"/>
      <c r="R989" s="833"/>
      <c r="S989" s="788" t="str">
        <f>IFERROR(INDEX(Inputs!$AU$8:$AU$23,MATCH(N989,Inputs!$AT$8:$AT$23,0)),"")</f>
        <v/>
      </c>
      <c r="T989" s="789" t="str">
        <f t="shared" si="108"/>
        <v/>
      </c>
      <c r="U989" s="789">
        <f t="shared" si="109"/>
        <v>0</v>
      </c>
      <c r="V989" s="789">
        <f t="shared" si="110"/>
        <v>0</v>
      </c>
      <c r="W989" s="789">
        <f t="shared" si="111"/>
        <v>0</v>
      </c>
      <c r="X989" s="790">
        <f t="shared" si="112"/>
        <v>0</v>
      </c>
    </row>
    <row r="990" spans="2:24" ht="15.75" x14ac:dyDescent="0.25">
      <c r="B990" s="837" t="s">
        <v>313</v>
      </c>
      <c r="C990" s="836" t="s">
        <v>1250</v>
      </c>
      <c r="D990" s="835">
        <v>42308</v>
      </c>
      <c r="E990" s="834">
        <v>27130.6</v>
      </c>
      <c r="F990" s="833"/>
      <c r="G990" s="832">
        <v>20</v>
      </c>
      <c r="H990" s="831">
        <f t="shared" si="113"/>
        <v>6</v>
      </c>
      <c r="I990" s="831">
        <v>-1320.6</v>
      </c>
      <c r="J990" s="789">
        <f t="shared" si="114"/>
        <v>8311.3700000000008</v>
      </c>
      <c r="K990" s="831">
        <v>6990.77</v>
      </c>
      <c r="L990" s="790">
        <f t="shared" si="115"/>
        <v>20139.829999999998</v>
      </c>
      <c r="M990" s="838"/>
      <c r="N990" s="791"/>
      <c r="O990" s="265"/>
      <c r="P990" s="792"/>
      <c r="Q990" s="839"/>
      <c r="R990" s="833"/>
      <c r="S990" s="788" t="str">
        <f>IFERROR(INDEX(Inputs!$AU$8:$AU$23,MATCH(N990,Inputs!$AT$8:$AT$23,0)),"")</f>
        <v/>
      </c>
      <c r="T990" s="789" t="str">
        <f t="shared" si="108"/>
        <v/>
      </c>
      <c r="U990" s="789">
        <f t="shared" si="109"/>
        <v>0</v>
      </c>
      <c r="V990" s="789">
        <f t="shared" si="110"/>
        <v>0</v>
      </c>
      <c r="W990" s="789">
        <f t="shared" si="111"/>
        <v>0</v>
      </c>
      <c r="X990" s="790">
        <f t="shared" si="112"/>
        <v>0</v>
      </c>
    </row>
    <row r="991" spans="2:24" ht="15.75" x14ac:dyDescent="0.25">
      <c r="B991" s="837" t="s">
        <v>313</v>
      </c>
      <c r="C991" s="836" t="s">
        <v>1251</v>
      </c>
      <c r="D991" s="835">
        <v>40451</v>
      </c>
      <c r="E991" s="834">
        <v>27307.74</v>
      </c>
      <c r="F991" s="833"/>
      <c r="G991" s="832">
        <v>20</v>
      </c>
      <c r="H991" s="831">
        <f t="shared" si="113"/>
        <v>11</v>
      </c>
      <c r="I991" s="831">
        <v>-1312.08</v>
      </c>
      <c r="J991" s="789">
        <f t="shared" si="114"/>
        <v>15280.68</v>
      </c>
      <c r="K991" s="831">
        <v>13968.6</v>
      </c>
      <c r="L991" s="790">
        <f t="shared" si="115"/>
        <v>13339.140000000001</v>
      </c>
      <c r="M991" s="838"/>
      <c r="N991" s="791"/>
      <c r="O991" s="265"/>
      <c r="P991" s="792"/>
      <c r="Q991" s="839"/>
      <c r="R991" s="833"/>
      <c r="S991" s="788" t="str">
        <f>IFERROR(INDEX(Inputs!$AU$8:$AU$23,MATCH(N991,Inputs!$AT$8:$AT$23,0)),"")</f>
        <v/>
      </c>
      <c r="T991" s="789" t="str">
        <f t="shared" si="108"/>
        <v/>
      </c>
      <c r="U991" s="789">
        <f t="shared" si="109"/>
        <v>0</v>
      </c>
      <c r="V991" s="789">
        <f t="shared" si="110"/>
        <v>0</v>
      </c>
      <c r="W991" s="789">
        <f t="shared" si="111"/>
        <v>0</v>
      </c>
      <c r="X991" s="790">
        <f t="shared" si="112"/>
        <v>0</v>
      </c>
    </row>
    <row r="992" spans="2:24" ht="15.75" x14ac:dyDescent="0.25">
      <c r="B992" s="837" t="s">
        <v>359</v>
      </c>
      <c r="C992" s="836" t="s">
        <v>626</v>
      </c>
      <c r="D992" s="835">
        <v>44013</v>
      </c>
      <c r="E992" s="834">
        <v>27465.73</v>
      </c>
      <c r="F992" s="833"/>
      <c r="G992" s="832">
        <v>30</v>
      </c>
      <c r="H992" s="831">
        <f t="shared" si="113"/>
        <v>1</v>
      </c>
      <c r="I992" s="831">
        <v>-923.40000000000009</v>
      </c>
      <c r="J992" s="789">
        <f t="shared" si="114"/>
        <v>1149.1300000000001</v>
      </c>
      <c r="K992" s="831">
        <v>225.73</v>
      </c>
      <c r="L992" s="790">
        <f t="shared" si="115"/>
        <v>27240</v>
      </c>
      <c r="M992" s="838"/>
      <c r="N992" s="791"/>
      <c r="O992" s="265"/>
      <c r="P992" s="792"/>
      <c r="Q992" s="839"/>
      <c r="R992" s="833"/>
      <c r="S992" s="788" t="str">
        <f>IFERROR(INDEX(Inputs!$AU$8:$AU$23,MATCH(N992,Inputs!$AT$8:$AT$23,0)),"")</f>
        <v/>
      </c>
      <c r="T992" s="789" t="str">
        <f t="shared" si="108"/>
        <v/>
      </c>
      <c r="U992" s="789">
        <f t="shared" si="109"/>
        <v>0</v>
      </c>
      <c r="V992" s="789">
        <f t="shared" si="110"/>
        <v>0</v>
      </c>
      <c r="W992" s="789">
        <f t="shared" si="111"/>
        <v>0</v>
      </c>
      <c r="X992" s="790">
        <f t="shared" si="112"/>
        <v>0</v>
      </c>
    </row>
    <row r="993" spans="2:24" ht="15.75" x14ac:dyDescent="0.25">
      <c r="B993" s="837" t="s">
        <v>321</v>
      </c>
      <c r="C993" s="836" t="s">
        <v>626</v>
      </c>
      <c r="D993" s="835">
        <v>44013</v>
      </c>
      <c r="E993" s="834">
        <v>27465.75</v>
      </c>
      <c r="F993" s="833"/>
      <c r="G993" s="832">
        <v>20</v>
      </c>
      <c r="H993" s="831">
        <f t="shared" si="113"/>
        <v>1</v>
      </c>
      <c r="I993" s="831">
        <v>-1391.04</v>
      </c>
      <c r="J993" s="789">
        <f t="shared" si="114"/>
        <v>1731.07</v>
      </c>
      <c r="K993" s="831">
        <v>340.03</v>
      </c>
      <c r="L993" s="790">
        <f t="shared" si="115"/>
        <v>27125.72</v>
      </c>
      <c r="M993" s="838"/>
      <c r="N993" s="791"/>
      <c r="O993" s="265"/>
      <c r="P993" s="792"/>
      <c r="Q993" s="839"/>
      <c r="R993" s="833"/>
      <c r="S993" s="788" t="str">
        <f>IFERROR(INDEX(Inputs!$AU$8:$AU$23,MATCH(N993,Inputs!$AT$8:$AT$23,0)),"")</f>
        <v/>
      </c>
      <c r="T993" s="789" t="str">
        <f t="shared" si="108"/>
        <v/>
      </c>
      <c r="U993" s="789">
        <f t="shared" si="109"/>
        <v>0</v>
      </c>
      <c r="V993" s="789">
        <f t="shared" si="110"/>
        <v>0</v>
      </c>
      <c r="W993" s="789">
        <f t="shared" si="111"/>
        <v>0</v>
      </c>
      <c r="X993" s="790">
        <f t="shared" si="112"/>
        <v>0</v>
      </c>
    </row>
    <row r="994" spans="2:24" ht="15.75" x14ac:dyDescent="0.25">
      <c r="B994" s="837" t="s">
        <v>311</v>
      </c>
      <c r="C994" s="836" t="s">
        <v>1252</v>
      </c>
      <c r="D994" s="835">
        <v>40451</v>
      </c>
      <c r="E994" s="834">
        <v>27500</v>
      </c>
      <c r="F994" s="833"/>
      <c r="G994" s="832">
        <v>40</v>
      </c>
      <c r="H994" s="831">
        <f t="shared" si="113"/>
        <v>11</v>
      </c>
      <c r="I994" s="831">
        <v>-678.12</v>
      </c>
      <c r="J994" s="789">
        <f t="shared" si="114"/>
        <v>7720.3099999999995</v>
      </c>
      <c r="K994" s="831">
        <v>7042.19</v>
      </c>
      <c r="L994" s="790">
        <f t="shared" si="115"/>
        <v>20457.810000000001</v>
      </c>
      <c r="M994" s="838"/>
      <c r="N994" s="791"/>
      <c r="O994" s="265"/>
      <c r="P994" s="792"/>
      <c r="Q994" s="839"/>
      <c r="R994" s="833"/>
      <c r="S994" s="788" t="str">
        <f>IFERROR(INDEX(Inputs!$AU$8:$AU$23,MATCH(N994,Inputs!$AT$8:$AT$23,0)),"")</f>
        <v/>
      </c>
      <c r="T994" s="789" t="str">
        <f t="shared" si="108"/>
        <v/>
      </c>
      <c r="U994" s="789">
        <f t="shared" si="109"/>
        <v>0</v>
      </c>
      <c r="V994" s="789">
        <f t="shared" si="110"/>
        <v>0</v>
      </c>
      <c r="W994" s="789">
        <f t="shared" si="111"/>
        <v>0</v>
      </c>
      <c r="X994" s="790">
        <f t="shared" si="112"/>
        <v>0</v>
      </c>
    </row>
    <row r="995" spans="2:24" ht="15.75" x14ac:dyDescent="0.25">
      <c r="B995" s="837" t="s">
        <v>313</v>
      </c>
      <c r="C995" s="836" t="s">
        <v>1222</v>
      </c>
      <c r="D995" s="835">
        <v>41182</v>
      </c>
      <c r="E995" s="834">
        <v>27536.720000000001</v>
      </c>
      <c r="F995" s="833"/>
      <c r="G995" s="832">
        <v>20</v>
      </c>
      <c r="H995" s="831">
        <f t="shared" si="113"/>
        <v>9</v>
      </c>
      <c r="I995" s="831">
        <v>-1331.52</v>
      </c>
      <c r="J995" s="789">
        <f t="shared" si="114"/>
        <v>12667.79</v>
      </c>
      <c r="K995" s="831">
        <v>11336.27</v>
      </c>
      <c r="L995" s="790">
        <f t="shared" si="115"/>
        <v>16200.45</v>
      </c>
      <c r="M995" s="838"/>
      <c r="N995" s="791"/>
      <c r="O995" s="265"/>
      <c r="P995" s="792"/>
      <c r="Q995" s="839"/>
      <c r="R995" s="833"/>
      <c r="S995" s="788" t="str">
        <f>IFERROR(INDEX(Inputs!$AU$8:$AU$23,MATCH(N995,Inputs!$AT$8:$AT$23,0)),"")</f>
        <v/>
      </c>
      <c r="T995" s="789" t="str">
        <f t="shared" si="108"/>
        <v/>
      </c>
      <c r="U995" s="789">
        <f t="shared" si="109"/>
        <v>0</v>
      </c>
      <c r="V995" s="789">
        <f t="shared" si="110"/>
        <v>0</v>
      </c>
      <c r="W995" s="789">
        <f t="shared" si="111"/>
        <v>0</v>
      </c>
      <c r="X995" s="790">
        <f t="shared" si="112"/>
        <v>0</v>
      </c>
    </row>
    <row r="996" spans="2:24" ht="15.75" x14ac:dyDescent="0.25">
      <c r="B996" s="837" t="s">
        <v>359</v>
      </c>
      <c r="C996" s="836" t="s">
        <v>1253</v>
      </c>
      <c r="D996" s="835">
        <v>41943</v>
      </c>
      <c r="E996" s="834">
        <v>27643.67</v>
      </c>
      <c r="F996" s="833"/>
      <c r="G996" s="832">
        <v>60</v>
      </c>
      <c r="H996" s="831">
        <f t="shared" si="113"/>
        <v>7</v>
      </c>
      <c r="I996" s="831">
        <v>-457.20000000000005</v>
      </c>
      <c r="J996" s="789">
        <f t="shared" si="114"/>
        <v>3296.6099999999997</v>
      </c>
      <c r="K996" s="831">
        <v>2839.41</v>
      </c>
      <c r="L996" s="790">
        <f t="shared" si="115"/>
        <v>24804.26</v>
      </c>
      <c r="M996" s="838"/>
      <c r="N996" s="791"/>
      <c r="O996" s="265"/>
      <c r="P996" s="792"/>
      <c r="Q996" s="839"/>
      <c r="R996" s="833"/>
      <c r="S996" s="788" t="str">
        <f>IFERROR(INDEX(Inputs!$AU$8:$AU$23,MATCH(N996,Inputs!$AT$8:$AT$23,0)),"")</f>
        <v/>
      </c>
      <c r="T996" s="789" t="str">
        <f t="shared" si="108"/>
        <v/>
      </c>
      <c r="U996" s="789">
        <f t="shared" si="109"/>
        <v>0</v>
      </c>
      <c r="V996" s="789">
        <f t="shared" si="110"/>
        <v>0</v>
      </c>
      <c r="W996" s="789">
        <f t="shared" si="111"/>
        <v>0</v>
      </c>
      <c r="X996" s="790">
        <f t="shared" si="112"/>
        <v>0</v>
      </c>
    </row>
    <row r="997" spans="2:24" ht="15.75" x14ac:dyDescent="0.25">
      <c r="B997" s="837" t="s">
        <v>313</v>
      </c>
      <c r="C997" s="836" t="s">
        <v>950</v>
      </c>
      <c r="D997" s="835">
        <v>36980</v>
      </c>
      <c r="E997" s="834">
        <v>27782.35</v>
      </c>
      <c r="F997" s="833"/>
      <c r="G997" s="832">
        <v>20</v>
      </c>
      <c r="H997" s="831">
        <f t="shared" si="113"/>
        <v>20</v>
      </c>
      <c r="I997" s="831">
        <v>-854.87999999999988</v>
      </c>
      <c r="J997" s="789">
        <f t="shared" si="114"/>
        <v>28138.59</v>
      </c>
      <c r="K997" s="831">
        <v>27283.71</v>
      </c>
      <c r="L997" s="790">
        <f t="shared" si="115"/>
        <v>498.63999999999942</v>
      </c>
      <c r="M997" s="838"/>
      <c r="N997" s="791"/>
      <c r="O997" s="265"/>
      <c r="P997" s="792"/>
      <c r="Q997" s="839"/>
      <c r="R997" s="833"/>
      <c r="S997" s="788" t="str">
        <f>IFERROR(INDEX(Inputs!$AU$8:$AU$23,MATCH(N997,Inputs!$AT$8:$AT$23,0)),"")</f>
        <v/>
      </c>
      <c r="T997" s="789" t="str">
        <f t="shared" si="108"/>
        <v/>
      </c>
      <c r="U997" s="789">
        <f t="shared" si="109"/>
        <v>0</v>
      </c>
      <c r="V997" s="789">
        <f t="shared" si="110"/>
        <v>0</v>
      </c>
      <c r="W997" s="789">
        <f t="shared" si="111"/>
        <v>0</v>
      </c>
      <c r="X997" s="790">
        <f t="shared" si="112"/>
        <v>0</v>
      </c>
    </row>
    <row r="998" spans="2:24" ht="15.75" x14ac:dyDescent="0.25">
      <c r="B998" s="837" t="s">
        <v>313</v>
      </c>
      <c r="C998" s="836" t="s">
        <v>1254</v>
      </c>
      <c r="D998" s="835">
        <v>41943</v>
      </c>
      <c r="E998" s="834">
        <v>27967.49</v>
      </c>
      <c r="F998" s="833"/>
      <c r="G998" s="832">
        <v>20</v>
      </c>
      <c r="H998" s="831">
        <f t="shared" si="113"/>
        <v>7</v>
      </c>
      <c r="I998" s="831">
        <v>-1351.2</v>
      </c>
      <c r="J998" s="789">
        <f t="shared" si="114"/>
        <v>9950.8900000000012</v>
      </c>
      <c r="K998" s="831">
        <v>8599.69</v>
      </c>
      <c r="L998" s="790">
        <f t="shared" si="115"/>
        <v>19367.800000000003</v>
      </c>
      <c r="M998" s="838"/>
      <c r="N998" s="791"/>
      <c r="O998" s="265"/>
      <c r="P998" s="792"/>
      <c r="Q998" s="839"/>
      <c r="R998" s="833"/>
      <c r="S998" s="788" t="str">
        <f>IFERROR(INDEX(Inputs!$AU$8:$AU$23,MATCH(N998,Inputs!$AT$8:$AT$23,0)),"")</f>
        <v/>
      </c>
      <c r="T998" s="789" t="str">
        <f t="shared" si="108"/>
        <v/>
      </c>
      <c r="U998" s="789">
        <f t="shared" si="109"/>
        <v>0</v>
      </c>
      <c r="V998" s="789">
        <f t="shared" si="110"/>
        <v>0</v>
      </c>
      <c r="W998" s="789">
        <f t="shared" si="111"/>
        <v>0</v>
      </c>
      <c r="X998" s="790">
        <f t="shared" si="112"/>
        <v>0</v>
      </c>
    </row>
    <row r="999" spans="2:24" ht="15.75" x14ac:dyDescent="0.25">
      <c r="B999" s="837" t="s">
        <v>321</v>
      </c>
      <c r="C999" s="836" t="s">
        <v>1116</v>
      </c>
      <c r="D999" s="835">
        <v>41820</v>
      </c>
      <c r="E999" s="834">
        <v>27990.19</v>
      </c>
      <c r="F999" s="833"/>
      <c r="G999" s="832">
        <v>44</v>
      </c>
      <c r="H999" s="831">
        <f t="shared" si="113"/>
        <v>7</v>
      </c>
      <c r="I999" s="831">
        <v>-627.84</v>
      </c>
      <c r="J999" s="789">
        <f t="shared" si="114"/>
        <v>4758.6000000000004</v>
      </c>
      <c r="K999" s="831">
        <v>4130.76</v>
      </c>
      <c r="L999" s="790">
        <f t="shared" si="115"/>
        <v>23859.43</v>
      </c>
      <c r="M999" s="838"/>
      <c r="N999" s="791"/>
      <c r="O999" s="265"/>
      <c r="P999" s="792"/>
      <c r="Q999" s="839"/>
      <c r="R999" s="833"/>
      <c r="S999" s="788" t="str">
        <f>IFERROR(INDEX(Inputs!$AU$8:$AU$23,MATCH(N999,Inputs!$AT$8:$AT$23,0)),"")</f>
        <v/>
      </c>
      <c r="T999" s="789" t="str">
        <f t="shared" si="108"/>
        <v/>
      </c>
      <c r="U999" s="789">
        <f t="shared" si="109"/>
        <v>0</v>
      </c>
      <c r="V999" s="789">
        <f t="shared" si="110"/>
        <v>0</v>
      </c>
      <c r="W999" s="789">
        <f t="shared" si="111"/>
        <v>0</v>
      </c>
      <c r="X999" s="790">
        <f t="shared" si="112"/>
        <v>0</v>
      </c>
    </row>
    <row r="1000" spans="2:24" ht="15.75" x14ac:dyDescent="0.25">
      <c r="B1000" s="837" t="s">
        <v>311</v>
      </c>
      <c r="C1000" s="836" t="s">
        <v>1255</v>
      </c>
      <c r="D1000" s="835">
        <v>40633</v>
      </c>
      <c r="E1000" s="834">
        <v>27996.05</v>
      </c>
      <c r="F1000" s="833"/>
      <c r="G1000" s="832">
        <v>6</v>
      </c>
      <c r="H1000" s="831">
        <f t="shared" si="113"/>
        <v>6</v>
      </c>
      <c r="I1000" s="831">
        <v>0</v>
      </c>
      <c r="J1000" s="789">
        <f t="shared" si="114"/>
        <v>27996.05</v>
      </c>
      <c r="K1000" s="831">
        <v>27996.05</v>
      </c>
      <c r="L1000" s="790">
        <f t="shared" si="115"/>
        <v>0</v>
      </c>
      <c r="M1000" s="838"/>
      <c r="N1000" s="791"/>
      <c r="O1000" s="265"/>
      <c r="P1000" s="792"/>
      <c r="Q1000" s="839"/>
      <c r="R1000" s="833"/>
      <c r="S1000" s="788" t="str">
        <f>IFERROR(INDEX(Inputs!$AU$8:$AU$23,MATCH(N1000,Inputs!$AT$8:$AT$23,0)),"")</f>
        <v/>
      </c>
      <c r="T1000" s="789" t="str">
        <f t="shared" si="108"/>
        <v/>
      </c>
      <c r="U1000" s="789">
        <f t="shared" si="109"/>
        <v>0</v>
      </c>
      <c r="V1000" s="789">
        <f t="shared" si="110"/>
        <v>0</v>
      </c>
      <c r="W1000" s="789">
        <f t="shared" si="111"/>
        <v>0</v>
      </c>
      <c r="X1000" s="790">
        <f t="shared" si="112"/>
        <v>0</v>
      </c>
    </row>
    <row r="1001" spans="2:24" ht="15.75" x14ac:dyDescent="0.25">
      <c r="B1001" s="837" t="s">
        <v>311</v>
      </c>
      <c r="C1001" s="836" t="s">
        <v>1256</v>
      </c>
      <c r="D1001" s="835">
        <v>42916</v>
      </c>
      <c r="E1001" s="834">
        <v>28147.24</v>
      </c>
      <c r="F1001" s="833"/>
      <c r="G1001" s="832">
        <v>6</v>
      </c>
      <c r="H1001" s="831">
        <f t="shared" si="113"/>
        <v>4</v>
      </c>
      <c r="I1001" s="831">
        <v>-4104.84</v>
      </c>
      <c r="J1001" s="789">
        <f t="shared" si="114"/>
        <v>20621.830000000002</v>
      </c>
      <c r="K1001" s="831">
        <v>16516.990000000002</v>
      </c>
      <c r="L1001" s="790">
        <f t="shared" si="115"/>
        <v>11630.25</v>
      </c>
      <c r="M1001" s="838"/>
      <c r="N1001" s="791"/>
      <c r="O1001" s="265"/>
      <c r="P1001" s="792"/>
      <c r="Q1001" s="839"/>
      <c r="R1001" s="833"/>
      <c r="S1001" s="788" t="str">
        <f>IFERROR(INDEX(Inputs!$AU$8:$AU$23,MATCH(N1001,Inputs!$AT$8:$AT$23,0)),"")</f>
        <v/>
      </c>
      <c r="T1001" s="789" t="str">
        <f t="shared" si="108"/>
        <v/>
      </c>
      <c r="U1001" s="789">
        <f t="shared" si="109"/>
        <v>0</v>
      </c>
      <c r="V1001" s="789">
        <f t="shared" si="110"/>
        <v>0</v>
      </c>
      <c r="W1001" s="789">
        <f t="shared" si="111"/>
        <v>0</v>
      </c>
      <c r="X1001" s="790">
        <f t="shared" si="112"/>
        <v>0</v>
      </c>
    </row>
    <row r="1002" spans="2:24" ht="15.75" x14ac:dyDescent="0.25">
      <c r="B1002" s="837" t="s">
        <v>308</v>
      </c>
      <c r="C1002" s="836" t="s">
        <v>1257</v>
      </c>
      <c r="D1002" s="835">
        <v>37015</v>
      </c>
      <c r="E1002" s="834">
        <v>28343</v>
      </c>
      <c r="F1002" s="833"/>
      <c r="G1002" s="832">
        <v>3</v>
      </c>
      <c r="H1002" s="831">
        <f t="shared" si="113"/>
        <v>3</v>
      </c>
      <c r="I1002" s="831">
        <v>0</v>
      </c>
      <c r="J1002" s="789">
        <f t="shared" si="114"/>
        <v>28343</v>
      </c>
      <c r="K1002" s="831">
        <v>28343</v>
      </c>
      <c r="L1002" s="790">
        <f t="shared" si="115"/>
        <v>0</v>
      </c>
      <c r="M1002" s="838"/>
      <c r="N1002" s="791"/>
      <c r="O1002" s="265"/>
      <c r="P1002" s="792"/>
      <c r="Q1002" s="839"/>
      <c r="R1002" s="833"/>
      <c r="S1002" s="788" t="str">
        <f>IFERROR(INDEX(Inputs!$AU$8:$AU$23,MATCH(N1002,Inputs!$AT$8:$AT$23,0)),"")</f>
        <v/>
      </c>
      <c r="T1002" s="789" t="str">
        <f t="shared" si="108"/>
        <v/>
      </c>
      <c r="U1002" s="789">
        <f t="shared" si="109"/>
        <v>0</v>
      </c>
      <c r="V1002" s="789">
        <f t="shared" si="110"/>
        <v>0</v>
      </c>
      <c r="W1002" s="789">
        <f t="shared" si="111"/>
        <v>0</v>
      </c>
      <c r="X1002" s="790">
        <f t="shared" si="112"/>
        <v>0</v>
      </c>
    </row>
    <row r="1003" spans="2:24" ht="15.75" x14ac:dyDescent="0.25">
      <c r="B1003" s="837" t="s">
        <v>359</v>
      </c>
      <c r="C1003" s="836" t="s">
        <v>1228</v>
      </c>
      <c r="D1003" s="835">
        <v>42277</v>
      </c>
      <c r="E1003" s="834">
        <v>28440.52</v>
      </c>
      <c r="F1003" s="833"/>
      <c r="G1003" s="832">
        <v>60</v>
      </c>
      <c r="H1003" s="831">
        <f t="shared" si="113"/>
        <v>6</v>
      </c>
      <c r="I1003" s="831">
        <v>-470.52</v>
      </c>
      <c r="J1003" s="789">
        <f t="shared" si="114"/>
        <v>2957.31</v>
      </c>
      <c r="K1003" s="831">
        <v>2486.79</v>
      </c>
      <c r="L1003" s="790">
        <f t="shared" si="115"/>
        <v>25953.73</v>
      </c>
      <c r="M1003" s="838"/>
      <c r="N1003" s="791"/>
      <c r="O1003" s="265"/>
      <c r="P1003" s="792"/>
      <c r="Q1003" s="839"/>
      <c r="R1003" s="833"/>
      <c r="S1003" s="788" t="str">
        <f>IFERROR(INDEX(Inputs!$AU$8:$AU$23,MATCH(N1003,Inputs!$AT$8:$AT$23,0)),"")</f>
        <v/>
      </c>
      <c r="T1003" s="789" t="str">
        <f t="shared" si="108"/>
        <v/>
      </c>
      <c r="U1003" s="789">
        <f t="shared" si="109"/>
        <v>0</v>
      </c>
      <c r="V1003" s="789">
        <f t="shared" si="110"/>
        <v>0</v>
      </c>
      <c r="W1003" s="789">
        <f t="shared" si="111"/>
        <v>0</v>
      </c>
      <c r="X1003" s="790">
        <f t="shared" si="112"/>
        <v>0</v>
      </c>
    </row>
    <row r="1004" spans="2:24" ht="15.75" x14ac:dyDescent="0.25">
      <c r="B1004" s="837" t="s">
        <v>311</v>
      </c>
      <c r="C1004" s="836" t="s">
        <v>105</v>
      </c>
      <c r="D1004" s="835">
        <v>35765</v>
      </c>
      <c r="E1004" s="834">
        <v>28452</v>
      </c>
      <c r="F1004" s="833"/>
      <c r="G1004" s="832">
        <v>40</v>
      </c>
      <c r="H1004" s="831">
        <f t="shared" si="113"/>
        <v>24</v>
      </c>
      <c r="I1004" s="831">
        <v>-694.68000000000006</v>
      </c>
      <c r="J1004" s="789">
        <f t="shared" si="114"/>
        <v>17105.55</v>
      </c>
      <c r="K1004" s="831">
        <v>16410.87</v>
      </c>
      <c r="L1004" s="790">
        <f t="shared" si="115"/>
        <v>12041.130000000001</v>
      </c>
      <c r="M1004" s="838"/>
      <c r="N1004" s="791"/>
      <c r="O1004" s="265"/>
      <c r="P1004" s="792"/>
      <c r="Q1004" s="839"/>
      <c r="R1004" s="833"/>
      <c r="S1004" s="788" t="str">
        <f>IFERROR(INDEX(Inputs!$AU$8:$AU$23,MATCH(N1004,Inputs!$AT$8:$AT$23,0)),"")</f>
        <v/>
      </c>
      <c r="T1004" s="789" t="str">
        <f t="shared" si="108"/>
        <v/>
      </c>
      <c r="U1004" s="789">
        <f t="shared" si="109"/>
        <v>0</v>
      </c>
      <c r="V1004" s="789">
        <f t="shared" si="110"/>
        <v>0</v>
      </c>
      <c r="W1004" s="789">
        <f t="shared" si="111"/>
        <v>0</v>
      </c>
      <c r="X1004" s="790">
        <f t="shared" si="112"/>
        <v>0</v>
      </c>
    </row>
    <row r="1005" spans="2:24" ht="15.75" x14ac:dyDescent="0.25">
      <c r="B1005" s="837" t="s">
        <v>313</v>
      </c>
      <c r="C1005" s="836" t="s">
        <v>1258</v>
      </c>
      <c r="D1005" s="835">
        <v>41820</v>
      </c>
      <c r="E1005" s="834">
        <v>28471.15</v>
      </c>
      <c r="F1005" s="833"/>
      <c r="G1005" s="832">
        <v>20</v>
      </c>
      <c r="H1005" s="831">
        <f t="shared" si="113"/>
        <v>7</v>
      </c>
      <c r="I1005" s="831">
        <v>-1382.4</v>
      </c>
      <c r="J1005" s="789">
        <f t="shared" si="114"/>
        <v>10614.97</v>
      </c>
      <c r="K1005" s="831">
        <v>9232.57</v>
      </c>
      <c r="L1005" s="790">
        <f t="shared" si="115"/>
        <v>19238.580000000002</v>
      </c>
      <c r="M1005" s="838"/>
      <c r="N1005" s="791"/>
      <c r="O1005" s="265"/>
      <c r="P1005" s="792"/>
      <c r="Q1005" s="839"/>
      <c r="R1005" s="833"/>
      <c r="S1005" s="788" t="str">
        <f>IFERROR(INDEX(Inputs!$AU$8:$AU$23,MATCH(N1005,Inputs!$AT$8:$AT$23,0)),"")</f>
        <v/>
      </c>
      <c r="T1005" s="789" t="str">
        <f t="shared" si="108"/>
        <v/>
      </c>
      <c r="U1005" s="789">
        <f t="shared" si="109"/>
        <v>0</v>
      </c>
      <c r="V1005" s="789">
        <f t="shared" si="110"/>
        <v>0</v>
      </c>
      <c r="W1005" s="789">
        <f t="shared" si="111"/>
        <v>0</v>
      </c>
      <c r="X1005" s="790">
        <f t="shared" si="112"/>
        <v>0</v>
      </c>
    </row>
    <row r="1006" spans="2:24" ht="15.75" x14ac:dyDescent="0.25">
      <c r="B1006" s="837" t="s">
        <v>316</v>
      </c>
      <c r="C1006" s="836" t="s">
        <v>1259</v>
      </c>
      <c r="D1006" s="835">
        <v>41740</v>
      </c>
      <c r="E1006" s="834">
        <v>28512.37</v>
      </c>
      <c r="F1006" s="833"/>
      <c r="G1006" s="832">
        <v>5</v>
      </c>
      <c r="H1006" s="831">
        <f t="shared" si="113"/>
        <v>5</v>
      </c>
      <c r="I1006" s="831">
        <v>0</v>
      </c>
      <c r="J1006" s="789">
        <f t="shared" si="114"/>
        <v>28512.37</v>
      </c>
      <c r="K1006" s="831">
        <v>28512.37</v>
      </c>
      <c r="L1006" s="790">
        <f t="shared" si="115"/>
        <v>0</v>
      </c>
      <c r="M1006" s="838"/>
      <c r="N1006" s="791"/>
      <c r="O1006" s="265"/>
      <c r="P1006" s="792"/>
      <c r="Q1006" s="839"/>
      <c r="R1006" s="833"/>
      <c r="S1006" s="788" t="str">
        <f>IFERROR(INDEX(Inputs!$AU$8:$AU$23,MATCH(N1006,Inputs!$AT$8:$AT$23,0)),"")</f>
        <v/>
      </c>
      <c r="T1006" s="789" t="str">
        <f t="shared" ref="T1006:T1069" si="116">IF(Q1006&lt;&gt;"",IF((TestEOY-P1006)/365&gt;S1006,S1006,ROUNDUP(((TestEOY-P1006)/365),0)),"")</f>
        <v/>
      </c>
      <c r="U1006" s="789">
        <f t="shared" ref="U1006:U1069" si="117">IFERROR(IF(T1006&gt;=S1006,0,IF(S1006&gt;T1006,SLN(Q1006,R1006,S1006),0)),"")</f>
        <v>0</v>
      </c>
      <c r="V1006" s="789">
        <f t="shared" ref="V1006:V1069" si="118">W1006-U1006</f>
        <v>0</v>
      </c>
      <c r="W1006" s="789">
        <f t="shared" si="111"/>
        <v>0</v>
      </c>
      <c r="X1006" s="790">
        <f t="shared" ref="X1006:X1069" si="119">IFERROR(IF(W1006&gt;Q1006,0,(+Q1006-W1006))-R1006,"")</f>
        <v>0</v>
      </c>
    </row>
    <row r="1007" spans="2:24" ht="15.75" x14ac:dyDescent="0.25">
      <c r="B1007" s="837" t="s">
        <v>359</v>
      </c>
      <c r="C1007" s="836" t="s">
        <v>1260</v>
      </c>
      <c r="D1007" s="835">
        <v>40268</v>
      </c>
      <c r="E1007" s="834">
        <v>28650.75</v>
      </c>
      <c r="F1007" s="833"/>
      <c r="G1007" s="832">
        <v>40</v>
      </c>
      <c r="H1007" s="831">
        <f t="shared" si="113"/>
        <v>11</v>
      </c>
      <c r="I1007" s="831">
        <v>-706.31999999999994</v>
      </c>
      <c r="J1007" s="789">
        <f t="shared" si="114"/>
        <v>8401.25</v>
      </c>
      <c r="K1007" s="831">
        <v>7694.93</v>
      </c>
      <c r="L1007" s="790">
        <f t="shared" si="115"/>
        <v>20955.82</v>
      </c>
      <c r="M1007" s="838"/>
      <c r="N1007" s="791"/>
      <c r="O1007" s="265"/>
      <c r="P1007" s="792"/>
      <c r="Q1007" s="839"/>
      <c r="R1007" s="833"/>
      <c r="S1007" s="788" t="str">
        <f>IFERROR(INDEX(Inputs!$AU$8:$AU$23,MATCH(N1007,Inputs!$AT$8:$AT$23,0)),"")</f>
        <v/>
      </c>
      <c r="T1007" s="789" t="str">
        <f t="shared" si="116"/>
        <v/>
      </c>
      <c r="U1007" s="789">
        <f t="shared" si="117"/>
        <v>0</v>
      </c>
      <c r="V1007" s="789">
        <f t="shared" si="118"/>
        <v>0</v>
      </c>
      <c r="W1007" s="789">
        <f t="shared" si="111"/>
        <v>0</v>
      </c>
      <c r="X1007" s="790">
        <f t="shared" si="119"/>
        <v>0</v>
      </c>
    </row>
    <row r="1008" spans="2:24" ht="15.75" x14ac:dyDescent="0.25">
      <c r="B1008" s="837" t="s">
        <v>359</v>
      </c>
      <c r="C1008" s="836" t="s">
        <v>1261</v>
      </c>
      <c r="D1008" s="835">
        <v>40086</v>
      </c>
      <c r="E1008" s="834">
        <v>28654.1</v>
      </c>
      <c r="F1008" s="833"/>
      <c r="G1008" s="832">
        <v>40</v>
      </c>
      <c r="H1008" s="831">
        <f t="shared" si="113"/>
        <v>12</v>
      </c>
      <c r="I1008" s="831">
        <v>-704.28</v>
      </c>
      <c r="J1008" s="789">
        <f t="shared" si="114"/>
        <v>8757.18</v>
      </c>
      <c r="K1008" s="831">
        <v>8052.9</v>
      </c>
      <c r="L1008" s="790">
        <f t="shared" si="115"/>
        <v>20601.199999999997</v>
      </c>
      <c r="M1008" s="838"/>
      <c r="N1008" s="791"/>
      <c r="O1008" s="794"/>
      <c r="P1008" s="795"/>
      <c r="Q1008" s="839"/>
      <c r="R1008" s="833"/>
      <c r="S1008" s="788" t="str">
        <f>IFERROR(INDEX(Inputs!$AU$8:$AU$23,MATCH(N1008,Inputs!$AT$8:$AT$23,0)),"")</f>
        <v/>
      </c>
      <c r="T1008" s="789" t="str">
        <f t="shared" si="116"/>
        <v/>
      </c>
      <c r="U1008" s="789">
        <f t="shared" si="117"/>
        <v>0</v>
      </c>
      <c r="V1008" s="789">
        <f t="shared" si="118"/>
        <v>0</v>
      </c>
      <c r="W1008" s="789">
        <f t="shared" si="111"/>
        <v>0</v>
      </c>
      <c r="X1008" s="790">
        <f t="shared" si="119"/>
        <v>0</v>
      </c>
    </row>
    <row r="1009" spans="2:24" ht="15.75" x14ac:dyDescent="0.25">
      <c r="B1009" s="837" t="s">
        <v>313</v>
      </c>
      <c r="C1009" s="836" t="s">
        <v>1211</v>
      </c>
      <c r="D1009" s="835">
        <v>40482</v>
      </c>
      <c r="E1009" s="834">
        <v>28677.46</v>
      </c>
      <c r="F1009" s="833"/>
      <c r="G1009" s="832">
        <v>40</v>
      </c>
      <c r="H1009" s="831">
        <f t="shared" si="113"/>
        <v>11</v>
      </c>
      <c r="I1009" s="831">
        <v>-707.16</v>
      </c>
      <c r="J1009" s="789">
        <f t="shared" si="114"/>
        <v>7991.21</v>
      </c>
      <c r="K1009" s="831">
        <v>7284.05</v>
      </c>
      <c r="L1009" s="790">
        <f t="shared" si="115"/>
        <v>21393.41</v>
      </c>
      <c r="M1009" s="838"/>
      <c r="N1009" s="729"/>
      <c r="O1009" s="729"/>
      <c r="P1009" s="729"/>
      <c r="Q1009" s="729"/>
      <c r="R1009" s="729"/>
      <c r="S1009" s="729"/>
      <c r="T1009" s="729"/>
      <c r="U1009" s="729"/>
      <c r="V1009" s="729"/>
      <c r="W1009" s="729"/>
      <c r="X1009" s="729"/>
    </row>
    <row r="1010" spans="2:24" ht="15.75" x14ac:dyDescent="0.25">
      <c r="B1010" s="837" t="s">
        <v>313</v>
      </c>
      <c r="C1010" s="836" t="s">
        <v>1262</v>
      </c>
      <c r="D1010" s="835">
        <v>34516</v>
      </c>
      <c r="E1010" s="834">
        <v>28792</v>
      </c>
      <c r="F1010" s="833"/>
      <c r="G1010" s="832">
        <v>40</v>
      </c>
      <c r="H1010" s="831">
        <f t="shared" si="113"/>
        <v>27</v>
      </c>
      <c r="I1010" s="831">
        <v>-695.04</v>
      </c>
      <c r="J1010" s="789">
        <f t="shared" si="114"/>
        <v>19757.32</v>
      </c>
      <c r="K1010" s="831">
        <v>19062.28</v>
      </c>
      <c r="L1010" s="790">
        <f t="shared" si="115"/>
        <v>9729.7200000000012</v>
      </c>
      <c r="M1010" s="838"/>
      <c r="N1010" s="729"/>
      <c r="O1010" s="729"/>
      <c r="P1010" s="729"/>
      <c r="Q1010" s="729"/>
      <c r="R1010" s="729"/>
      <c r="S1010" s="729"/>
      <c r="T1010" s="729"/>
      <c r="U1010" s="729"/>
      <c r="V1010" s="729"/>
      <c r="W1010" s="729"/>
      <c r="X1010" s="729"/>
    </row>
    <row r="1011" spans="2:24" ht="15.75" x14ac:dyDescent="0.25">
      <c r="B1011" s="837" t="s">
        <v>359</v>
      </c>
      <c r="C1011" s="836" t="s">
        <v>1263</v>
      </c>
      <c r="D1011" s="835">
        <v>39386</v>
      </c>
      <c r="E1011" s="834">
        <v>28933.4</v>
      </c>
      <c r="F1011" s="833"/>
      <c r="G1011" s="832">
        <v>40</v>
      </c>
      <c r="H1011" s="831">
        <f t="shared" si="113"/>
        <v>14</v>
      </c>
      <c r="I1011" s="831">
        <v>-712.44</v>
      </c>
      <c r="J1011" s="789">
        <f t="shared" si="114"/>
        <v>10230.970000000001</v>
      </c>
      <c r="K1011" s="831">
        <v>9518.5300000000007</v>
      </c>
      <c r="L1011" s="790">
        <f t="shared" si="115"/>
        <v>19414.870000000003</v>
      </c>
      <c r="M1011" s="838"/>
      <c r="N1011" s="729"/>
      <c r="O1011" s="729"/>
      <c r="P1011" s="729"/>
      <c r="Q1011" s="729"/>
      <c r="R1011" s="729"/>
      <c r="S1011" s="729"/>
      <c r="T1011" s="729"/>
      <c r="U1011" s="729"/>
      <c r="V1011" s="729"/>
      <c r="W1011" s="729"/>
      <c r="X1011" s="729"/>
    </row>
    <row r="1012" spans="2:24" ht="15.75" x14ac:dyDescent="0.25">
      <c r="B1012" s="837" t="s">
        <v>359</v>
      </c>
      <c r="C1012" s="836" t="s">
        <v>1264</v>
      </c>
      <c r="D1012" s="835">
        <v>40999</v>
      </c>
      <c r="E1012" s="834">
        <v>28997.59</v>
      </c>
      <c r="F1012" s="833"/>
      <c r="G1012" s="832">
        <v>60</v>
      </c>
      <c r="H1012" s="831">
        <f t="shared" si="113"/>
        <v>9</v>
      </c>
      <c r="I1012" s="831">
        <v>-478.68</v>
      </c>
      <c r="J1012" s="789">
        <f t="shared" si="114"/>
        <v>4705.16</v>
      </c>
      <c r="K1012" s="831">
        <v>4226.4799999999996</v>
      </c>
      <c r="L1012" s="790">
        <f t="shared" si="115"/>
        <v>24771.11</v>
      </c>
      <c r="M1012" s="838"/>
      <c r="N1012" s="729"/>
      <c r="O1012" s="729"/>
      <c r="P1012" s="729"/>
      <c r="Q1012" s="729"/>
      <c r="R1012" s="729"/>
      <c r="S1012" s="729"/>
      <c r="T1012" s="729"/>
      <c r="U1012" s="729"/>
      <c r="V1012" s="729"/>
      <c r="W1012" s="729"/>
      <c r="X1012" s="729"/>
    </row>
    <row r="1013" spans="2:24" ht="15.75" x14ac:dyDescent="0.25">
      <c r="B1013" s="837" t="s">
        <v>316</v>
      </c>
      <c r="C1013" s="836" t="s">
        <v>1265</v>
      </c>
      <c r="D1013" s="835">
        <v>43052</v>
      </c>
      <c r="E1013" s="834">
        <v>29165.14</v>
      </c>
      <c r="F1013" s="833"/>
      <c r="G1013" s="832">
        <v>5</v>
      </c>
      <c r="H1013" s="831">
        <f t="shared" si="113"/>
        <v>4</v>
      </c>
      <c r="I1013" s="831">
        <v>-4962</v>
      </c>
      <c r="J1013" s="789">
        <f t="shared" si="114"/>
        <v>20481.690000000002</v>
      </c>
      <c r="K1013" s="831">
        <v>15519.69</v>
      </c>
      <c r="L1013" s="790">
        <f t="shared" si="115"/>
        <v>13645.449999999999</v>
      </c>
      <c r="M1013" s="838"/>
      <c r="N1013" s="729"/>
      <c r="O1013" s="729"/>
      <c r="P1013" s="729"/>
      <c r="Q1013" s="729"/>
      <c r="R1013" s="729"/>
      <c r="S1013" s="729"/>
      <c r="T1013" s="729"/>
      <c r="U1013" s="729"/>
      <c r="V1013" s="729"/>
      <c r="W1013" s="729"/>
      <c r="X1013" s="729"/>
    </row>
    <row r="1014" spans="2:24" ht="15.75" x14ac:dyDescent="0.25">
      <c r="B1014" s="837" t="s">
        <v>359</v>
      </c>
      <c r="C1014" s="836" t="s">
        <v>1266</v>
      </c>
      <c r="D1014" s="835">
        <v>41090</v>
      </c>
      <c r="E1014" s="834">
        <v>29171.3</v>
      </c>
      <c r="F1014" s="833"/>
      <c r="G1014" s="832">
        <v>40</v>
      </c>
      <c r="H1014" s="831">
        <f t="shared" si="113"/>
        <v>9</v>
      </c>
      <c r="I1014" s="831">
        <v>-718.08</v>
      </c>
      <c r="J1014" s="789">
        <f t="shared" si="114"/>
        <v>6911.36</v>
      </c>
      <c r="K1014" s="831">
        <v>6193.28</v>
      </c>
      <c r="L1014" s="790">
        <f t="shared" si="115"/>
        <v>22978.02</v>
      </c>
      <c r="M1014" s="838"/>
      <c r="N1014" s="729"/>
      <c r="O1014" s="729"/>
      <c r="P1014" s="729"/>
      <c r="Q1014" s="729"/>
      <c r="R1014" s="729"/>
      <c r="S1014" s="729"/>
      <c r="T1014" s="729"/>
      <c r="U1014" s="729"/>
      <c r="V1014" s="729"/>
      <c r="W1014" s="729"/>
      <c r="X1014" s="729"/>
    </row>
    <row r="1015" spans="2:24" ht="15.75" x14ac:dyDescent="0.25">
      <c r="B1015" s="837" t="s">
        <v>321</v>
      </c>
      <c r="C1015" s="836" t="s">
        <v>1267</v>
      </c>
      <c r="D1015" s="835">
        <v>37711</v>
      </c>
      <c r="E1015" s="834">
        <v>29730.37</v>
      </c>
      <c r="F1015" s="833"/>
      <c r="G1015" s="832">
        <v>44</v>
      </c>
      <c r="H1015" s="831">
        <f t="shared" si="113"/>
        <v>18</v>
      </c>
      <c r="I1015" s="831">
        <v>-663.24</v>
      </c>
      <c r="J1015" s="789">
        <f t="shared" si="114"/>
        <v>12650.51</v>
      </c>
      <c r="K1015" s="831">
        <v>11987.27</v>
      </c>
      <c r="L1015" s="790">
        <f t="shared" si="115"/>
        <v>17743.099999999999</v>
      </c>
      <c r="M1015" s="838"/>
      <c r="N1015" s="729"/>
      <c r="O1015" s="729"/>
      <c r="P1015" s="729"/>
      <c r="Q1015" s="729"/>
      <c r="R1015" s="729"/>
      <c r="S1015" s="729"/>
      <c r="T1015" s="729"/>
      <c r="U1015" s="729"/>
      <c r="V1015" s="729"/>
      <c r="W1015" s="729"/>
      <c r="X1015" s="729"/>
    </row>
    <row r="1016" spans="2:24" ht="15.75" x14ac:dyDescent="0.25">
      <c r="B1016" s="837" t="s">
        <v>359</v>
      </c>
      <c r="C1016" s="836" t="s">
        <v>1187</v>
      </c>
      <c r="D1016" s="835">
        <v>39994</v>
      </c>
      <c r="E1016" s="834">
        <v>29756.75</v>
      </c>
      <c r="F1016" s="833"/>
      <c r="G1016" s="832">
        <v>40</v>
      </c>
      <c r="H1016" s="831">
        <f t="shared" si="113"/>
        <v>12</v>
      </c>
      <c r="I1016" s="831">
        <v>-733.31999999999994</v>
      </c>
      <c r="J1016" s="789">
        <f t="shared" si="114"/>
        <v>9283.14</v>
      </c>
      <c r="K1016" s="831">
        <v>8549.82</v>
      </c>
      <c r="L1016" s="790">
        <f t="shared" si="115"/>
        <v>21206.93</v>
      </c>
      <c r="M1016" s="838"/>
      <c r="N1016" s="729"/>
      <c r="O1016" s="729"/>
      <c r="P1016" s="729"/>
      <c r="Q1016" s="729"/>
      <c r="R1016" s="729"/>
      <c r="S1016" s="729"/>
      <c r="T1016" s="729"/>
      <c r="U1016" s="729"/>
      <c r="V1016" s="729"/>
      <c r="W1016" s="729"/>
      <c r="X1016" s="729"/>
    </row>
    <row r="1017" spans="2:24" ht="15.75" x14ac:dyDescent="0.25">
      <c r="B1017" s="837" t="s">
        <v>311</v>
      </c>
      <c r="C1017" s="836" t="s">
        <v>1268</v>
      </c>
      <c r="D1017" s="835">
        <v>41522</v>
      </c>
      <c r="E1017" s="834">
        <v>30000</v>
      </c>
      <c r="F1017" s="833"/>
      <c r="G1017" s="832">
        <v>40</v>
      </c>
      <c r="H1017" s="831">
        <f t="shared" si="113"/>
        <v>8</v>
      </c>
      <c r="I1017" s="831">
        <v>-738.84</v>
      </c>
      <c r="J1017" s="789">
        <f t="shared" si="114"/>
        <v>6233.26</v>
      </c>
      <c r="K1017" s="831">
        <v>5494.42</v>
      </c>
      <c r="L1017" s="790">
        <f t="shared" si="115"/>
        <v>24505.58</v>
      </c>
      <c r="M1017" s="838"/>
      <c r="N1017" s="729"/>
      <c r="O1017" s="729"/>
      <c r="P1017" s="729"/>
      <c r="Q1017" s="729"/>
      <c r="R1017" s="729"/>
      <c r="S1017" s="729"/>
      <c r="T1017" s="729"/>
      <c r="U1017" s="729"/>
      <c r="V1017" s="729"/>
      <c r="W1017" s="729"/>
      <c r="X1017" s="729"/>
    </row>
    <row r="1018" spans="2:24" ht="15.75" x14ac:dyDescent="0.25">
      <c r="B1018" s="837" t="s">
        <v>359</v>
      </c>
      <c r="C1018" s="836" t="s">
        <v>1224</v>
      </c>
      <c r="D1018" s="835">
        <v>39903</v>
      </c>
      <c r="E1018" s="834">
        <v>30083.39</v>
      </c>
      <c r="F1018" s="833"/>
      <c r="G1018" s="832">
        <v>40</v>
      </c>
      <c r="H1018" s="831">
        <f t="shared" si="113"/>
        <v>12</v>
      </c>
      <c r="I1018" s="831">
        <v>-739.2</v>
      </c>
      <c r="J1018" s="789">
        <f t="shared" si="114"/>
        <v>9569.7000000000007</v>
      </c>
      <c r="K1018" s="831">
        <v>8830.5</v>
      </c>
      <c r="L1018" s="790">
        <f t="shared" si="115"/>
        <v>21252.89</v>
      </c>
      <c r="M1018" s="838"/>
      <c r="N1018" s="729"/>
      <c r="O1018" s="729"/>
      <c r="P1018" s="729"/>
      <c r="Q1018" s="729"/>
      <c r="R1018" s="729"/>
      <c r="S1018" s="729"/>
      <c r="T1018" s="729"/>
      <c r="U1018" s="729"/>
      <c r="V1018" s="729"/>
      <c r="W1018" s="729"/>
      <c r="X1018" s="729"/>
    </row>
    <row r="1019" spans="2:24" ht="15.75" x14ac:dyDescent="0.25">
      <c r="B1019" s="837" t="s">
        <v>311</v>
      </c>
      <c r="C1019" s="836" t="s">
        <v>796</v>
      </c>
      <c r="D1019" s="835">
        <v>40268</v>
      </c>
      <c r="E1019" s="834">
        <v>30109.41</v>
      </c>
      <c r="F1019" s="833"/>
      <c r="G1019" s="832">
        <v>40</v>
      </c>
      <c r="H1019" s="831">
        <f t="shared" si="113"/>
        <v>11</v>
      </c>
      <c r="I1019" s="831">
        <v>-742.31999999999994</v>
      </c>
      <c r="J1019" s="789">
        <f t="shared" si="114"/>
        <v>8829.07</v>
      </c>
      <c r="K1019" s="831">
        <v>8086.75</v>
      </c>
      <c r="L1019" s="790">
        <f t="shared" si="115"/>
        <v>22022.66</v>
      </c>
      <c r="M1019" s="838"/>
      <c r="N1019" s="729"/>
      <c r="O1019" s="729"/>
      <c r="P1019" s="729"/>
      <c r="Q1019" s="729"/>
      <c r="R1019" s="729"/>
      <c r="S1019" s="729"/>
      <c r="T1019" s="729"/>
      <c r="U1019" s="729"/>
      <c r="V1019" s="729"/>
      <c r="W1019" s="729"/>
      <c r="X1019" s="729"/>
    </row>
    <row r="1020" spans="2:24" ht="15.75" x14ac:dyDescent="0.25">
      <c r="B1020" s="837" t="s">
        <v>359</v>
      </c>
      <c r="C1020" s="836" t="s">
        <v>1224</v>
      </c>
      <c r="D1020" s="835">
        <v>41364</v>
      </c>
      <c r="E1020" s="834">
        <v>30258.18</v>
      </c>
      <c r="F1020" s="833"/>
      <c r="G1020" s="832">
        <v>40</v>
      </c>
      <c r="H1020" s="831">
        <f t="shared" si="113"/>
        <v>8</v>
      </c>
      <c r="I1020" s="831">
        <v>-745.08</v>
      </c>
      <c r="J1020" s="789">
        <f t="shared" si="114"/>
        <v>6601.88</v>
      </c>
      <c r="K1020" s="831">
        <v>5856.8</v>
      </c>
      <c r="L1020" s="790">
        <f t="shared" si="115"/>
        <v>24401.38</v>
      </c>
      <c r="M1020" s="838"/>
      <c r="N1020" s="729"/>
      <c r="O1020" s="729"/>
      <c r="P1020" s="729"/>
      <c r="Q1020" s="729"/>
      <c r="R1020" s="729"/>
      <c r="S1020" s="729"/>
      <c r="T1020" s="729"/>
      <c r="U1020" s="729"/>
      <c r="V1020" s="729"/>
      <c r="W1020" s="729"/>
      <c r="X1020" s="729"/>
    </row>
    <row r="1021" spans="2:24" ht="15.75" x14ac:dyDescent="0.25">
      <c r="B1021" s="837" t="s">
        <v>313</v>
      </c>
      <c r="C1021" s="836" t="s">
        <v>1157</v>
      </c>
      <c r="D1021" s="835">
        <v>39629</v>
      </c>
      <c r="E1021" s="834">
        <v>30263.93</v>
      </c>
      <c r="F1021" s="833"/>
      <c r="G1021" s="832">
        <v>40</v>
      </c>
      <c r="H1021" s="831">
        <f t="shared" si="113"/>
        <v>13</v>
      </c>
      <c r="I1021" s="831">
        <v>-745.56000000000006</v>
      </c>
      <c r="J1021" s="789">
        <f t="shared" si="114"/>
        <v>10197.539999999999</v>
      </c>
      <c r="K1021" s="831">
        <v>9451.98</v>
      </c>
      <c r="L1021" s="790">
        <f t="shared" si="115"/>
        <v>20811.95</v>
      </c>
      <c r="M1021" s="838"/>
      <c r="N1021" s="729"/>
      <c r="O1021" s="729"/>
      <c r="P1021" s="729"/>
      <c r="Q1021" s="729"/>
      <c r="R1021" s="729"/>
      <c r="S1021" s="729"/>
      <c r="T1021" s="729"/>
      <c r="U1021" s="729"/>
      <c r="V1021" s="729"/>
      <c r="W1021" s="729"/>
      <c r="X1021" s="729"/>
    </row>
    <row r="1022" spans="2:24" ht="15.75" x14ac:dyDescent="0.25">
      <c r="B1022" s="837" t="s">
        <v>316</v>
      </c>
      <c r="C1022" s="836" t="s">
        <v>1269</v>
      </c>
      <c r="D1022" s="835">
        <v>43052</v>
      </c>
      <c r="E1022" s="834">
        <v>30266.14</v>
      </c>
      <c r="F1022" s="833"/>
      <c r="G1022" s="832">
        <v>5</v>
      </c>
      <c r="H1022" s="831">
        <f t="shared" si="113"/>
        <v>4</v>
      </c>
      <c r="I1022" s="831">
        <v>-5255.52</v>
      </c>
      <c r="J1022" s="789">
        <f t="shared" si="114"/>
        <v>21068.81</v>
      </c>
      <c r="K1022" s="831">
        <v>15813.29</v>
      </c>
      <c r="L1022" s="790">
        <f t="shared" si="115"/>
        <v>14452.849999999999</v>
      </c>
      <c r="M1022" s="838"/>
      <c r="N1022" s="729"/>
      <c r="O1022" s="729"/>
      <c r="P1022" s="729"/>
      <c r="Q1022" s="729"/>
      <c r="R1022" s="729"/>
      <c r="S1022" s="729"/>
      <c r="T1022" s="729"/>
      <c r="U1022" s="729"/>
      <c r="V1022" s="729"/>
      <c r="W1022" s="729"/>
      <c r="X1022" s="729"/>
    </row>
    <row r="1023" spans="2:24" ht="15.75" x14ac:dyDescent="0.25">
      <c r="B1023" s="837" t="s">
        <v>316</v>
      </c>
      <c r="C1023" s="836" t="s">
        <v>1270</v>
      </c>
      <c r="D1023" s="835">
        <v>38718</v>
      </c>
      <c r="E1023" s="834">
        <v>30280.68</v>
      </c>
      <c r="F1023" s="833"/>
      <c r="G1023" s="832">
        <v>5</v>
      </c>
      <c r="H1023" s="831">
        <f t="shared" si="113"/>
        <v>5</v>
      </c>
      <c r="I1023" s="831">
        <v>0</v>
      </c>
      <c r="J1023" s="789">
        <f t="shared" si="114"/>
        <v>30280.68</v>
      </c>
      <c r="K1023" s="831">
        <v>30280.68</v>
      </c>
      <c r="L1023" s="790">
        <f t="shared" si="115"/>
        <v>0</v>
      </c>
      <c r="M1023" s="838"/>
      <c r="N1023" s="729"/>
      <c r="O1023" s="729"/>
      <c r="P1023" s="729"/>
      <c r="Q1023" s="729"/>
      <c r="R1023" s="729"/>
      <c r="S1023" s="729"/>
      <c r="T1023" s="729"/>
      <c r="U1023" s="729"/>
      <c r="V1023" s="729"/>
      <c r="W1023" s="729"/>
      <c r="X1023" s="729"/>
    </row>
    <row r="1024" spans="2:24" ht="15.75" x14ac:dyDescent="0.25">
      <c r="B1024" s="837" t="s">
        <v>359</v>
      </c>
      <c r="C1024" s="836" t="s">
        <v>1271</v>
      </c>
      <c r="D1024" s="835">
        <v>39629</v>
      </c>
      <c r="E1024" s="834">
        <v>30308.799999999999</v>
      </c>
      <c r="F1024" s="833"/>
      <c r="G1024" s="832">
        <v>40</v>
      </c>
      <c r="H1024" s="831">
        <f t="shared" si="113"/>
        <v>13</v>
      </c>
      <c r="I1024" s="831">
        <v>-744.48</v>
      </c>
      <c r="J1024" s="789">
        <f t="shared" si="114"/>
        <v>10209.359999999999</v>
      </c>
      <c r="K1024" s="831">
        <v>9464.8799999999992</v>
      </c>
      <c r="L1024" s="790">
        <f t="shared" si="115"/>
        <v>20843.919999999998</v>
      </c>
      <c r="M1024" s="838"/>
      <c r="N1024" s="729"/>
      <c r="O1024" s="729"/>
      <c r="P1024" s="729"/>
      <c r="Q1024" s="729"/>
      <c r="R1024" s="729"/>
      <c r="S1024" s="729"/>
      <c r="T1024" s="729"/>
      <c r="U1024" s="729"/>
      <c r="V1024" s="729"/>
      <c r="W1024" s="729"/>
      <c r="X1024" s="729"/>
    </row>
    <row r="1025" spans="2:24" ht="15.75" x14ac:dyDescent="0.25">
      <c r="B1025" s="837" t="s">
        <v>359</v>
      </c>
      <c r="C1025" s="836" t="s">
        <v>1142</v>
      </c>
      <c r="D1025" s="835">
        <v>38260</v>
      </c>
      <c r="E1025" s="834">
        <v>30433.69</v>
      </c>
      <c r="F1025" s="833"/>
      <c r="G1025" s="832">
        <v>40</v>
      </c>
      <c r="H1025" s="831">
        <f t="shared" si="113"/>
        <v>17</v>
      </c>
      <c r="I1025" s="831">
        <v>-745.44</v>
      </c>
      <c r="J1025" s="789">
        <f t="shared" si="114"/>
        <v>13101.390000000001</v>
      </c>
      <c r="K1025" s="831">
        <v>12355.95</v>
      </c>
      <c r="L1025" s="790">
        <f t="shared" si="115"/>
        <v>18077.739999999998</v>
      </c>
      <c r="M1025" s="838"/>
      <c r="N1025" s="729"/>
      <c r="O1025" s="729"/>
      <c r="P1025" s="729"/>
      <c r="Q1025" s="729"/>
      <c r="R1025" s="729"/>
      <c r="S1025" s="729"/>
      <c r="T1025" s="729"/>
      <c r="U1025" s="729"/>
      <c r="V1025" s="729"/>
      <c r="W1025" s="729"/>
      <c r="X1025" s="729"/>
    </row>
    <row r="1026" spans="2:24" ht="15.75" x14ac:dyDescent="0.25">
      <c r="B1026" s="837" t="s">
        <v>311</v>
      </c>
      <c r="C1026" s="836" t="s">
        <v>1272</v>
      </c>
      <c r="D1026" s="835">
        <v>40724</v>
      </c>
      <c r="E1026" s="834">
        <v>30571.29</v>
      </c>
      <c r="F1026" s="833"/>
      <c r="G1026" s="832">
        <v>6</v>
      </c>
      <c r="H1026" s="831">
        <f t="shared" si="113"/>
        <v>6</v>
      </c>
      <c r="I1026" s="831">
        <v>0</v>
      </c>
      <c r="J1026" s="789">
        <f t="shared" si="114"/>
        <v>30571.29</v>
      </c>
      <c r="K1026" s="831">
        <v>30571.29</v>
      </c>
      <c r="L1026" s="790">
        <f t="shared" si="115"/>
        <v>0</v>
      </c>
      <c r="M1026" s="838"/>
      <c r="N1026" s="729"/>
      <c r="O1026" s="729"/>
      <c r="P1026" s="729"/>
      <c r="Q1026" s="729"/>
      <c r="R1026" s="729"/>
      <c r="S1026" s="729"/>
      <c r="T1026" s="729"/>
      <c r="U1026" s="729"/>
      <c r="V1026" s="729"/>
      <c r="W1026" s="729"/>
      <c r="X1026" s="729"/>
    </row>
    <row r="1027" spans="2:24" ht="15.75" x14ac:dyDescent="0.25">
      <c r="B1027" s="837" t="s">
        <v>359</v>
      </c>
      <c r="C1027" s="836" t="s">
        <v>1273</v>
      </c>
      <c r="D1027" s="835">
        <v>39355</v>
      </c>
      <c r="E1027" s="834">
        <v>30594.55</v>
      </c>
      <c r="F1027" s="833"/>
      <c r="G1027" s="832">
        <v>40</v>
      </c>
      <c r="H1027" s="831">
        <f t="shared" si="113"/>
        <v>14</v>
      </c>
      <c r="I1027" s="831">
        <v>-751.08</v>
      </c>
      <c r="J1027" s="789">
        <f t="shared" si="114"/>
        <v>10878.59</v>
      </c>
      <c r="K1027" s="831">
        <v>10127.51</v>
      </c>
      <c r="L1027" s="790">
        <f t="shared" si="115"/>
        <v>20467.04</v>
      </c>
      <c r="M1027" s="838"/>
      <c r="N1027" s="729"/>
      <c r="O1027" s="729"/>
      <c r="P1027" s="729"/>
      <c r="Q1027" s="729"/>
      <c r="R1027" s="729"/>
      <c r="S1027" s="729"/>
      <c r="T1027" s="729"/>
      <c r="U1027" s="729"/>
      <c r="V1027" s="729"/>
      <c r="W1027" s="729"/>
      <c r="X1027" s="729"/>
    </row>
    <row r="1028" spans="2:24" ht="15.75" x14ac:dyDescent="0.25">
      <c r="B1028" s="837" t="s">
        <v>311</v>
      </c>
      <c r="C1028" s="836" t="s">
        <v>105</v>
      </c>
      <c r="D1028" s="835">
        <v>36341</v>
      </c>
      <c r="E1028" s="834">
        <v>30740.47</v>
      </c>
      <c r="F1028" s="833"/>
      <c r="G1028" s="832">
        <v>40</v>
      </c>
      <c r="H1028" s="831">
        <f t="shared" si="113"/>
        <v>22</v>
      </c>
      <c r="I1028" s="831">
        <v>-748.68000000000006</v>
      </c>
      <c r="J1028" s="789">
        <f t="shared" si="114"/>
        <v>17325.77</v>
      </c>
      <c r="K1028" s="831">
        <v>16577.09</v>
      </c>
      <c r="L1028" s="790">
        <f t="shared" si="115"/>
        <v>14163.380000000001</v>
      </c>
      <c r="M1028" s="838"/>
      <c r="N1028" s="729"/>
      <c r="O1028" s="729"/>
      <c r="P1028" s="729"/>
      <c r="Q1028" s="729"/>
      <c r="R1028" s="729"/>
      <c r="S1028" s="729"/>
      <c r="T1028" s="729"/>
      <c r="U1028" s="729"/>
      <c r="V1028" s="729"/>
      <c r="W1028" s="729"/>
      <c r="X1028" s="729"/>
    </row>
    <row r="1029" spans="2:24" ht="15.75" x14ac:dyDescent="0.25">
      <c r="B1029" s="837" t="s">
        <v>321</v>
      </c>
      <c r="C1029" s="836" t="s">
        <v>696</v>
      </c>
      <c r="D1029" s="835">
        <v>41729</v>
      </c>
      <c r="E1029" s="834">
        <v>30896.639999999999</v>
      </c>
      <c r="F1029" s="833"/>
      <c r="G1029" s="832">
        <v>44</v>
      </c>
      <c r="H1029" s="831">
        <f t="shared" si="113"/>
        <v>7</v>
      </c>
      <c r="I1029" s="831">
        <v>-694.56000000000006</v>
      </c>
      <c r="J1029" s="789">
        <f t="shared" si="114"/>
        <v>5430.59</v>
      </c>
      <c r="K1029" s="831">
        <v>4736.03</v>
      </c>
      <c r="L1029" s="790">
        <f t="shared" si="115"/>
        <v>26160.61</v>
      </c>
      <c r="M1029" s="838"/>
      <c r="N1029" s="729"/>
      <c r="O1029" s="729"/>
      <c r="P1029" s="729"/>
      <c r="Q1029" s="729"/>
      <c r="R1029" s="729"/>
      <c r="S1029" s="729"/>
      <c r="T1029" s="729"/>
      <c r="U1029" s="729"/>
      <c r="V1029" s="729"/>
      <c r="W1029" s="729"/>
      <c r="X1029" s="729"/>
    </row>
    <row r="1030" spans="2:24" ht="15.75" x14ac:dyDescent="0.25">
      <c r="B1030" s="837" t="s">
        <v>316</v>
      </c>
      <c r="C1030" s="836" t="s">
        <v>1274</v>
      </c>
      <c r="D1030" s="835">
        <v>43052</v>
      </c>
      <c r="E1030" s="834">
        <v>31092.639999999999</v>
      </c>
      <c r="F1030" s="833"/>
      <c r="G1030" s="832">
        <v>5</v>
      </c>
      <c r="H1030" s="831">
        <f t="shared" si="113"/>
        <v>4</v>
      </c>
      <c r="I1030" s="831">
        <v>-5339.04</v>
      </c>
      <c r="J1030" s="789">
        <f t="shared" si="114"/>
        <v>21304.25</v>
      </c>
      <c r="K1030" s="831">
        <v>15965.21</v>
      </c>
      <c r="L1030" s="790">
        <f t="shared" si="115"/>
        <v>15127.43</v>
      </c>
      <c r="M1030" s="838"/>
      <c r="N1030" s="729"/>
      <c r="O1030" s="729"/>
      <c r="P1030" s="729"/>
      <c r="Q1030" s="729"/>
      <c r="R1030" s="729"/>
      <c r="S1030" s="729"/>
      <c r="T1030" s="729"/>
      <c r="U1030" s="729"/>
      <c r="V1030" s="729"/>
      <c r="W1030" s="729"/>
      <c r="X1030" s="729"/>
    </row>
    <row r="1031" spans="2:24" ht="15.75" x14ac:dyDescent="0.25">
      <c r="B1031" s="837" t="s">
        <v>316</v>
      </c>
      <c r="C1031" s="836" t="s">
        <v>1275</v>
      </c>
      <c r="D1031" s="835">
        <v>43052</v>
      </c>
      <c r="E1031" s="834">
        <v>31092.639999999999</v>
      </c>
      <c r="F1031" s="833"/>
      <c r="G1031" s="832">
        <v>5</v>
      </c>
      <c r="H1031" s="831">
        <f t="shared" si="113"/>
        <v>4</v>
      </c>
      <c r="I1031" s="831">
        <v>-5339.04</v>
      </c>
      <c r="J1031" s="789">
        <f t="shared" si="114"/>
        <v>21304.25</v>
      </c>
      <c r="K1031" s="831">
        <v>15965.21</v>
      </c>
      <c r="L1031" s="790">
        <f t="shared" si="115"/>
        <v>15127.43</v>
      </c>
      <c r="M1031" s="838"/>
      <c r="N1031" s="729"/>
      <c r="O1031" s="729"/>
      <c r="P1031" s="729"/>
      <c r="Q1031" s="729"/>
      <c r="R1031" s="729"/>
      <c r="S1031" s="729"/>
      <c r="T1031" s="729"/>
      <c r="U1031" s="729"/>
      <c r="V1031" s="729"/>
      <c r="W1031" s="729"/>
      <c r="X1031" s="729"/>
    </row>
    <row r="1032" spans="2:24" ht="15.75" x14ac:dyDescent="0.25">
      <c r="B1032" s="837" t="s">
        <v>308</v>
      </c>
      <c r="C1032" s="836" t="s">
        <v>1276</v>
      </c>
      <c r="D1032" s="835">
        <v>39233</v>
      </c>
      <c r="E1032" s="834">
        <v>31195.84</v>
      </c>
      <c r="F1032" s="833"/>
      <c r="G1032" s="832">
        <v>20</v>
      </c>
      <c r="H1032" s="831">
        <f t="shared" ref="H1032:H1095" si="120">IF(E1032&lt;&gt;"",IF((TestEOY-D1032)/365&gt;G1032,G1032,ROUNDUP(((TestEOY-D1032)/365),0)),"")</f>
        <v>14</v>
      </c>
      <c r="I1032" s="831">
        <v>-1454.6399999999999</v>
      </c>
      <c r="J1032" s="789">
        <f t="shared" ref="J1032:J1095" si="121">K1032-I1032</f>
        <v>22589.21</v>
      </c>
      <c r="K1032" s="831">
        <v>21134.57</v>
      </c>
      <c r="L1032" s="790">
        <f t="shared" si="115"/>
        <v>10061.27</v>
      </c>
      <c r="M1032" s="838"/>
      <c r="N1032" s="729"/>
      <c r="O1032" s="729"/>
      <c r="P1032" s="729"/>
      <c r="Q1032" s="729"/>
      <c r="R1032" s="729"/>
      <c r="S1032" s="729"/>
      <c r="T1032" s="729"/>
      <c r="U1032" s="729"/>
      <c r="V1032" s="729"/>
      <c r="W1032" s="729"/>
      <c r="X1032" s="729"/>
    </row>
    <row r="1033" spans="2:24" ht="15.75" x14ac:dyDescent="0.25">
      <c r="B1033" s="837" t="s">
        <v>311</v>
      </c>
      <c r="C1033" s="836" t="s">
        <v>1068</v>
      </c>
      <c r="D1033" s="835">
        <v>40359</v>
      </c>
      <c r="E1033" s="834">
        <v>31438.38</v>
      </c>
      <c r="F1033" s="833"/>
      <c r="G1033" s="832">
        <v>40</v>
      </c>
      <c r="H1033" s="831">
        <f t="shared" si="120"/>
        <v>11</v>
      </c>
      <c r="I1033" s="831">
        <v>-775.19999999999993</v>
      </c>
      <c r="J1033" s="789">
        <f t="shared" si="121"/>
        <v>9022.4000000000015</v>
      </c>
      <c r="K1033" s="831">
        <v>8247.2000000000007</v>
      </c>
      <c r="L1033" s="790">
        <f t="shared" si="115"/>
        <v>23191.18</v>
      </c>
      <c r="M1033" s="838"/>
      <c r="N1033" s="729"/>
      <c r="O1033" s="729"/>
      <c r="P1033" s="729"/>
      <c r="Q1033" s="729"/>
      <c r="R1033" s="729"/>
      <c r="S1033" s="729"/>
      <c r="T1033" s="729"/>
      <c r="U1033" s="729"/>
      <c r="V1033" s="729"/>
      <c r="W1033" s="729"/>
      <c r="X1033" s="729"/>
    </row>
    <row r="1034" spans="2:24" ht="15.75" x14ac:dyDescent="0.25">
      <c r="B1034" s="837" t="s">
        <v>313</v>
      </c>
      <c r="C1034" s="836" t="s">
        <v>1277</v>
      </c>
      <c r="D1034" s="835">
        <v>41729</v>
      </c>
      <c r="E1034" s="834">
        <v>31494.32</v>
      </c>
      <c r="F1034" s="833"/>
      <c r="G1034" s="832">
        <v>20</v>
      </c>
      <c r="H1034" s="831">
        <f t="shared" si="120"/>
        <v>7</v>
      </c>
      <c r="I1034" s="831">
        <v>-1528.44</v>
      </c>
      <c r="J1034" s="789">
        <f t="shared" si="121"/>
        <v>12134.66</v>
      </c>
      <c r="K1034" s="831">
        <v>10606.22</v>
      </c>
      <c r="L1034" s="790">
        <f t="shared" si="115"/>
        <v>20888.099999999999</v>
      </c>
      <c r="M1034" s="838"/>
      <c r="N1034" s="729"/>
      <c r="O1034" s="729"/>
      <c r="P1034" s="729"/>
      <c r="Q1034" s="729"/>
      <c r="R1034" s="729"/>
      <c r="S1034" s="729"/>
      <c r="T1034" s="729"/>
      <c r="U1034" s="729"/>
      <c r="V1034" s="729"/>
      <c r="W1034" s="729"/>
      <c r="X1034" s="729"/>
    </row>
    <row r="1035" spans="2:24" ht="15.75" x14ac:dyDescent="0.25">
      <c r="B1035" s="837" t="s">
        <v>313</v>
      </c>
      <c r="C1035" s="836" t="s">
        <v>1109</v>
      </c>
      <c r="D1035" s="835">
        <v>37894</v>
      </c>
      <c r="E1035" s="834">
        <v>31524.03</v>
      </c>
      <c r="F1035" s="833"/>
      <c r="G1035" s="832">
        <v>20</v>
      </c>
      <c r="H1035" s="831">
        <f t="shared" si="120"/>
        <v>18</v>
      </c>
      <c r="I1035" s="831">
        <v>-1366.08</v>
      </c>
      <c r="J1035" s="789">
        <f t="shared" si="121"/>
        <v>28450.47</v>
      </c>
      <c r="K1035" s="831">
        <v>27084.39</v>
      </c>
      <c r="L1035" s="790">
        <f t="shared" si="115"/>
        <v>4439.6399999999994</v>
      </c>
      <c r="M1035" s="838"/>
      <c r="N1035" s="729"/>
      <c r="O1035" s="729"/>
      <c r="P1035" s="729"/>
      <c r="Q1035" s="729"/>
      <c r="R1035" s="729"/>
      <c r="S1035" s="729"/>
      <c r="T1035" s="729"/>
      <c r="U1035" s="729"/>
      <c r="V1035" s="729"/>
      <c r="W1035" s="729"/>
      <c r="X1035" s="729"/>
    </row>
    <row r="1036" spans="2:24" ht="15.75" x14ac:dyDescent="0.25">
      <c r="B1036" s="837" t="s">
        <v>359</v>
      </c>
      <c r="C1036" s="836" t="s">
        <v>1278</v>
      </c>
      <c r="D1036" s="835">
        <v>40816</v>
      </c>
      <c r="E1036" s="834">
        <v>31547.9</v>
      </c>
      <c r="F1036" s="833"/>
      <c r="G1036" s="832">
        <v>60</v>
      </c>
      <c r="H1036" s="831">
        <f t="shared" si="120"/>
        <v>10</v>
      </c>
      <c r="I1036" s="831">
        <v>-521.52</v>
      </c>
      <c r="J1036" s="789">
        <f t="shared" si="121"/>
        <v>5383.0300000000007</v>
      </c>
      <c r="K1036" s="831">
        <v>4861.51</v>
      </c>
      <c r="L1036" s="790">
        <f t="shared" si="115"/>
        <v>26686.39</v>
      </c>
      <c r="M1036" s="838"/>
      <c r="N1036" s="729"/>
      <c r="O1036" s="729"/>
      <c r="P1036" s="729"/>
      <c r="Q1036" s="729"/>
      <c r="R1036" s="729"/>
      <c r="S1036" s="729"/>
      <c r="T1036" s="729"/>
      <c r="U1036" s="729"/>
      <c r="V1036" s="729"/>
      <c r="W1036" s="729"/>
      <c r="X1036" s="729"/>
    </row>
    <row r="1037" spans="2:24" ht="15.75" x14ac:dyDescent="0.25">
      <c r="B1037" s="837" t="s">
        <v>359</v>
      </c>
      <c r="C1037" s="836" t="s">
        <v>1279</v>
      </c>
      <c r="D1037" s="835">
        <v>40482</v>
      </c>
      <c r="E1037" s="834">
        <v>32062.57</v>
      </c>
      <c r="F1037" s="833"/>
      <c r="G1037" s="832">
        <v>60</v>
      </c>
      <c r="H1037" s="831">
        <f t="shared" si="120"/>
        <v>11</v>
      </c>
      <c r="I1037" s="831">
        <v>-530.04</v>
      </c>
      <c r="J1037" s="789">
        <f t="shared" si="121"/>
        <v>5960.73</v>
      </c>
      <c r="K1037" s="831">
        <v>5430.69</v>
      </c>
      <c r="L1037" s="790">
        <f t="shared" si="115"/>
        <v>26631.88</v>
      </c>
      <c r="M1037" s="838"/>
      <c r="N1037" s="729"/>
      <c r="O1037" s="729"/>
      <c r="P1037" s="729"/>
      <c r="Q1037" s="729"/>
      <c r="R1037" s="729"/>
      <c r="S1037" s="729"/>
      <c r="T1037" s="729"/>
      <c r="U1037" s="729"/>
      <c r="V1037" s="729"/>
      <c r="W1037" s="729"/>
      <c r="X1037" s="729"/>
    </row>
    <row r="1038" spans="2:24" ht="15.75" x14ac:dyDescent="0.25">
      <c r="B1038" s="837" t="s">
        <v>359</v>
      </c>
      <c r="C1038" s="836" t="s">
        <v>1280</v>
      </c>
      <c r="D1038" s="835">
        <v>41182</v>
      </c>
      <c r="E1038" s="834">
        <v>32138.49</v>
      </c>
      <c r="F1038" s="833"/>
      <c r="G1038" s="832">
        <v>60</v>
      </c>
      <c r="H1038" s="831">
        <f t="shared" si="120"/>
        <v>9</v>
      </c>
      <c r="I1038" s="831">
        <v>-530.52</v>
      </c>
      <c r="J1038" s="789">
        <f t="shared" si="121"/>
        <v>4946.99</v>
      </c>
      <c r="K1038" s="831">
        <v>4416.47</v>
      </c>
      <c r="L1038" s="790">
        <f t="shared" ref="L1038:L1101" si="122">IFERROR(IF(K1038&gt;E1038,0,(+E1038-K1038))-F1038,"")</f>
        <v>27722.02</v>
      </c>
      <c r="M1038" s="838"/>
      <c r="N1038" s="729"/>
      <c r="O1038" s="729"/>
      <c r="P1038" s="729"/>
      <c r="Q1038" s="729"/>
      <c r="R1038" s="729"/>
      <c r="S1038" s="729"/>
      <c r="T1038" s="729"/>
      <c r="U1038" s="729"/>
      <c r="V1038" s="729"/>
      <c r="W1038" s="729"/>
      <c r="X1038" s="729"/>
    </row>
    <row r="1039" spans="2:24" ht="15.75" x14ac:dyDescent="0.25">
      <c r="B1039" s="837" t="s">
        <v>359</v>
      </c>
      <c r="C1039" s="836" t="s">
        <v>1281</v>
      </c>
      <c r="D1039" s="835">
        <v>42185</v>
      </c>
      <c r="E1039" s="834">
        <v>32250.25</v>
      </c>
      <c r="F1039" s="833"/>
      <c r="G1039" s="832">
        <v>40</v>
      </c>
      <c r="H1039" s="831">
        <f t="shared" si="120"/>
        <v>6</v>
      </c>
      <c r="I1039" s="831">
        <v>-796.80000000000007</v>
      </c>
      <c r="J1039" s="789">
        <f t="shared" si="121"/>
        <v>5226.5</v>
      </c>
      <c r="K1039" s="831">
        <v>4429.7</v>
      </c>
      <c r="L1039" s="790">
        <f t="shared" si="122"/>
        <v>27820.55</v>
      </c>
      <c r="M1039" s="838"/>
      <c r="N1039" s="729"/>
      <c r="O1039" s="729"/>
      <c r="P1039" s="729"/>
      <c r="Q1039" s="729"/>
      <c r="R1039" s="729"/>
      <c r="S1039" s="729"/>
      <c r="T1039" s="729"/>
      <c r="U1039" s="729"/>
      <c r="V1039" s="729"/>
      <c r="W1039" s="729"/>
      <c r="X1039" s="729"/>
    </row>
    <row r="1040" spans="2:24" ht="15.75" x14ac:dyDescent="0.25">
      <c r="B1040" s="837" t="s">
        <v>308</v>
      </c>
      <c r="C1040" s="836" t="s">
        <v>568</v>
      </c>
      <c r="D1040" s="835">
        <v>44180</v>
      </c>
      <c r="E1040" s="834">
        <v>32415.19</v>
      </c>
      <c r="F1040" s="833"/>
      <c r="G1040" s="832">
        <v>5</v>
      </c>
      <c r="H1040" s="831">
        <f t="shared" si="120"/>
        <v>1</v>
      </c>
      <c r="I1040" s="831">
        <v>-6483</v>
      </c>
      <c r="J1040" s="789">
        <f t="shared" si="121"/>
        <v>7023.25</v>
      </c>
      <c r="K1040" s="831">
        <v>540.25</v>
      </c>
      <c r="L1040" s="790">
        <f t="shared" si="122"/>
        <v>31874.94</v>
      </c>
      <c r="M1040" s="838"/>
      <c r="N1040" s="729"/>
      <c r="O1040" s="729"/>
      <c r="P1040" s="729"/>
      <c r="Q1040" s="729"/>
      <c r="R1040" s="729"/>
      <c r="S1040" s="729"/>
      <c r="T1040" s="729"/>
      <c r="U1040" s="729"/>
      <c r="V1040" s="729"/>
      <c r="W1040" s="729"/>
      <c r="X1040" s="729"/>
    </row>
    <row r="1041" spans="2:24" ht="15.75" x14ac:dyDescent="0.25">
      <c r="B1041" s="837" t="s">
        <v>311</v>
      </c>
      <c r="C1041" s="836" t="s">
        <v>1282</v>
      </c>
      <c r="D1041" s="835">
        <v>42718</v>
      </c>
      <c r="E1041" s="834">
        <v>32742</v>
      </c>
      <c r="F1041" s="833"/>
      <c r="G1041" s="832">
        <v>40</v>
      </c>
      <c r="H1041" s="831">
        <f t="shared" si="120"/>
        <v>5</v>
      </c>
      <c r="I1041" s="831">
        <v>-807.48</v>
      </c>
      <c r="J1041" s="789">
        <f t="shared" si="121"/>
        <v>4144.3500000000004</v>
      </c>
      <c r="K1041" s="831">
        <v>3336.87</v>
      </c>
      <c r="L1041" s="790">
        <f t="shared" si="122"/>
        <v>29405.13</v>
      </c>
      <c r="M1041" s="838"/>
      <c r="N1041" s="729"/>
      <c r="O1041" s="729"/>
      <c r="P1041" s="729"/>
      <c r="Q1041" s="729"/>
      <c r="R1041" s="729"/>
      <c r="S1041" s="729"/>
      <c r="T1041" s="729"/>
      <c r="U1041" s="729"/>
      <c r="V1041" s="729"/>
      <c r="W1041" s="729"/>
      <c r="X1041" s="729"/>
    </row>
    <row r="1042" spans="2:24" ht="15.75" x14ac:dyDescent="0.25">
      <c r="B1042" s="837" t="s">
        <v>312</v>
      </c>
      <c r="C1042" s="836" t="s">
        <v>1099</v>
      </c>
      <c r="D1042" s="835">
        <v>38990</v>
      </c>
      <c r="E1042" s="834">
        <v>32826.75</v>
      </c>
      <c r="F1042" s="833"/>
      <c r="G1042" s="832">
        <v>50</v>
      </c>
      <c r="H1042" s="831">
        <f t="shared" si="120"/>
        <v>15</v>
      </c>
      <c r="I1042" s="831">
        <v>-649.08000000000004</v>
      </c>
      <c r="J1042" s="789">
        <f t="shared" si="121"/>
        <v>10001.049999999999</v>
      </c>
      <c r="K1042" s="831">
        <v>9351.9699999999993</v>
      </c>
      <c r="L1042" s="790">
        <f t="shared" si="122"/>
        <v>23474.78</v>
      </c>
      <c r="M1042" s="838"/>
      <c r="N1042" s="729"/>
      <c r="O1042" s="729"/>
      <c r="P1042" s="729"/>
      <c r="Q1042" s="729"/>
      <c r="R1042" s="729"/>
      <c r="S1042" s="729"/>
      <c r="T1042" s="729"/>
      <c r="U1042" s="729"/>
      <c r="V1042" s="729"/>
      <c r="W1042" s="729"/>
      <c r="X1042" s="729"/>
    </row>
    <row r="1043" spans="2:24" ht="15.75" x14ac:dyDescent="0.25">
      <c r="B1043" s="837" t="s">
        <v>313</v>
      </c>
      <c r="C1043" s="836" t="s">
        <v>950</v>
      </c>
      <c r="D1043" s="835">
        <v>37072</v>
      </c>
      <c r="E1043" s="834">
        <v>32905.589999999997</v>
      </c>
      <c r="F1043" s="833"/>
      <c r="G1043" s="832">
        <v>20</v>
      </c>
      <c r="H1043" s="831">
        <f t="shared" si="120"/>
        <v>20</v>
      </c>
      <c r="I1043" s="831">
        <v>-1131.1200000000001</v>
      </c>
      <c r="J1043" s="789">
        <f t="shared" si="121"/>
        <v>33094.11</v>
      </c>
      <c r="K1043" s="831">
        <v>31962.99</v>
      </c>
      <c r="L1043" s="790">
        <f t="shared" si="122"/>
        <v>942.59999999999491</v>
      </c>
      <c r="M1043" s="838"/>
      <c r="N1043" s="729"/>
      <c r="O1043" s="729"/>
      <c r="P1043" s="729"/>
      <c r="Q1043" s="729"/>
      <c r="R1043" s="729"/>
      <c r="S1043" s="729"/>
      <c r="T1043" s="729"/>
      <c r="U1043" s="729"/>
      <c r="V1043" s="729"/>
      <c r="W1043" s="729"/>
      <c r="X1043" s="729"/>
    </row>
    <row r="1044" spans="2:24" ht="15.75" x14ac:dyDescent="0.25">
      <c r="B1044" s="837" t="s">
        <v>311</v>
      </c>
      <c r="C1044" s="836" t="s">
        <v>1283</v>
      </c>
      <c r="D1044" s="835">
        <v>39752</v>
      </c>
      <c r="E1044" s="834">
        <v>33000</v>
      </c>
      <c r="F1044" s="833"/>
      <c r="G1044" s="832">
        <v>40</v>
      </c>
      <c r="H1044" s="831">
        <f t="shared" si="120"/>
        <v>13</v>
      </c>
      <c r="I1044" s="831">
        <v>-810.72</v>
      </c>
      <c r="J1044" s="789">
        <f t="shared" si="121"/>
        <v>10841.08</v>
      </c>
      <c r="K1044" s="831">
        <v>10030.36</v>
      </c>
      <c r="L1044" s="790">
        <f t="shared" si="122"/>
        <v>22969.64</v>
      </c>
      <c r="M1044" s="838"/>
      <c r="N1044" s="729"/>
      <c r="O1044" s="729"/>
      <c r="P1044" s="729"/>
      <c r="Q1044" s="729"/>
      <c r="R1044" s="729"/>
      <c r="S1044" s="729"/>
      <c r="T1044" s="729"/>
      <c r="U1044" s="729"/>
      <c r="V1044" s="729"/>
      <c r="W1044" s="729"/>
      <c r="X1044" s="729"/>
    </row>
    <row r="1045" spans="2:24" ht="15.75" x14ac:dyDescent="0.25">
      <c r="B1045" s="837" t="s">
        <v>311</v>
      </c>
      <c r="C1045" s="836" t="s">
        <v>1236</v>
      </c>
      <c r="D1045" s="835">
        <v>40117</v>
      </c>
      <c r="E1045" s="834">
        <v>33000</v>
      </c>
      <c r="F1045" s="833"/>
      <c r="G1045" s="832">
        <v>40</v>
      </c>
      <c r="H1045" s="831">
        <f t="shared" si="120"/>
        <v>12</v>
      </c>
      <c r="I1045" s="831">
        <v>-811.19999999999993</v>
      </c>
      <c r="J1045" s="789">
        <f t="shared" si="121"/>
        <v>10016.800000000001</v>
      </c>
      <c r="K1045" s="831">
        <v>9205.6</v>
      </c>
      <c r="L1045" s="790">
        <f t="shared" si="122"/>
        <v>23794.400000000001</v>
      </c>
      <c r="M1045" s="838"/>
      <c r="N1045" s="729"/>
      <c r="O1045" s="729"/>
      <c r="P1045" s="729"/>
      <c r="Q1045" s="729"/>
      <c r="R1045" s="729"/>
      <c r="S1045" s="729"/>
      <c r="T1045" s="729"/>
      <c r="U1045" s="729"/>
      <c r="V1045" s="729"/>
      <c r="W1045" s="729"/>
      <c r="X1045" s="729"/>
    </row>
    <row r="1046" spans="2:24" ht="15.75" x14ac:dyDescent="0.25">
      <c r="B1046" s="837" t="s">
        <v>321</v>
      </c>
      <c r="C1046" s="836" t="s">
        <v>1164</v>
      </c>
      <c r="D1046" s="835">
        <v>39082</v>
      </c>
      <c r="E1046" s="834">
        <v>33246.54</v>
      </c>
      <c r="F1046" s="833"/>
      <c r="G1046" s="832">
        <v>44</v>
      </c>
      <c r="H1046" s="831">
        <f t="shared" si="120"/>
        <v>15</v>
      </c>
      <c r="I1046" s="831">
        <v>-743.40000000000009</v>
      </c>
      <c r="J1046" s="789">
        <f t="shared" si="121"/>
        <v>11315.699999999999</v>
      </c>
      <c r="K1046" s="831">
        <v>10572.3</v>
      </c>
      <c r="L1046" s="790">
        <f t="shared" si="122"/>
        <v>22674.240000000002</v>
      </c>
      <c r="M1046" s="838"/>
      <c r="N1046" s="729"/>
      <c r="O1046" s="729"/>
      <c r="P1046" s="729"/>
      <c r="Q1046" s="729"/>
      <c r="R1046" s="729"/>
      <c r="S1046" s="729"/>
      <c r="T1046" s="729"/>
      <c r="U1046" s="729"/>
      <c r="V1046" s="729"/>
      <c r="W1046" s="729"/>
      <c r="X1046" s="729"/>
    </row>
    <row r="1047" spans="2:24" ht="15.75" x14ac:dyDescent="0.25">
      <c r="B1047" s="837" t="s">
        <v>313</v>
      </c>
      <c r="C1047" s="836" t="s">
        <v>1123</v>
      </c>
      <c r="D1047" s="835">
        <v>38898</v>
      </c>
      <c r="E1047" s="834">
        <v>33332.99</v>
      </c>
      <c r="F1047" s="833"/>
      <c r="G1047" s="832">
        <v>20</v>
      </c>
      <c r="H1047" s="831">
        <f t="shared" si="120"/>
        <v>15</v>
      </c>
      <c r="I1047" s="831">
        <v>-1558.44</v>
      </c>
      <c r="J1047" s="789">
        <f t="shared" si="121"/>
        <v>25670.77</v>
      </c>
      <c r="K1047" s="831">
        <v>24112.33</v>
      </c>
      <c r="L1047" s="790">
        <f t="shared" si="122"/>
        <v>9220.6599999999962</v>
      </c>
      <c r="M1047" s="838"/>
      <c r="N1047" s="729"/>
      <c r="O1047" s="729"/>
      <c r="P1047" s="729"/>
      <c r="Q1047" s="729"/>
      <c r="R1047" s="729"/>
      <c r="S1047" s="729"/>
      <c r="T1047" s="729"/>
      <c r="U1047" s="729"/>
      <c r="V1047" s="729"/>
      <c r="W1047" s="729"/>
      <c r="X1047" s="729"/>
    </row>
    <row r="1048" spans="2:24" ht="15.75" x14ac:dyDescent="0.25">
      <c r="B1048" s="837" t="s">
        <v>313</v>
      </c>
      <c r="C1048" s="836" t="s">
        <v>1284</v>
      </c>
      <c r="D1048" s="835">
        <v>43784</v>
      </c>
      <c r="E1048" s="834">
        <v>33340.949999999997</v>
      </c>
      <c r="F1048" s="833"/>
      <c r="G1048" s="832">
        <v>20</v>
      </c>
      <c r="H1048" s="831">
        <f t="shared" si="120"/>
        <v>2</v>
      </c>
      <c r="I1048" s="831">
        <v>-1625.0400000000002</v>
      </c>
      <c r="J1048" s="789">
        <f t="shared" si="121"/>
        <v>3548.9300000000003</v>
      </c>
      <c r="K1048" s="831">
        <v>1923.89</v>
      </c>
      <c r="L1048" s="790">
        <f t="shared" si="122"/>
        <v>31417.059999999998</v>
      </c>
      <c r="M1048" s="838"/>
      <c r="N1048" s="729"/>
      <c r="O1048" s="729"/>
      <c r="P1048" s="729"/>
      <c r="Q1048" s="729"/>
      <c r="R1048" s="729"/>
      <c r="S1048" s="729"/>
      <c r="T1048" s="729"/>
      <c r="U1048" s="729"/>
      <c r="V1048" s="729"/>
      <c r="W1048" s="729"/>
      <c r="X1048" s="729"/>
    </row>
    <row r="1049" spans="2:24" ht="15.75" x14ac:dyDescent="0.25">
      <c r="B1049" s="837" t="s">
        <v>313</v>
      </c>
      <c r="C1049" s="836" t="s">
        <v>1285</v>
      </c>
      <c r="D1049" s="835">
        <v>40359</v>
      </c>
      <c r="E1049" s="834">
        <v>33416.51</v>
      </c>
      <c r="F1049" s="833"/>
      <c r="G1049" s="832">
        <v>40</v>
      </c>
      <c r="H1049" s="831">
        <f t="shared" si="120"/>
        <v>11</v>
      </c>
      <c r="I1049" s="831">
        <v>-821.76</v>
      </c>
      <c r="J1049" s="789">
        <f t="shared" si="121"/>
        <v>9586.74</v>
      </c>
      <c r="K1049" s="831">
        <v>8764.98</v>
      </c>
      <c r="L1049" s="790">
        <f t="shared" si="122"/>
        <v>24651.530000000002</v>
      </c>
      <c r="M1049" s="838"/>
      <c r="N1049" s="729"/>
      <c r="O1049" s="729"/>
      <c r="P1049" s="729"/>
      <c r="Q1049" s="729"/>
      <c r="R1049" s="729"/>
      <c r="S1049" s="729"/>
      <c r="T1049" s="729"/>
      <c r="U1049" s="729"/>
      <c r="V1049" s="729"/>
      <c r="W1049" s="729"/>
      <c r="X1049" s="729"/>
    </row>
    <row r="1050" spans="2:24" ht="15.75" x14ac:dyDescent="0.25">
      <c r="B1050" s="837" t="s">
        <v>359</v>
      </c>
      <c r="C1050" s="836" t="s">
        <v>1286</v>
      </c>
      <c r="D1050" s="835">
        <v>43008</v>
      </c>
      <c r="E1050" s="834">
        <v>33522.49</v>
      </c>
      <c r="F1050" s="833"/>
      <c r="G1050" s="832">
        <v>60</v>
      </c>
      <c r="H1050" s="831">
        <f t="shared" si="120"/>
        <v>4</v>
      </c>
      <c r="I1050" s="831">
        <v>-554.64</v>
      </c>
      <c r="J1050" s="789">
        <f t="shared" si="121"/>
        <v>2414.98</v>
      </c>
      <c r="K1050" s="831">
        <v>1860.34</v>
      </c>
      <c r="L1050" s="790">
        <f t="shared" si="122"/>
        <v>31662.149999999998</v>
      </c>
      <c r="M1050" s="838"/>
      <c r="N1050" s="729"/>
      <c r="O1050" s="729"/>
      <c r="P1050" s="729"/>
      <c r="Q1050" s="729"/>
      <c r="R1050" s="729"/>
      <c r="S1050" s="729"/>
      <c r="T1050" s="729"/>
      <c r="U1050" s="729"/>
      <c r="V1050" s="729"/>
      <c r="W1050" s="729"/>
      <c r="X1050" s="729"/>
    </row>
    <row r="1051" spans="2:24" ht="15.75" x14ac:dyDescent="0.25">
      <c r="B1051" s="837" t="s">
        <v>321</v>
      </c>
      <c r="C1051" s="836" t="s">
        <v>708</v>
      </c>
      <c r="D1051" s="835">
        <v>44075</v>
      </c>
      <c r="E1051" s="834">
        <v>33558.54</v>
      </c>
      <c r="F1051" s="833"/>
      <c r="G1051" s="832">
        <v>20</v>
      </c>
      <c r="H1051" s="831">
        <f t="shared" si="120"/>
        <v>1</v>
      </c>
      <c r="I1051" s="831">
        <v>-1682.52</v>
      </c>
      <c r="J1051" s="789">
        <f t="shared" si="121"/>
        <v>2431.81</v>
      </c>
      <c r="K1051" s="831">
        <v>749.29</v>
      </c>
      <c r="L1051" s="790">
        <f t="shared" si="122"/>
        <v>32809.25</v>
      </c>
      <c r="M1051" s="838"/>
      <c r="N1051" s="729"/>
      <c r="O1051" s="729"/>
      <c r="P1051" s="729"/>
      <c r="Q1051" s="729"/>
      <c r="R1051" s="729"/>
      <c r="S1051" s="729"/>
      <c r="T1051" s="729"/>
      <c r="U1051" s="729"/>
      <c r="V1051" s="729"/>
      <c r="W1051" s="729"/>
      <c r="X1051" s="729"/>
    </row>
    <row r="1052" spans="2:24" ht="15.75" x14ac:dyDescent="0.25">
      <c r="B1052" s="837" t="s">
        <v>359</v>
      </c>
      <c r="C1052" s="836" t="s">
        <v>989</v>
      </c>
      <c r="D1052" s="835">
        <v>35231</v>
      </c>
      <c r="E1052" s="834">
        <v>33578</v>
      </c>
      <c r="F1052" s="833"/>
      <c r="G1052" s="832">
        <v>60</v>
      </c>
      <c r="H1052" s="831">
        <f t="shared" si="120"/>
        <v>25</v>
      </c>
      <c r="I1052" s="831">
        <v>-552</v>
      </c>
      <c r="J1052" s="789">
        <f t="shared" si="121"/>
        <v>14305.75</v>
      </c>
      <c r="K1052" s="831">
        <v>13753.75</v>
      </c>
      <c r="L1052" s="790">
        <f t="shared" si="122"/>
        <v>19824.25</v>
      </c>
      <c r="M1052" s="838"/>
      <c r="N1052" s="729"/>
      <c r="O1052" s="729"/>
      <c r="P1052" s="729"/>
      <c r="Q1052" s="729"/>
      <c r="R1052" s="729"/>
      <c r="S1052" s="729"/>
      <c r="T1052" s="729"/>
      <c r="U1052" s="729"/>
      <c r="V1052" s="729"/>
      <c r="W1052" s="729"/>
      <c r="X1052" s="729"/>
    </row>
    <row r="1053" spans="2:24" ht="15.75" x14ac:dyDescent="0.25">
      <c r="B1053" s="837" t="s">
        <v>359</v>
      </c>
      <c r="C1053" s="836" t="s">
        <v>1287</v>
      </c>
      <c r="D1053" s="835">
        <v>42460</v>
      </c>
      <c r="E1053" s="834">
        <v>33687.4</v>
      </c>
      <c r="F1053" s="833"/>
      <c r="G1053" s="832">
        <v>40</v>
      </c>
      <c r="H1053" s="831">
        <f t="shared" si="120"/>
        <v>5</v>
      </c>
      <c r="I1053" s="831">
        <v>-832.44</v>
      </c>
      <c r="J1053" s="789">
        <f t="shared" si="121"/>
        <v>4827.97</v>
      </c>
      <c r="K1053" s="831">
        <v>3995.53</v>
      </c>
      <c r="L1053" s="790">
        <f t="shared" si="122"/>
        <v>29691.870000000003</v>
      </c>
      <c r="M1053" s="838"/>
      <c r="N1053" s="729"/>
      <c r="O1053" s="729"/>
      <c r="P1053" s="729"/>
      <c r="Q1053" s="729"/>
      <c r="R1053" s="729"/>
      <c r="S1053" s="729"/>
      <c r="T1053" s="729"/>
      <c r="U1053" s="729"/>
      <c r="V1053" s="729"/>
      <c r="W1053" s="729"/>
      <c r="X1053" s="729"/>
    </row>
    <row r="1054" spans="2:24" ht="15.75" x14ac:dyDescent="0.25">
      <c r="B1054" s="837" t="s">
        <v>316</v>
      </c>
      <c r="C1054" s="836" t="s">
        <v>1288</v>
      </c>
      <c r="D1054" s="835">
        <v>43052</v>
      </c>
      <c r="E1054" s="834">
        <v>33930.42</v>
      </c>
      <c r="F1054" s="833"/>
      <c r="G1054" s="832">
        <v>5</v>
      </c>
      <c r="H1054" s="831">
        <f t="shared" si="120"/>
        <v>4</v>
      </c>
      <c r="I1054" s="831">
        <v>-5928.72</v>
      </c>
      <c r="J1054" s="789">
        <f t="shared" si="121"/>
        <v>22567.13</v>
      </c>
      <c r="K1054" s="831">
        <v>16638.41</v>
      </c>
      <c r="L1054" s="790">
        <f t="shared" si="122"/>
        <v>17292.009999999998</v>
      </c>
      <c r="M1054" s="838"/>
      <c r="N1054" s="729"/>
      <c r="O1054" s="729"/>
      <c r="P1054" s="729"/>
      <c r="Q1054" s="729"/>
      <c r="R1054" s="729"/>
      <c r="S1054" s="729"/>
      <c r="T1054" s="729"/>
      <c r="U1054" s="729"/>
      <c r="V1054" s="729"/>
      <c r="W1054" s="729"/>
      <c r="X1054" s="729"/>
    </row>
    <row r="1055" spans="2:24" ht="15.75" x14ac:dyDescent="0.25">
      <c r="B1055" s="837" t="s">
        <v>311</v>
      </c>
      <c r="C1055" s="836" t="s">
        <v>1289</v>
      </c>
      <c r="D1055" s="835">
        <v>41090</v>
      </c>
      <c r="E1055" s="834">
        <v>34061.65</v>
      </c>
      <c r="F1055" s="833"/>
      <c r="G1055" s="832">
        <v>6</v>
      </c>
      <c r="H1055" s="831">
        <f t="shared" si="120"/>
        <v>6</v>
      </c>
      <c r="I1055" s="831">
        <v>0</v>
      </c>
      <c r="J1055" s="789">
        <f t="shared" si="121"/>
        <v>34061.65</v>
      </c>
      <c r="K1055" s="831">
        <v>34061.65</v>
      </c>
      <c r="L1055" s="790">
        <f t="shared" si="122"/>
        <v>0</v>
      </c>
      <c r="M1055" s="838"/>
      <c r="N1055" s="729"/>
      <c r="O1055" s="729"/>
      <c r="P1055" s="729"/>
      <c r="Q1055" s="729"/>
      <c r="R1055" s="729"/>
      <c r="S1055" s="729"/>
      <c r="T1055" s="729"/>
      <c r="U1055" s="729"/>
      <c r="V1055" s="729"/>
      <c r="W1055" s="729"/>
      <c r="X1055" s="729"/>
    </row>
    <row r="1056" spans="2:24" ht="15.75" x14ac:dyDescent="0.25">
      <c r="B1056" s="837" t="s">
        <v>316</v>
      </c>
      <c r="C1056" s="836" t="s">
        <v>1290</v>
      </c>
      <c r="D1056" s="835">
        <v>37631</v>
      </c>
      <c r="E1056" s="834">
        <v>34526.800000000003</v>
      </c>
      <c r="F1056" s="833"/>
      <c r="G1056" s="832">
        <v>5</v>
      </c>
      <c r="H1056" s="831">
        <f t="shared" si="120"/>
        <v>5</v>
      </c>
      <c r="I1056" s="831">
        <v>0</v>
      </c>
      <c r="J1056" s="789">
        <f t="shared" si="121"/>
        <v>34526.800000000003</v>
      </c>
      <c r="K1056" s="831">
        <v>34526.800000000003</v>
      </c>
      <c r="L1056" s="790">
        <f t="shared" si="122"/>
        <v>0</v>
      </c>
      <c r="M1056" s="838"/>
      <c r="N1056" s="729"/>
      <c r="O1056" s="729"/>
      <c r="P1056" s="729"/>
      <c r="Q1056" s="729"/>
      <c r="R1056" s="729"/>
      <c r="S1056" s="729"/>
      <c r="T1056" s="729"/>
      <c r="U1056" s="729"/>
      <c r="V1056" s="729"/>
      <c r="W1056" s="729"/>
      <c r="X1056" s="729"/>
    </row>
    <row r="1057" spans="2:24" ht="15.75" x14ac:dyDescent="0.25">
      <c r="B1057" s="837" t="s">
        <v>321</v>
      </c>
      <c r="C1057" s="836" t="s">
        <v>1291</v>
      </c>
      <c r="D1057" s="835">
        <v>42277</v>
      </c>
      <c r="E1057" s="834">
        <v>34709.360000000001</v>
      </c>
      <c r="F1057" s="833"/>
      <c r="G1057" s="832">
        <v>44</v>
      </c>
      <c r="H1057" s="831">
        <f t="shared" si="120"/>
        <v>6</v>
      </c>
      <c r="I1057" s="831">
        <v>-780.59999999999991</v>
      </c>
      <c r="J1057" s="789">
        <f t="shared" si="121"/>
        <v>4917.9400000000005</v>
      </c>
      <c r="K1057" s="831">
        <v>4137.34</v>
      </c>
      <c r="L1057" s="790">
        <f t="shared" si="122"/>
        <v>30572.02</v>
      </c>
      <c r="M1057" s="838"/>
      <c r="N1057" s="729"/>
      <c r="O1057" s="729"/>
      <c r="P1057" s="729"/>
      <c r="Q1057" s="729"/>
      <c r="R1057" s="729"/>
      <c r="S1057" s="729"/>
      <c r="T1057" s="729"/>
      <c r="U1057" s="729"/>
      <c r="V1057" s="729"/>
      <c r="W1057" s="729"/>
      <c r="X1057" s="729"/>
    </row>
    <row r="1058" spans="2:24" ht="15.75" x14ac:dyDescent="0.25">
      <c r="B1058" s="837" t="s">
        <v>313</v>
      </c>
      <c r="C1058" s="836" t="s">
        <v>1292</v>
      </c>
      <c r="D1058" s="835">
        <v>40451</v>
      </c>
      <c r="E1058" s="834">
        <v>34935.269999999997</v>
      </c>
      <c r="F1058" s="833"/>
      <c r="G1058" s="832">
        <v>20</v>
      </c>
      <c r="H1058" s="831">
        <f t="shared" si="120"/>
        <v>11</v>
      </c>
      <c r="I1058" s="831">
        <v>-1665.48</v>
      </c>
      <c r="J1058" s="789">
        <f t="shared" si="121"/>
        <v>19529.13</v>
      </c>
      <c r="K1058" s="831">
        <v>17863.650000000001</v>
      </c>
      <c r="L1058" s="790">
        <f t="shared" si="122"/>
        <v>17071.619999999995</v>
      </c>
      <c r="M1058" s="838"/>
      <c r="N1058" s="729"/>
      <c r="O1058" s="729"/>
      <c r="P1058" s="729"/>
      <c r="Q1058" s="729"/>
      <c r="R1058" s="729"/>
      <c r="S1058" s="729"/>
      <c r="T1058" s="729"/>
      <c r="U1058" s="729"/>
      <c r="V1058" s="729"/>
      <c r="W1058" s="729"/>
      <c r="X1058" s="729"/>
    </row>
    <row r="1059" spans="2:24" ht="15.75" x14ac:dyDescent="0.25">
      <c r="B1059" s="837" t="s">
        <v>313</v>
      </c>
      <c r="C1059" s="836" t="s">
        <v>1293</v>
      </c>
      <c r="D1059" s="835">
        <v>43100</v>
      </c>
      <c r="E1059" s="834">
        <v>35268.22</v>
      </c>
      <c r="F1059" s="833"/>
      <c r="G1059" s="832">
        <v>20</v>
      </c>
      <c r="H1059" s="831">
        <f t="shared" si="120"/>
        <v>4</v>
      </c>
      <c r="I1059" s="831">
        <v>-1714.1999999999998</v>
      </c>
      <c r="J1059" s="789">
        <f t="shared" si="121"/>
        <v>7126.7699999999995</v>
      </c>
      <c r="K1059" s="831">
        <v>5412.57</v>
      </c>
      <c r="L1059" s="790">
        <f t="shared" si="122"/>
        <v>29855.65</v>
      </c>
      <c r="M1059" s="838"/>
      <c r="N1059" s="729"/>
      <c r="O1059" s="729"/>
      <c r="P1059" s="729"/>
      <c r="Q1059" s="729"/>
      <c r="R1059" s="729"/>
      <c r="S1059" s="729"/>
      <c r="T1059" s="729"/>
      <c r="U1059" s="729"/>
      <c r="V1059" s="729"/>
      <c r="W1059" s="729"/>
      <c r="X1059" s="729"/>
    </row>
    <row r="1060" spans="2:24" ht="15.75" x14ac:dyDescent="0.25">
      <c r="B1060" s="837" t="s">
        <v>321</v>
      </c>
      <c r="C1060" s="836" t="s">
        <v>107</v>
      </c>
      <c r="D1060" s="835">
        <v>35765</v>
      </c>
      <c r="E1060" s="834">
        <v>35274</v>
      </c>
      <c r="F1060" s="833"/>
      <c r="G1060" s="832">
        <v>44</v>
      </c>
      <c r="H1060" s="831">
        <f t="shared" si="120"/>
        <v>24</v>
      </c>
      <c r="I1060" s="831">
        <v>-783.36</v>
      </c>
      <c r="J1060" s="789">
        <f t="shared" si="121"/>
        <v>19279.650000000001</v>
      </c>
      <c r="K1060" s="831">
        <v>18496.29</v>
      </c>
      <c r="L1060" s="790">
        <f t="shared" si="122"/>
        <v>16777.71</v>
      </c>
      <c r="M1060" s="838"/>
      <c r="N1060" s="729"/>
      <c r="O1060" s="729"/>
      <c r="P1060" s="729"/>
      <c r="Q1060" s="729"/>
      <c r="R1060" s="729"/>
      <c r="S1060" s="729"/>
      <c r="T1060" s="729"/>
      <c r="U1060" s="729"/>
      <c r="V1060" s="729"/>
      <c r="W1060" s="729"/>
      <c r="X1060" s="729"/>
    </row>
    <row r="1061" spans="2:24" ht="15.75" x14ac:dyDescent="0.25">
      <c r="B1061" s="837" t="s">
        <v>359</v>
      </c>
      <c r="C1061" s="836" t="s">
        <v>1294</v>
      </c>
      <c r="D1061" s="835">
        <v>43600</v>
      </c>
      <c r="E1061" s="834">
        <v>35487.56</v>
      </c>
      <c r="F1061" s="833"/>
      <c r="G1061" s="832">
        <v>60</v>
      </c>
      <c r="H1061" s="831">
        <f t="shared" si="120"/>
        <v>2</v>
      </c>
      <c r="I1061" s="831">
        <v>-587.28</v>
      </c>
      <c r="J1061" s="789">
        <f t="shared" si="121"/>
        <v>1570.96</v>
      </c>
      <c r="K1061" s="831">
        <v>983.68</v>
      </c>
      <c r="L1061" s="790">
        <f t="shared" si="122"/>
        <v>34503.879999999997</v>
      </c>
      <c r="M1061" s="838"/>
      <c r="N1061" s="729"/>
      <c r="O1061" s="729"/>
      <c r="P1061" s="729"/>
      <c r="Q1061" s="729"/>
      <c r="R1061" s="729"/>
      <c r="S1061" s="729"/>
      <c r="T1061" s="729"/>
      <c r="U1061" s="729"/>
      <c r="V1061" s="729"/>
      <c r="W1061" s="729"/>
      <c r="X1061" s="729"/>
    </row>
    <row r="1062" spans="2:24" ht="15.75" x14ac:dyDescent="0.25">
      <c r="B1062" s="837" t="s">
        <v>313</v>
      </c>
      <c r="C1062" s="836" t="s">
        <v>1162</v>
      </c>
      <c r="D1062" s="835">
        <v>43373</v>
      </c>
      <c r="E1062" s="834">
        <v>35528.25</v>
      </c>
      <c r="F1062" s="833"/>
      <c r="G1062" s="832">
        <v>20</v>
      </c>
      <c r="H1062" s="831">
        <f t="shared" si="120"/>
        <v>3</v>
      </c>
      <c r="I1062" s="831">
        <v>-1728.84</v>
      </c>
      <c r="J1062" s="789">
        <f t="shared" si="121"/>
        <v>5850.01</v>
      </c>
      <c r="K1062" s="831">
        <v>4121.17</v>
      </c>
      <c r="L1062" s="790">
        <f t="shared" si="122"/>
        <v>31407.08</v>
      </c>
      <c r="M1062" s="838"/>
      <c r="N1062" s="729"/>
      <c r="O1062" s="729"/>
      <c r="P1062" s="729"/>
      <c r="Q1062" s="729"/>
      <c r="R1062" s="729"/>
      <c r="S1062" s="729"/>
      <c r="T1062" s="729"/>
      <c r="U1062" s="729"/>
      <c r="V1062" s="729"/>
      <c r="W1062" s="729"/>
      <c r="X1062" s="729"/>
    </row>
    <row r="1063" spans="2:24" ht="15.75" x14ac:dyDescent="0.25">
      <c r="B1063" s="837" t="s">
        <v>359</v>
      </c>
      <c r="C1063" s="836" t="s">
        <v>1185</v>
      </c>
      <c r="D1063" s="835">
        <v>41578</v>
      </c>
      <c r="E1063" s="834">
        <v>35803.26</v>
      </c>
      <c r="F1063" s="833"/>
      <c r="G1063" s="832">
        <v>40</v>
      </c>
      <c r="H1063" s="831">
        <f t="shared" si="120"/>
        <v>8</v>
      </c>
      <c r="I1063" s="831">
        <v>-881.87999999999988</v>
      </c>
      <c r="J1063" s="789">
        <f t="shared" si="121"/>
        <v>7290.02</v>
      </c>
      <c r="K1063" s="831">
        <v>6408.14</v>
      </c>
      <c r="L1063" s="790">
        <f t="shared" si="122"/>
        <v>29395.120000000003</v>
      </c>
      <c r="M1063" s="838"/>
      <c r="N1063" s="729"/>
      <c r="O1063" s="729"/>
      <c r="P1063" s="729"/>
      <c r="Q1063" s="729"/>
      <c r="R1063" s="729"/>
      <c r="S1063" s="729"/>
      <c r="T1063" s="729"/>
      <c r="U1063" s="729"/>
      <c r="V1063" s="729"/>
      <c r="W1063" s="729"/>
      <c r="X1063" s="729"/>
    </row>
    <row r="1064" spans="2:24" ht="15.75" x14ac:dyDescent="0.25">
      <c r="B1064" s="837" t="s">
        <v>313</v>
      </c>
      <c r="C1064" s="836" t="s">
        <v>1017</v>
      </c>
      <c r="D1064" s="835">
        <v>41729</v>
      </c>
      <c r="E1064" s="834">
        <v>35915.43</v>
      </c>
      <c r="F1064" s="833"/>
      <c r="G1064" s="832">
        <v>20</v>
      </c>
      <c r="H1064" s="831">
        <f t="shared" si="120"/>
        <v>7</v>
      </c>
      <c r="I1064" s="831">
        <v>-1732.8000000000002</v>
      </c>
      <c r="J1064" s="789">
        <f t="shared" si="121"/>
        <v>13822.759999999998</v>
      </c>
      <c r="K1064" s="831">
        <v>12089.96</v>
      </c>
      <c r="L1064" s="790">
        <f t="shared" si="122"/>
        <v>23825.47</v>
      </c>
      <c r="M1064" s="838"/>
      <c r="N1064" s="729"/>
      <c r="O1064" s="729"/>
      <c r="P1064" s="729"/>
      <c r="Q1064" s="729"/>
      <c r="R1064" s="729"/>
      <c r="S1064" s="729"/>
      <c r="T1064" s="729"/>
      <c r="U1064" s="729"/>
      <c r="V1064" s="729"/>
      <c r="W1064" s="729"/>
      <c r="X1064" s="729"/>
    </row>
    <row r="1065" spans="2:24" ht="15.75" x14ac:dyDescent="0.25">
      <c r="B1065" s="837" t="s">
        <v>359</v>
      </c>
      <c r="C1065" s="836" t="s">
        <v>1295</v>
      </c>
      <c r="D1065" s="835">
        <v>39752</v>
      </c>
      <c r="E1065" s="834">
        <v>36118.17</v>
      </c>
      <c r="F1065" s="833"/>
      <c r="G1065" s="832">
        <v>40</v>
      </c>
      <c r="H1065" s="831">
        <f t="shared" si="120"/>
        <v>13</v>
      </c>
      <c r="I1065" s="831">
        <v>-887.28</v>
      </c>
      <c r="J1065" s="789">
        <f t="shared" si="121"/>
        <v>11865.33</v>
      </c>
      <c r="K1065" s="831">
        <v>10978.05</v>
      </c>
      <c r="L1065" s="790">
        <f t="shared" si="122"/>
        <v>25140.12</v>
      </c>
      <c r="M1065" s="838"/>
      <c r="N1065" s="729"/>
      <c r="O1065" s="729"/>
      <c r="P1065" s="729"/>
      <c r="Q1065" s="729"/>
      <c r="R1065" s="729"/>
      <c r="S1065" s="729"/>
      <c r="T1065" s="729"/>
      <c r="U1065" s="729"/>
      <c r="V1065" s="729"/>
      <c r="W1065" s="729"/>
      <c r="X1065" s="729"/>
    </row>
    <row r="1066" spans="2:24" ht="15.75" x14ac:dyDescent="0.25">
      <c r="B1066" s="837" t="s">
        <v>313</v>
      </c>
      <c r="C1066" s="836" t="s">
        <v>909</v>
      </c>
      <c r="D1066" s="835">
        <v>36130</v>
      </c>
      <c r="E1066" s="834">
        <v>36124</v>
      </c>
      <c r="F1066" s="833"/>
      <c r="G1066" s="832">
        <v>40</v>
      </c>
      <c r="H1066" s="831">
        <f t="shared" si="120"/>
        <v>23</v>
      </c>
      <c r="I1066" s="831">
        <v>-883.08</v>
      </c>
      <c r="J1066" s="789">
        <f t="shared" si="121"/>
        <v>20816.530000000002</v>
      </c>
      <c r="K1066" s="831">
        <v>19933.45</v>
      </c>
      <c r="L1066" s="790">
        <f t="shared" si="122"/>
        <v>16190.55</v>
      </c>
      <c r="M1066" s="838"/>
      <c r="N1066" s="729"/>
      <c r="O1066" s="729"/>
      <c r="P1066" s="729"/>
      <c r="Q1066" s="729"/>
      <c r="R1066" s="729"/>
      <c r="S1066" s="729"/>
      <c r="T1066" s="729"/>
      <c r="U1066" s="729"/>
      <c r="V1066" s="729"/>
      <c r="W1066" s="729"/>
      <c r="X1066" s="729"/>
    </row>
    <row r="1067" spans="2:24" ht="15.75" x14ac:dyDescent="0.25">
      <c r="B1067" s="837" t="s">
        <v>313</v>
      </c>
      <c r="C1067" s="836" t="s">
        <v>1296</v>
      </c>
      <c r="D1067" s="835">
        <v>42551</v>
      </c>
      <c r="E1067" s="834">
        <v>36170.839999999997</v>
      </c>
      <c r="F1067" s="833"/>
      <c r="G1067" s="832">
        <v>20</v>
      </c>
      <c r="H1067" s="831">
        <f t="shared" si="120"/>
        <v>5</v>
      </c>
      <c r="I1067" s="831">
        <v>-1753.8000000000002</v>
      </c>
      <c r="J1067" s="789">
        <f t="shared" si="121"/>
        <v>9864.82</v>
      </c>
      <c r="K1067" s="831">
        <v>8111.02</v>
      </c>
      <c r="L1067" s="790">
        <f t="shared" si="122"/>
        <v>28059.819999999996</v>
      </c>
      <c r="M1067" s="838"/>
      <c r="N1067" s="729"/>
      <c r="O1067" s="729"/>
      <c r="P1067" s="729"/>
      <c r="Q1067" s="729"/>
      <c r="R1067" s="729"/>
      <c r="S1067" s="729"/>
      <c r="T1067" s="729"/>
      <c r="U1067" s="729"/>
      <c r="V1067" s="729"/>
      <c r="W1067" s="729"/>
      <c r="X1067" s="729"/>
    </row>
    <row r="1068" spans="2:24" ht="15.75" x14ac:dyDescent="0.25">
      <c r="B1068" s="837" t="s">
        <v>313</v>
      </c>
      <c r="C1068" s="836" t="s">
        <v>1157</v>
      </c>
      <c r="D1068" s="835">
        <v>43281</v>
      </c>
      <c r="E1068" s="834">
        <v>36305.300000000003</v>
      </c>
      <c r="F1068" s="833"/>
      <c r="G1068" s="832">
        <v>20</v>
      </c>
      <c r="H1068" s="831">
        <f t="shared" si="120"/>
        <v>3</v>
      </c>
      <c r="I1068" s="831">
        <v>-1773.96</v>
      </c>
      <c r="J1068" s="789">
        <f t="shared" si="121"/>
        <v>6442.75</v>
      </c>
      <c r="K1068" s="831">
        <v>4668.79</v>
      </c>
      <c r="L1068" s="790">
        <f t="shared" si="122"/>
        <v>31636.510000000002</v>
      </c>
      <c r="M1068" s="838"/>
      <c r="N1068" s="729"/>
      <c r="O1068" s="729"/>
      <c r="P1068" s="729"/>
      <c r="Q1068" s="729"/>
      <c r="R1068" s="729"/>
      <c r="S1068" s="729"/>
      <c r="T1068" s="729"/>
      <c r="U1068" s="729"/>
      <c r="V1068" s="729"/>
      <c r="W1068" s="729"/>
      <c r="X1068" s="729"/>
    </row>
    <row r="1069" spans="2:24" ht="15.75" x14ac:dyDescent="0.25">
      <c r="B1069" s="837" t="s">
        <v>321</v>
      </c>
      <c r="C1069" s="836" t="s">
        <v>1116</v>
      </c>
      <c r="D1069" s="835">
        <v>42551</v>
      </c>
      <c r="E1069" s="834">
        <v>36505.31</v>
      </c>
      <c r="F1069" s="833"/>
      <c r="G1069" s="832">
        <v>44</v>
      </c>
      <c r="H1069" s="831">
        <f t="shared" si="120"/>
        <v>5</v>
      </c>
      <c r="I1069" s="831">
        <v>-821.16000000000008</v>
      </c>
      <c r="J1069" s="789">
        <f t="shared" si="121"/>
        <v>4550.43</v>
      </c>
      <c r="K1069" s="831">
        <v>3729.27</v>
      </c>
      <c r="L1069" s="790">
        <f t="shared" si="122"/>
        <v>32776.04</v>
      </c>
      <c r="M1069" s="838"/>
      <c r="N1069" s="729"/>
      <c r="O1069" s="729"/>
      <c r="P1069" s="729"/>
      <c r="Q1069" s="729"/>
      <c r="R1069" s="729"/>
      <c r="S1069" s="729"/>
      <c r="T1069" s="729"/>
      <c r="U1069" s="729"/>
      <c r="V1069" s="729"/>
      <c r="W1069" s="729"/>
      <c r="X1069" s="729"/>
    </row>
    <row r="1070" spans="2:24" ht="15.75" x14ac:dyDescent="0.25">
      <c r="B1070" s="837" t="s">
        <v>311</v>
      </c>
      <c r="C1070" s="836" t="s">
        <v>1297</v>
      </c>
      <c r="D1070" s="835">
        <v>39994</v>
      </c>
      <c r="E1070" s="834">
        <v>36537.480000000003</v>
      </c>
      <c r="F1070" s="833"/>
      <c r="G1070" s="832">
        <v>40</v>
      </c>
      <c r="H1070" s="831">
        <f t="shared" si="120"/>
        <v>12</v>
      </c>
      <c r="I1070" s="831">
        <v>-900.48</v>
      </c>
      <c r="J1070" s="789">
        <f t="shared" si="121"/>
        <v>11398.56</v>
      </c>
      <c r="K1070" s="831">
        <v>10498.08</v>
      </c>
      <c r="L1070" s="790">
        <f t="shared" si="122"/>
        <v>26039.4</v>
      </c>
      <c r="M1070" s="838"/>
      <c r="N1070" s="729"/>
      <c r="O1070" s="729"/>
      <c r="P1070" s="729"/>
      <c r="Q1070" s="729"/>
      <c r="R1070" s="729"/>
      <c r="S1070" s="729"/>
      <c r="T1070" s="729"/>
      <c r="U1070" s="729"/>
      <c r="V1070" s="729"/>
      <c r="W1070" s="729"/>
      <c r="X1070" s="729"/>
    </row>
    <row r="1071" spans="2:24" ht="15.75" x14ac:dyDescent="0.25">
      <c r="B1071" s="837" t="s">
        <v>313</v>
      </c>
      <c r="C1071" s="836" t="s">
        <v>1298</v>
      </c>
      <c r="D1071" s="835">
        <v>43008</v>
      </c>
      <c r="E1071" s="834">
        <v>36675.949999999997</v>
      </c>
      <c r="F1071" s="833"/>
      <c r="G1071" s="832">
        <v>20</v>
      </c>
      <c r="H1071" s="831">
        <f t="shared" si="120"/>
        <v>4</v>
      </c>
      <c r="I1071" s="831">
        <v>-1790.4</v>
      </c>
      <c r="J1071" s="789">
        <f t="shared" si="121"/>
        <v>7881.3600000000006</v>
      </c>
      <c r="K1071" s="831">
        <v>6090.96</v>
      </c>
      <c r="L1071" s="790">
        <f t="shared" si="122"/>
        <v>30584.989999999998</v>
      </c>
      <c r="M1071" s="838"/>
      <c r="N1071" s="729"/>
      <c r="O1071" s="729"/>
      <c r="P1071" s="729"/>
      <c r="Q1071" s="729"/>
      <c r="R1071" s="729"/>
      <c r="S1071" s="729"/>
      <c r="T1071" s="729"/>
      <c r="U1071" s="729"/>
      <c r="V1071" s="729"/>
      <c r="W1071" s="729"/>
      <c r="X1071" s="729"/>
    </row>
    <row r="1072" spans="2:24" ht="15.75" x14ac:dyDescent="0.25">
      <c r="B1072" s="837" t="s">
        <v>359</v>
      </c>
      <c r="C1072" s="836" t="s">
        <v>1225</v>
      </c>
      <c r="D1072" s="835">
        <v>42308</v>
      </c>
      <c r="E1072" s="834">
        <v>36795.599999999999</v>
      </c>
      <c r="F1072" s="833"/>
      <c r="G1072" s="832">
        <v>40</v>
      </c>
      <c r="H1072" s="831">
        <f t="shared" si="120"/>
        <v>6</v>
      </c>
      <c r="I1072" s="831">
        <v>-909.12000000000012</v>
      </c>
      <c r="J1072" s="789">
        <f t="shared" si="121"/>
        <v>5656.5</v>
      </c>
      <c r="K1072" s="831">
        <v>4747.38</v>
      </c>
      <c r="L1072" s="790">
        <f t="shared" si="122"/>
        <v>32048.219999999998</v>
      </c>
      <c r="M1072" s="838"/>
      <c r="N1072" s="729"/>
      <c r="O1072" s="729"/>
      <c r="P1072" s="729"/>
      <c r="Q1072" s="729"/>
      <c r="R1072" s="729"/>
      <c r="S1072" s="729"/>
      <c r="T1072" s="729"/>
      <c r="U1072" s="729"/>
      <c r="V1072" s="729"/>
      <c r="W1072" s="729"/>
      <c r="X1072" s="729"/>
    </row>
    <row r="1073" spans="2:24" ht="15.75" x14ac:dyDescent="0.25">
      <c r="B1073" s="837" t="s">
        <v>313</v>
      </c>
      <c r="C1073" s="836" t="s">
        <v>1100</v>
      </c>
      <c r="D1073" s="835">
        <v>41455</v>
      </c>
      <c r="E1073" s="834">
        <v>36861.64</v>
      </c>
      <c r="F1073" s="833"/>
      <c r="G1073" s="832">
        <v>20</v>
      </c>
      <c r="H1073" s="831">
        <f t="shared" si="120"/>
        <v>8</v>
      </c>
      <c r="I1073" s="831">
        <v>-1774.8000000000002</v>
      </c>
      <c r="J1073" s="789">
        <f t="shared" si="121"/>
        <v>15563.759999999998</v>
      </c>
      <c r="K1073" s="831">
        <v>13788.96</v>
      </c>
      <c r="L1073" s="790">
        <f t="shared" si="122"/>
        <v>23072.68</v>
      </c>
      <c r="M1073" s="838"/>
      <c r="N1073" s="729"/>
      <c r="O1073" s="729"/>
      <c r="P1073" s="729"/>
      <c r="Q1073" s="729"/>
      <c r="R1073" s="729"/>
      <c r="S1073" s="729"/>
      <c r="T1073" s="729"/>
      <c r="U1073" s="729"/>
      <c r="V1073" s="729"/>
      <c r="W1073" s="729"/>
      <c r="X1073" s="729"/>
    </row>
    <row r="1074" spans="2:24" ht="15.75" x14ac:dyDescent="0.25">
      <c r="B1074" s="837" t="s">
        <v>321</v>
      </c>
      <c r="C1074" s="836" t="s">
        <v>1161</v>
      </c>
      <c r="D1074" s="835">
        <v>38807</v>
      </c>
      <c r="E1074" s="834">
        <v>36895.040000000001</v>
      </c>
      <c r="F1074" s="833"/>
      <c r="G1074" s="832">
        <v>44</v>
      </c>
      <c r="H1074" s="831">
        <f t="shared" si="120"/>
        <v>15</v>
      </c>
      <c r="I1074" s="831">
        <v>-824.64</v>
      </c>
      <c r="J1074" s="789">
        <f t="shared" si="121"/>
        <v>13185.869999999999</v>
      </c>
      <c r="K1074" s="831">
        <v>12361.23</v>
      </c>
      <c r="L1074" s="790">
        <f t="shared" si="122"/>
        <v>24533.81</v>
      </c>
      <c r="M1074" s="838"/>
      <c r="N1074" s="729"/>
      <c r="O1074" s="729"/>
      <c r="P1074" s="729"/>
      <c r="Q1074" s="729"/>
      <c r="R1074" s="729"/>
      <c r="S1074" s="729"/>
      <c r="T1074" s="729"/>
      <c r="U1074" s="729"/>
      <c r="V1074" s="729"/>
      <c r="W1074" s="729"/>
      <c r="X1074" s="729"/>
    </row>
    <row r="1075" spans="2:24" ht="15.75" x14ac:dyDescent="0.25">
      <c r="B1075" s="837" t="s">
        <v>313</v>
      </c>
      <c r="C1075" s="836" t="s">
        <v>571</v>
      </c>
      <c r="D1075" s="835">
        <v>36799</v>
      </c>
      <c r="E1075" s="834">
        <v>38113.75</v>
      </c>
      <c r="F1075" s="833"/>
      <c r="G1075" s="832">
        <v>20</v>
      </c>
      <c r="H1075" s="831">
        <f t="shared" si="120"/>
        <v>20</v>
      </c>
      <c r="I1075" s="831">
        <v>-544.43999999999994</v>
      </c>
      <c r="J1075" s="789">
        <f t="shared" si="121"/>
        <v>38612.83</v>
      </c>
      <c r="K1075" s="831">
        <v>38068.39</v>
      </c>
      <c r="L1075" s="790">
        <f t="shared" si="122"/>
        <v>45.360000000000582</v>
      </c>
      <c r="M1075" s="838"/>
      <c r="N1075" s="729"/>
      <c r="O1075" s="729"/>
      <c r="P1075" s="729"/>
      <c r="Q1075" s="729"/>
      <c r="R1075" s="729"/>
      <c r="S1075" s="729"/>
      <c r="T1075" s="729"/>
      <c r="U1075" s="729"/>
      <c r="V1075" s="729"/>
      <c r="W1075" s="729"/>
      <c r="X1075" s="729"/>
    </row>
    <row r="1076" spans="2:24" ht="15.75" x14ac:dyDescent="0.25">
      <c r="B1076" s="837" t="s">
        <v>313</v>
      </c>
      <c r="C1076" s="836" t="s">
        <v>1056</v>
      </c>
      <c r="D1076" s="835">
        <v>36707</v>
      </c>
      <c r="E1076" s="834">
        <v>38190.699999999997</v>
      </c>
      <c r="F1076" s="833"/>
      <c r="G1076" s="832">
        <v>20</v>
      </c>
      <c r="H1076" s="831">
        <f t="shared" si="120"/>
        <v>20</v>
      </c>
      <c r="I1076" s="831">
        <v>0</v>
      </c>
      <c r="J1076" s="789">
        <f t="shared" si="121"/>
        <v>38190.699999999997</v>
      </c>
      <c r="K1076" s="831">
        <v>38190.699999999997</v>
      </c>
      <c r="L1076" s="790">
        <f t="shared" si="122"/>
        <v>0</v>
      </c>
      <c r="M1076" s="838"/>
      <c r="N1076" s="729"/>
      <c r="O1076" s="729"/>
      <c r="P1076" s="729"/>
      <c r="Q1076" s="729"/>
      <c r="R1076" s="729"/>
      <c r="S1076" s="729"/>
      <c r="T1076" s="729"/>
      <c r="U1076" s="729"/>
      <c r="V1076" s="729"/>
      <c r="W1076" s="729"/>
      <c r="X1076" s="729"/>
    </row>
    <row r="1077" spans="2:24" ht="15.75" x14ac:dyDescent="0.25">
      <c r="B1077" s="837" t="s">
        <v>311</v>
      </c>
      <c r="C1077" s="836" t="s">
        <v>1155</v>
      </c>
      <c r="D1077" s="835">
        <v>40086</v>
      </c>
      <c r="E1077" s="834">
        <v>38500</v>
      </c>
      <c r="F1077" s="833"/>
      <c r="G1077" s="832">
        <v>40</v>
      </c>
      <c r="H1077" s="831">
        <f t="shared" si="120"/>
        <v>12</v>
      </c>
      <c r="I1077" s="831">
        <v>-948.96</v>
      </c>
      <c r="J1077" s="789">
        <f t="shared" si="121"/>
        <v>11770.32</v>
      </c>
      <c r="K1077" s="831">
        <v>10821.36</v>
      </c>
      <c r="L1077" s="790">
        <f t="shared" si="122"/>
        <v>27678.639999999999</v>
      </c>
      <c r="M1077" s="838"/>
      <c r="N1077" s="729"/>
      <c r="O1077" s="729"/>
      <c r="P1077" s="729"/>
      <c r="Q1077" s="729"/>
      <c r="R1077" s="729"/>
      <c r="S1077" s="729"/>
      <c r="T1077" s="729"/>
      <c r="U1077" s="729"/>
      <c r="V1077" s="729"/>
      <c r="W1077" s="729"/>
      <c r="X1077" s="729"/>
    </row>
    <row r="1078" spans="2:24" ht="15.75" x14ac:dyDescent="0.25">
      <c r="B1078" s="837" t="s">
        <v>313</v>
      </c>
      <c r="C1078" s="836" t="s">
        <v>1285</v>
      </c>
      <c r="D1078" s="835">
        <v>39994</v>
      </c>
      <c r="E1078" s="834">
        <v>38886.15</v>
      </c>
      <c r="F1078" s="833"/>
      <c r="G1078" s="832">
        <v>40</v>
      </c>
      <c r="H1078" s="831">
        <f t="shared" si="120"/>
        <v>12</v>
      </c>
      <c r="I1078" s="831">
        <v>-955.68000000000006</v>
      </c>
      <c r="J1078" s="789">
        <f t="shared" si="121"/>
        <v>12127.17</v>
      </c>
      <c r="K1078" s="831">
        <v>11171.49</v>
      </c>
      <c r="L1078" s="790">
        <f t="shared" si="122"/>
        <v>27714.660000000003</v>
      </c>
      <c r="M1078" s="838"/>
      <c r="N1078" s="729"/>
      <c r="O1078" s="729"/>
      <c r="P1078" s="729"/>
      <c r="Q1078" s="729"/>
      <c r="R1078" s="729"/>
      <c r="S1078" s="729"/>
      <c r="T1078" s="729"/>
      <c r="U1078" s="729"/>
      <c r="V1078" s="729"/>
      <c r="W1078" s="729"/>
      <c r="X1078" s="729"/>
    </row>
    <row r="1079" spans="2:24" ht="15.75" x14ac:dyDescent="0.25">
      <c r="B1079" s="837" t="s">
        <v>359</v>
      </c>
      <c r="C1079" s="836" t="s">
        <v>1299</v>
      </c>
      <c r="D1079" s="835">
        <v>40724</v>
      </c>
      <c r="E1079" s="834">
        <v>38998.47</v>
      </c>
      <c r="F1079" s="833"/>
      <c r="G1079" s="832">
        <v>60</v>
      </c>
      <c r="H1079" s="831">
        <f t="shared" si="120"/>
        <v>10</v>
      </c>
      <c r="I1079" s="831">
        <v>-643.68000000000006</v>
      </c>
      <c r="J1079" s="789">
        <f t="shared" si="121"/>
        <v>6815.25</v>
      </c>
      <c r="K1079" s="831">
        <v>6171.57</v>
      </c>
      <c r="L1079" s="790">
        <f t="shared" si="122"/>
        <v>32826.9</v>
      </c>
      <c r="M1079" s="838"/>
      <c r="N1079" s="729"/>
      <c r="O1079" s="729"/>
      <c r="P1079" s="729"/>
      <c r="Q1079" s="729"/>
      <c r="R1079" s="729"/>
      <c r="S1079" s="729"/>
      <c r="T1079" s="729"/>
      <c r="U1079" s="729"/>
      <c r="V1079" s="729"/>
      <c r="W1079" s="729"/>
      <c r="X1079" s="729"/>
    </row>
    <row r="1080" spans="2:24" ht="15.75" x14ac:dyDescent="0.25">
      <c r="B1080" s="837" t="s">
        <v>313</v>
      </c>
      <c r="C1080" s="836" t="s">
        <v>1300</v>
      </c>
      <c r="D1080" s="835">
        <v>43692</v>
      </c>
      <c r="E1080" s="834">
        <v>39039.449999999997</v>
      </c>
      <c r="F1080" s="833"/>
      <c r="G1080" s="832">
        <v>20</v>
      </c>
      <c r="H1080" s="831">
        <f t="shared" si="120"/>
        <v>2</v>
      </c>
      <c r="I1080" s="831">
        <v>-1902.12</v>
      </c>
      <c r="J1080" s="789">
        <f t="shared" si="121"/>
        <v>4642.4799999999996</v>
      </c>
      <c r="K1080" s="831">
        <v>2740.36</v>
      </c>
      <c r="L1080" s="790">
        <f t="shared" si="122"/>
        <v>36299.089999999997</v>
      </c>
      <c r="M1080" s="838"/>
      <c r="N1080" s="729"/>
      <c r="O1080" s="729"/>
      <c r="P1080" s="729"/>
      <c r="Q1080" s="729"/>
      <c r="R1080" s="729"/>
      <c r="S1080" s="729"/>
      <c r="T1080" s="729"/>
      <c r="U1080" s="729"/>
      <c r="V1080" s="729"/>
      <c r="W1080" s="729"/>
      <c r="X1080" s="729"/>
    </row>
    <row r="1081" spans="2:24" ht="15.75" x14ac:dyDescent="0.25">
      <c r="B1081" s="837" t="s">
        <v>359</v>
      </c>
      <c r="C1081" s="836" t="s">
        <v>1301</v>
      </c>
      <c r="D1081" s="835">
        <v>41364</v>
      </c>
      <c r="E1081" s="834">
        <v>39071.910000000003</v>
      </c>
      <c r="F1081" s="833"/>
      <c r="G1081" s="832">
        <v>60</v>
      </c>
      <c r="H1081" s="831">
        <f t="shared" si="120"/>
        <v>8</v>
      </c>
      <c r="I1081" s="831">
        <v>-646.08000000000004</v>
      </c>
      <c r="J1081" s="789">
        <f t="shared" si="121"/>
        <v>5690.32</v>
      </c>
      <c r="K1081" s="831">
        <v>5044.24</v>
      </c>
      <c r="L1081" s="790">
        <f t="shared" si="122"/>
        <v>34027.670000000006</v>
      </c>
      <c r="M1081" s="838"/>
      <c r="N1081" s="729"/>
      <c r="O1081" s="729"/>
      <c r="P1081" s="729"/>
      <c r="Q1081" s="729"/>
      <c r="R1081" s="729"/>
      <c r="S1081" s="729"/>
      <c r="T1081" s="729"/>
      <c r="U1081" s="729"/>
      <c r="V1081" s="729"/>
      <c r="W1081" s="729"/>
      <c r="X1081" s="729"/>
    </row>
    <row r="1082" spans="2:24" ht="15.75" x14ac:dyDescent="0.25">
      <c r="B1082" s="837" t="s">
        <v>359</v>
      </c>
      <c r="C1082" s="836" t="s">
        <v>1302</v>
      </c>
      <c r="D1082" s="835">
        <v>42277</v>
      </c>
      <c r="E1082" s="834">
        <v>39232.6</v>
      </c>
      <c r="F1082" s="833"/>
      <c r="G1082" s="832">
        <v>40</v>
      </c>
      <c r="H1082" s="831">
        <f t="shared" si="120"/>
        <v>6</v>
      </c>
      <c r="I1082" s="831">
        <v>-969.36</v>
      </c>
      <c r="J1082" s="789">
        <f t="shared" si="121"/>
        <v>6112.94</v>
      </c>
      <c r="K1082" s="831">
        <v>5143.58</v>
      </c>
      <c r="L1082" s="790">
        <f t="shared" si="122"/>
        <v>34089.019999999997</v>
      </c>
      <c r="M1082" s="838"/>
      <c r="N1082" s="729"/>
      <c r="O1082" s="729"/>
      <c r="P1082" s="729"/>
      <c r="Q1082" s="729"/>
      <c r="R1082" s="729"/>
      <c r="S1082" s="729"/>
      <c r="T1082" s="729"/>
      <c r="U1082" s="729"/>
      <c r="V1082" s="729"/>
      <c r="W1082" s="729"/>
      <c r="X1082" s="729"/>
    </row>
    <row r="1083" spans="2:24" ht="15.75" x14ac:dyDescent="0.25">
      <c r="B1083" s="837" t="s">
        <v>359</v>
      </c>
      <c r="C1083" s="836" t="s">
        <v>1153</v>
      </c>
      <c r="D1083" s="835">
        <v>41729</v>
      </c>
      <c r="E1083" s="834">
        <v>39404.65</v>
      </c>
      <c r="F1083" s="833"/>
      <c r="G1083" s="832">
        <v>40</v>
      </c>
      <c r="H1083" s="831">
        <f t="shared" si="120"/>
        <v>7</v>
      </c>
      <c r="I1083" s="831">
        <v>-973.08</v>
      </c>
      <c r="J1083" s="789">
        <f t="shared" si="121"/>
        <v>7616.62</v>
      </c>
      <c r="K1083" s="831">
        <v>6643.54</v>
      </c>
      <c r="L1083" s="790">
        <f t="shared" si="122"/>
        <v>32761.11</v>
      </c>
      <c r="M1083" s="838"/>
      <c r="N1083" s="729"/>
      <c r="O1083" s="729"/>
      <c r="P1083" s="729"/>
      <c r="Q1083" s="729"/>
      <c r="R1083" s="729"/>
      <c r="S1083" s="729"/>
      <c r="T1083" s="729"/>
      <c r="U1083" s="729"/>
      <c r="V1083" s="729"/>
      <c r="W1083" s="729"/>
      <c r="X1083" s="729"/>
    </row>
    <row r="1084" spans="2:24" ht="15.75" x14ac:dyDescent="0.25">
      <c r="B1084" s="837" t="s">
        <v>359</v>
      </c>
      <c r="C1084" s="836" t="s">
        <v>1302</v>
      </c>
      <c r="D1084" s="835">
        <v>41912</v>
      </c>
      <c r="E1084" s="834">
        <v>39851.699999999997</v>
      </c>
      <c r="F1084" s="833"/>
      <c r="G1084" s="832">
        <v>40</v>
      </c>
      <c r="H1084" s="831">
        <f t="shared" si="120"/>
        <v>7</v>
      </c>
      <c r="I1084" s="831">
        <v>-981.96</v>
      </c>
      <c r="J1084" s="789">
        <f t="shared" si="121"/>
        <v>7201.6</v>
      </c>
      <c r="K1084" s="831">
        <v>6219.64</v>
      </c>
      <c r="L1084" s="790">
        <f t="shared" si="122"/>
        <v>33632.06</v>
      </c>
      <c r="M1084" s="838"/>
      <c r="N1084" s="729"/>
      <c r="O1084" s="729"/>
      <c r="P1084" s="729"/>
      <c r="Q1084" s="729"/>
      <c r="R1084" s="729"/>
      <c r="S1084" s="729"/>
      <c r="T1084" s="729"/>
      <c r="U1084" s="729"/>
      <c r="V1084" s="729"/>
      <c r="W1084" s="729"/>
      <c r="X1084" s="729"/>
    </row>
    <row r="1085" spans="2:24" ht="15.75" x14ac:dyDescent="0.25">
      <c r="B1085" s="837" t="s">
        <v>359</v>
      </c>
      <c r="C1085" s="836" t="s">
        <v>1261</v>
      </c>
      <c r="D1085" s="835">
        <v>41547</v>
      </c>
      <c r="E1085" s="834">
        <v>40113.89</v>
      </c>
      <c r="F1085" s="833"/>
      <c r="G1085" s="832">
        <v>40</v>
      </c>
      <c r="H1085" s="831">
        <f t="shared" si="120"/>
        <v>8</v>
      </c>
      <c r="I1085" s="831">
        <v>-990.48</v>
      </c>
      <c r="J1085" s="789">
        <f t="shared" si="121"/>
        <v>8254.9599999999991</v>
      </c>
      <c r="K1085" s="831">
        <v>7264.48</v>
      </c>
      <c r="L1085" s="790">
        <f t="shared" si="122"/>
        <v>32849.410000000003</v>
      </c>
      <c r="M1085" s="838"/>
      <c r="N1085" s="729"/>
      <c r="O1085" s="729"/>
      <c r="P1085" s="729"/>
      <c r="Q1085" s="729"/>
      <c r="R1085" s="729"/>
      <c r="S1085" s="729"/>
      <c r="T1085" s="729"/>
      <c r="U1085" s="729"/>
      <c r="V1085" s="729"/>
      <c r="W1085" s="729"/>
      <c r="X1085" s="729"/>
    </row>
    <row r="1086" spans="2:24" ht="15.75" x14ac:dyDescent="0.25">
      <c r="B1086" s="837" t="s">
        <v>316</v>
      </c>
      <c r="C1086" s="836" t="s">
        <v>1303</v>
      </c>
      <c r="D1086" s="835">
        <v>39234</v>
      </c>
      <c r="E1086" s="834">
        <v>40180.6</v>
      </c>
      <c r="F1086" s="833"/>
      <c r="G1086" s="832">
        <v>5</v>
      </c>
      <c r="H1086" s="831">
        <f t="shared" si="120"/>
        <v>5</v>
      </c>
      <c r="I1086" s="831">
        <v>0</v>
      </c>
      <c r="J1086" s="789">
        <f t="shared" si="121"/>
        <v>40180.6</v>
      </c>
      <c r="K1086" s="831">
        <v>40180.6</v>
      </c>
      <c r="L1086" s="790">
        <f t="shared" si="122"/>
        <v>0</v>
      </c>
      <c r="M1086" s="838"/>
      <c r="N1086" s="729"/>
      <c r="O1086" s="729"/>
      <c r="P1086" s="729"/>
      <c r="Q1086" s="729"/>
      <c r="R1086" s="729"/>
      <c r="S1086" s="729"/>
      <c r="T1086" s="729"/>
      <c r="U1086" s="729"/>
      <c r="V1086" s="729"/>
      <c r="W1086" s="729"/>
      <c r="X1086" s="729"/>
    </row>
    <row r="1087" spans="2:24" ht="15.75" x14ac:dyDescent="0.25">
      <c r="B1087" s="837" t="s">
        <v>359</v>
      </c>
      <c r="C1087" s="836" t="s">
        <v>1181</v>
      </c>
      <c r="D1087" s="835">
        <v>42916</v>
      </c>
      <c r="E1087" s="834">
        <v>40316.51</v>
      </c>
      <c r="F1087" s="833"/>
      <c r="G1087" s="832">
        <v>40</v>
      </c>
      <c r="H1087" s="831">
        <f t="shared" si="120"/>
        <v>4</v>
      </c>
      <c r="I1087" s="831">
        <v>-994.44</v>
      </c>
      <c r="J1087" s="789">
        <f t="shared" si="121"/>
        <v>4599.38</v>
      </c>
      <c r="K1087" s="831">
        <v>3604.94</v>
      </c>
      <c r="L1087" s="790">
        <f t="shared" si="122"/>
        <v>36711.57</v>
      </c>
      <c r="M1087" s="838"/>
      <c r="N1087" s="729"/>
      <c r="O1087" s="729"/>
      <c r="P1087" s="729"/>
      <c r="Q1087" s="729"/>
      <c r="R1087" s="729"/>
      <c r="S1087" s="729"/>
      <c r="T1087" s="729"/>
      <c r="U1087" s="729"/>
      <c r="V1087" s="729"/>
      <c r="W1087" s="729"/>
      <c r="X1087" s="729"/>
    </row>
    <row r="1088" spans="2:24" ht="15.75" x14ac:dyDescent="0.25">
      <c r="B1088" s="837" t="s">
        <v>312</v>
      </c>
      <c r="C1088" s="836" t="s">
        <v>1304</v>
      </c>
      <c r="D1088" s="835">
        <v>42671</v>
      </c>
      <c r="E1088" s="834">
        <v>40555.08</v>
      </c>
      <c r="F1088" s="833"/>
      <c r="G1088" s="832">
        <v>50</v>
      </c>
      <c r="H1088" s="831">
        <f t="shared" si="120"/>
        <v>5</v>
      </c>
      <c r="I1088" s="831">
        <v>-802.44</v>
      </c>
      <c r="J1088" s="789">
        <f t="shared" si="121"/>
        <v>4177.6900000000005</v>
      </c>
      <c r="K1088" s="831">
        <v>3375.25</v>
      </c>
      <c r="L1088" s="790">
        <f t="shared" si="122"/>
        <v>37179.83</v>
      </c>
      <c r="M1088" s="838"/>
      <c r="N1088" s="729"/>
      <c r="O1088" s="729"/>
      <c r="P1088" s="729"/>
      <c r="Q1088" s="729"/>
      <c r="R1088" s="729"/>
      <c r="S1088" s="729"/>
      <c r="T1088" s="729"/>
      <c r="U1088" s="729"/>
      <c r="V1088" s="729"/>
      <c r="W1088" s="729"/>
      <c r="X1088" s="729"/>
    </row>
    <row r="1089" spans="2:24" ht="15.75" x14ac:dyDescent="0.25">
      <c r="B1089" s="837" t="s">
        <v>321</v>
      </c>
      <c r="C1089" s="836" t="s">
        <v>1305</v>
      </c>
      <c r="D1089" s="835">
        <v>39752</v>
      </c>
      <c r="E1089" s="834">
        <v>40790.36</v>
      </c>
      <c r="F1089" s="833"/>
      <c r="G1089" s="832">
        <v>44</v>
      </c>
      <c r="H1089" s="831">
        <f t="shared" si="120"/>
        <v>13</v>
      </c>
      <c r="I1089" s="831">
        <v>-912.96</v>
      </c>
      <c r="J1089" s="789">
        <f t="shared" si="121"/>
        <v>12185.02</v>
      </c>
      <c r="K1089" s="831">
        <v>11272.06</v>
      </c>
      <c r="L1089" s="790">
        <f t="shared" si="122"/>
        <v>29518.300000000003</v>
      </c>
      <c r="M1089" s="838"/>
      <c r="N1089" s="729"/>
      <c r="O1089" s="729"/>
      <c r="P1089" s="729"/>
      <c r="Q1089" s="729"/>
      <c r="R1089" s="729"/>
      <c r="S1089" s="729"/>
      <c r="T1089" s="729"/>
      <c r="U1089" s="729"/>
      <c r="V1089" s="729"/>
      <c r="W1089" s="729"/>
      <c r="X1089" s="729"/>
    </row>
    <row r="1090" spans="2:24" ht="15.75" x14ac:dyDescent="0.25">
      <c r="B1090" s="837" t="s">
        <v>316</v>
      </c>
      <c r="C1090" s="836" t="s">
        <v>1306</v>
      </c>
      <c r="D1090" s="835">
        <v>41740</v>
      </c>
      <c r="E1090" s="834">
        <v>40817.050000000003</v>
      </c>
      <c r="F1090" s="833"/>
      <c r="G1090" s="832">
        <v>5</v>
      </c>
      <c r="H1090" s="831">
        <f t="shared" si="120"/>
        <v>5</v>
      </c>
      <c r="I1090" s="831">
        <v>0</v>
      </c>
      <c r="J1090" s="789">
        <f t="shared" si="121"/>
        <v>40817.050000000003</v>
      </c>
      <c r="K1090" s="831">
        <v>40817.050000000003</v>
      </c>
      <c r="L1090" s="790">
        <f t="shared" si="122"/>
        <v>0</v>
      </c>
      <c r="M1090" s="838"/>
      <c r="N1090" s="729"/>
      <c r="O1090" s="729"/>
      <c r="P1090" s="729"/>
      <c r="Q1090" s="729"/>
      <c r="R1090" s="729"/>
      <c r="S1090" s="729"/>
      <c r="T1090" s="729"/>
      <c r="U1090" s="729"/>
      <c r="V1090" s="729"/>
      <c r="W1090" s="729"/>
      <c r="X1090" s="729"/>
    </row>
    <row r="1091" spans="2:24" ht="15.75" x14ac:dyDescent="0.25">
      <c r="B1091" s="837" t="s">
        <v>359</v>
      </c>
      <c r="C1091" s="836" t="s">
        <v>572</v>
      </c>
      <c r="D1091" s="835">
        <v>39082</v>
      </c>
      <c r="E1091" s="834">
        <v>40878.92</v>
      </c>
      <c r="F1091" s="833"/>
      <c r="G1091" s="832">
        <v>60</v>
      </c>
      <c r="H1091" s="831">
        <f t="shared" si="120"/>
        <v>15</v>
      </c>
      <c r="I1091" s="831">
        <v>-675.24</v>
      </c>
      <c r="J1091" s="789">
        <f t="shared" si="121"/>
        <v>10210.68</v>
      </c>
      <c r="K1091" s="831">
        <v>9535.44</v>
      </c>
      <c r="L1091" s="790">
        <f t="shared" si="122"/>
        <v>31343.479999999996</v>
      </c>
      <c r="M1091" s="838"/>
      <c r="N1091" s="729"/>
      <c r="O1091" s="729"/>
      <c r="P1091" s="729"/>
      <c r="Q1091" s="729"/>
      <c r="R1091" s="729"/>
      <c r="S1091" s="729"/>
      <c r="T1091" s="729"/>
      <c r="U1091" s="729"/>
      <c r="V1091" s="729"/>
      <c r="W1091" s="729"/>
      <c r="X1091" s="729"/>
    </row>
    <row r="1092" spans="2:24" ht="15.75" x14ac:dyDescent="0.25">
      <c r="B1092" s="837" t="s">
        <v>308</v>
      </c>
      <c r="C1092" s="836" t="s">
        <v>839</v>
      </c>
      <c r="D1092" s="835">
        <v>42356</v>
      </c>
      <c r="E1092" s="834">
        <v>41047.25</v>
      </c>
      <c r="F1092" s="833"/>
      <c r="G1092" s="832">
        <v>20</v>
      </c>
      <c r="H1092" s="831">
        <f t="shared" si="120"/>
        <v>6</v>
      </c>
      <c r="I1092" s="831">
        <v>-1988.28</v>
      </c>
      <c r="J1092" s="789">
        <f t="shared" si="121"/>
        <v>12218.04</v>
      </c>
      <c r="K1092" s="831">
        <v>10229.76</v>
      </c>
      <c r="L1092" s="790">
        <f t="shared" si="122"/>
        <v>30817.489999999998</v>
      </c>
      <c r="M1092" s="838"/>
      <c r="N1092" s="729"/>
      <c r="O1092" s="729"/>
      <c r="P1092" s="729"/>
      <c r="Q1092" s="729"/>
      <c r="R1092" s="729"/>
      <c r="S1092" s="729"/>
      <c r="T1092" s="729"/>
      <c r="U1092" s="729"/>
      <c r="V1092" s="729"/>
      <c r="W1092" s="729"/>
      <c r="X1092" s="729"/>
    </row>
    <row r="1093" spans="2:24" ht="15.75" x14ac:dyDescent="0.25">
      <c r="B1093" s="837" t="s">
        <v>313</v>
      </c>
      <c r="C1093" s="836" t="s">
        <v>950</v>
      </c>
      <c r="D1093" s="835">
        <v>35674</v>
      </c>
      <c r="E1093" s="834">
        <v>41345</v>
      </c>
      <c r="F1093" s="833"/>
      <c r="G1093" s="832">
        <v>20</v>
      </c>
      <c r="H1093" s="831">
        <f t="shared" si="120"/>
        <v>20</v>
      </c>
      <c r="I1093" s="831">
        <v>0</v>
      </c>
      <c r="J1093" s="789">
        <f t="shared" si="121"/>
        <v>41345</v>
      </c>
      <c r="K1093" s="831">
        <v>41345</v>
      </c>
      <c r="L1093" s="790">
        <f t="shared" si="122"/>
        <v>0</v>
      </c>
      <c r="M1093" s="838"/>
      <c r="N1093" s="729"/>
      <c r="O1093" s="729"/>
      <c r="P1093" s="729"/>
      <c r="Q1093" s="729"/>
      <c r="R1093" s="729"/>
      <c r="S1093" s="729"/>
      <c r="T1093" s="729"/>
      <c r="U1093" s="729"/>
      <c r="V1093" s="729"/>
      <c r="W1093" s="729"/>
      <c r="X1093" s="729"/>
    </row>
    <row r="1094" spans="2:24" ht="15.75" x14ac:dyDescent="0.25">
      <c r="B1094" s="837" t="s">
        <v>313</v>
      </c>
      <c r="C1094" s="836" t="s">
        <v>1307</v>
      </c>
      <c r="D1094" s="835">
        <v>43373</v>
      </c>
      <c r="E1094" s="834">
        <v>41468.57</v>
      </c>
      <c r="F1094" s="833"/>
      <c r="G1094" s="832">
        <v>20</v>
      </c>
      <c r="H1094" s="831">
        <f t="shared" si="120"/>
        <v>3</v>
      </c>
      <c r="I1094" s="831">
        <v>-2017.92</v>
      </c>
      <c r="J1094" s="789">
        <f t="shared" si="121"/>
        <v>6828.17</v>
      </c>
      <c r="K1094" s="831">
        <v>4810.25</v>
      </c>
      <c r="L1094" s="790">
        <f t="shared" si="122"/>
        <v>36658.32</v>
      </c>
      <c r="M1094" s="838"/>
      <c r="N1094" s="729"/>
      <c r="O1094" s="729"/>
      <c r="P1094" s="729"/>
      <c r="Q1094" s="729"/>
      <c r="R1094" s="729"/>
      <c r="S1094" s="729"/>
      <c r="T1094" s="729"/>
      <c r="U1094" s="729"/>
      <c r="V1094" s="729"/>
      <c r="W1094" s="729"/>
      <c r="X1094" s="729"/>
    </row>
    <row r="1095" spans="2:24" ht="15.75" x14ac:dyDescent="0.25">
      <c r="B1095" s="837" t="s">
        <v>359</v>
      </c>
      <c r="C1095" s="836" t="s">
        <v>1308</v>
      </c>
      <c r="D1095" s="835">
        <v>42643</v>
      </c>
      <c r="E1095" s="834">
        <v>41520.620000000003</v>
      </c>
      <c r="F1095" s="833"/>
      <c r="G1095" s="832">
        <v>60</v>
      </c>
      <c r="H1095" s="831">
        <f t="shared" si="120"/>
        <v>5</v>
      </c>
      <c r="I1095" s="831">
        <v>-685.92000000000007</v>
      </c>
      <c r="J1095" s="789">
        <f t="shared" si="121"/>
        <v>3623.91</v>
      </c>
      <c r="K1095" s="831">
        <v>2937.99</v>
      </c>
      <c r="L1095" s="790">
        <f t="shared" si="122"/>
        <v>38582.630000000005</v>
      </c>
      <c r="M1095" s="838"/>
      <c r="N1095" s="729"/>
      <c r="O1095" s="729"/>
      <c r="P1095" s="729"/>
      <c r="Q1095" s="729"/>
      <c r="R1095" s="729"/>
      <c r="S1095" s="729"/>
      <c r="T1095" s="729"/>
      <c r="U1095" s="729"/>
      <c r="V1095" s="729"/>
      <c r="W1095" s="729"/>
      <c r="X1095" s="729"/>
    </row>
    <row r="1096" spans="2:24" ht="15.75" x14ac:dyDescent="0.25">
      <c r="B1096" s="837" t="s">
        <v>359</v>
      </c>
      <c r="C1096" s="836" t="s">
        <v>1309</v>
      </c>
      <c r="D1096" s="835">
        <v>43190</v>
      </c>
      <c r="E1096" s="834">
        <v>41737.33</v>
      </c>
      <c r="F1096" s="833"/>
      <c r="G1096" s="832">
        <v>60</v>
      </c>
      <c r="H1096" s="831">
        <f t="shared" ref="H1096:H1159" si="123">IF(E1096&lt;&gt;"",IF((TestEOY-D1096)/365&gt;G1096,G1096,ROUNDUP(((TestEOY-D1096)/365),0)),"")</f>
        <v>3</v>
      </c>
      <c r="I1096" s="831">
        <v>-690.6</v>
      </c>
      <c r="J1096" s="789">
        <f t="shared" ref="J1096:J1159" si="124">K1096-I1096</f>
        <v>2659.02</v>
      </c>
      <c r="K1096" s="831">
        <v>1968.42</v>
      </c>
      <c r="L1096" s="790">
        <f t="shared" si="122"/>
        <v>39768.910000000003</v>
      </c>
      <c r="M1096" s="838"/>
      <c r="N1096" s="729"/>
      <c r="O1096" s="729"/>
      <c r="P1096" s="729"/>
      <c r="Q1096" s="729"/>
      <c r="R1096" s="729"/>
      <c r="S1096" s="729"/>
      <c r="T1096" s="729"/>
      <c r="U1096" s="729"/>
      <c r="V1096" s="729"/>
      <c r="W1096" s="729"/>
      <c r="X1096" s="729"/>
    </row>
    <row r="1097" spans="2:24" ht="15.75" x14ac:dyDescent="0.25">
      <c r="B1097" s="837" t="s">
        <v>359</v>
      </c>
      <c r="C1097" s="836" t="s">
        <v>1261</v>
      </c>
      <c r="D1097" s="835">
        <v>40816</v>
      </c>
      <c r="E1097" s="834">
        <v>41781.1</v>
      </c>
      <c r="F1097" s="833"/>
      <c r="G1097" s="832">
        <v>40</v>
      </c>
      <c r="H1097" s="831">
        <f t="shared" si="123"/>
        <v>10</v>
      </c>
      <c r="I1097" s="831">
        <v>-1030.8000000000002</v>
      </c>
      <c r="J1097" s="789">
        <f t="shared" si="124"/>
        <v>10685.84</v>
      </c>
      <c r="K1097" s="831">
        <v>9655.0400000000009</v>
      </c>
      <c r="L1097" s="790">
        <f t="shared" si="122"/>
        <v>32126.059999999998</v>
      </c>
      <c r="M1097" s="838"/>
      <c r="N1097" s="729"/>
      <c r="O1097" s="729"/>
      <c r="P1097" s="729"/>
      <c r="Q1097" s="729"/>
      <c r="R1097" s="729"/>
      <c r="S1097" s="729"/>
      <c r="T1097" s="729"/>
      <c r="U1097" s="729"/>
      <c r="V1097" s="729"/>
      <c r="W1097" s="729"/>
      <c r="X1097" s="729"/>
    </row>
    <row r="1098" spans="2:24" ht="15.75" x14ac:dyDescent="0.25">
      <c r="B1098" s="837" t="s">
        <v>359</v>
      </c>
      <c r="C1098" s="836" t="s">
        <v>1139</v>
      </c>
      <c r="D1098" s="835">
        <v>42094</v>
      </c>
      <c r="E1098" s="834">
        <v>41891.31</v>
      </c>
      <c r="F1098" s="833"/>
      <c r="G1098" s="832">
        <v>60</v>
      </c>
      <c r="H1098" s="831">
        <f t="shared" si="123"/>
        <v>6</v>
      </c>
      <c r="I1098" s="831">
        <v>-692.88</v>
      </c>
      <c r="J1098" s="789">
        <f t="shared" si="124"/>
        <v>4704.82</v>
      </c>
      <c r="K1098" s="831">
        <v>4011.94</v>
      </c>
      <c r="L1098" s="790">
        <f t="shared" si="122"/>
        <v>37879.369999999995</v>
      </c>
      <c r="M1098" s="838"/>
      <c r="N1098" s="729"/>
      <c r="O1098" s="729"/>
      <c r="P1098" s="729"/>
      <c r="Q1098" s="729"/>
      <c r="R1098" s="729"/>
      <c r="S1098" s="729"/>
      <c r="T1098" s="729"/>
      <c r="U1098" s="729"/>
      <c r="V1098" s="729"/>
      <c r="W1098" s="729"/>
      <c r="X1098" s="729"/>
    </row>
    <row r="1099" spans="2:24" ht="15.75" x14ac:dyDescent="0.25">
      <c r="B1099" s="837" t="s">
        <v>321</v>
      </c>
      <c r="C1099" s="836" t="s">
        <v>1310</v>
      </c>
      <c r="D1099" s="835">
        <v>39721</v>
      </c>
      <c r="E1099" s="834">
        <v>41952.15</v>
      </c>
      <c r="F1099" s="833"/>
      <c r="G1099" s="832">
        <v>44</v>
      </c>
      <c r="H1099" s="831">
        <f t="shared" si="123"/>
        <v>13</v>
      </c>
      <c r="I1099" s="831">
        <v>-941.28</v>
      </c>
      <c r="J1099" s="789">
        <f t="shared" si="124"/>
        <v>12615.08</v>
      </c>
      <c r="K1099" s="831">
        <v>11673.8</v>
      </c>
      <c r="L1099" s="790">
        <f t="shared" si="122"/>
        <v>30278.350000000002</v>
      </c>
      <c r="M1099" s="838"/>
      <c r="N1099" s="729"/>
      <c r="O1099" s="729"/>
      <c r="P1099" s="729"/>
      <c r="Q1099" s="729"/>
      <c r="R1099" s="729"/>
      <c r="S1099" s="729"/>
      <c r="T1099" s="729"/>
      <c r="U1099" s="729"/>
      <c r="V1099" s="729"/>
      <c r="W1099" s="729"/>
      <c r="X1099" s="729"/>
    </row>
    <row r="1100" spans="2:24" ht="15.75" x14ac:dyDescent="0.25">
      <c r="B1100" s="837" t="s">
        <v>359</v>
      </c>
      <c r="C1100" s="836" t="s">
        <v>1311</v>
      </c>
      <c r="D1100" s="835">
        <v>34000</v>
      </c>
      <c r="E1100" s="834">
        <v>42252</v>
      </c>
      <c r="F1100" s="833"/>
      <c r="G1100" s="832">
        <v>60</v>
      </c>
      <c r="H1100" s="831">
        <f t="shared" si="123"/>
        <v>28</v>
      </c>
      <c r="I1100" s="831">
        <v>-693.48</v>
      </c>
      <c r="J1100" s="789">
        <f t="shared" si="124"/>
        <v>20405.72</v>
      </c>
      <c r="K1100" s="831">
        <v>19712.240000000002</v>
      </c>
      <c r="L1100" s="790">
        <f t="shared" si="122"/>
        <v>22539.759999999998</v>
      </c>
      <c r="M1100" s="838"/>
      <c r="N1100" s="729"/>
      <c r="O1100" s="729"/>
      <c r="P1100" s="729"/>
      <c r="Q1100" s="729"/>
      <c r="R1100" s="729"/>
      <c r="S1100" s="729"/>
      <c r="T1100" s="729"/>
      <c r="U1100" s="729"/>
      <c r="V1100" s="729"/>
      <c r="W1100" s="729"/>
      <c r="X1100" s="729"/>
    </row>
    <row r="1101" spans="2:24" ht="15.75" x14ac:dyDescent="0.25">
      <c r="B1101" s="837" t="s">
        <v>313</v>
      </c>
      <c r="C1101" s="836" t="s">
        <v>1244</v>
      </c>
      <c r="D1101" s="835">
        <v>42277</v>
      </c>
      <c r="E1101" s="834">
        <v>42463.59</v>
      </c>
      <c r="F1101" s="833"/>
      <c r="G1101" s="832">
        <v>20</v>
      </c>
      <c r="H1101" s="831">
        <f t="shared" si="123"/>
        <v>6</v>
      </c>
      <c r="I1101" s="831">
        <v>-2066.7599999999998</v>
      </c>
      <c r="J1101" s="789">
        <f t="shared" si="124"/>
        <v>13185.25</v>
      </c>
      <c r="K1101" s="831">
        <v>11118.49</v>
      </c>
      <c r="L1101" s="790">
        <f t="shared" si="122"/>
        <v>31345.1</v>
      </c>
      <c r="M1101" s="838"/>
      <c r="N1101" s="729"/>
      <c r="O1101" s="729"/>
      <c r="P1101" s="729"/>
      <c r="Q1101" s="729"/>
      <c r="R1101" s="729"/>
      <c r="S1101" s="729"/>
      <c r="T1101" s="729"/>
      <c r="U1101" s="729"/>
      <c r="V1101" s="729"/>
      <c r="W1101" s="729"/>
      <c r="X1101" s="729"/>
    </row>
    <row r="1102" spans="2:24" ht="15.75" x14ac:dyDescent="0.25">
      <c r="B1102" s="837" t="s">
        <v>359</v>
      </c>
      <c r="C1102" s="836" t="s">
        <v>1312</v>
      </c>
      <c r="D1102" s="835">
        <v>41090</v>
      </c>
      <c r="E1102" s="834">
        <v>42552.74</v>
      </c>
      <c r="F1102" s="833"/>
      <c r="G1102" s="832">
        <v>60</v>
      </c>
      <c r="H1102" s="831">
        <f t="shared" si="123"/>
        <v>9</v>
      </c>
      <c r="I1102" s="831">
        <v>-702.48</v>
      </c>
      <c r="J1102" s="789">
        <f t="shared" si="124"/>
        <v>6727.4</v>
      </c>
      <c r="K1102" s="831">
        <v>6024.92</v>
      </c>
      <c r="L1102" s="790">
        <f t="shared" ref="L1102:L1165" si="125">IFERROR(IF(K1102&gt;E1102,0,(+E1102-K1102))-F1102,"")</f>
        <v>36527.82</v>
      </c>
      <c r="M1102" s="838"/>
      <c r="N1102" s="729"/>
      <c r="O1102" s="729"/>
      <c r="P1102" s="729"/>
      <c r="Q1102" s="729"/>
      <c r="R1102" s="729"/>
      <c r="S1102" s="729"/>
      <c r="T1102" s="729"/>
      <c r="U1102" s="729"/>
      <c r="V1102" s="729"/>
      <c r="W1102" s="729"/>
      <c r="X1102" s="729"/>
    </row>
    <row r="1103" spans="2:24" ht="15.75" x14ac:dyDescent="0.25">
      <c r="B1103" s="837" t="s">
        <v>313</v>
      </c>
      <c r="C1103" s="836" t="s">
        <v>1222</v>
      </c>
      <c r="D1103" s="835">
        <v>40816</v>
      </c>
      <c r="E1103" s="834">
        <v>43662.04</v>
      </c>
      <c r="F1103" s="833"/>
      <c r="G1103" s="832">
        <v>20</v>
      </c>
      <c r="H1103" s="831">
        <f t="shared" si="123"/>
        <v>10</v>
      </c>
      <c r="I1103" s="831">
        <v>-2090.16</v>
      </c>
      <c r="J1103" s="789">
        <f t="shared" si="124"/>
        <v>22237.37</v>
      </c>
      <c r="K1103" s="831">
        <v>20147.21</v>
      </c>
      <c r="L1103" s="790">
        <f t="shared" si="125"/>
        <v>23514.83</v>
      </c>
      <c r="M1103" s="838"/>
      <c r="N1103" s="729"/>
      <c r="O1103" s="729"/>
      <c r="P1103" s="729"/>
      <c r="Q1103" s="729"/>
      <c r="R1103" s="729"/>
      <c r="S1103" s="729"/>
      <c r="T1103" s="729"/>
      <c r="U1103" s="729"/>
      <c r="V1103" s="729"/>
      <c r="W1103" s="729"/>
      <c r="X1103" s="729"/>
    </row>
    <row r="1104" spans="2:24" ht="15.75" x14ac:dyDescent="0.25">
      <c r="B1104" s="837" t="s">
        <v>359</v>
      </c>
      <c r="C1104" s="836" t="s">
        <v>1225</v>
      </c>
      <c r="D1104" s="835">
        <v>43784</v>
      </c>
      <c r="E1104" s="834">
        <v>43819.55</v>
      </c>
      <c r="F1104" s="833"/>
      <c r="G1104" s="832">
        <v>40</v>
      </c>
      <c r="H1104" s="831">
        <f t="shared" si="123"/>
        <v>2</v>
      </c>
      <c r="I1104" s="831">
        <v>-1081.68</v>
      </c>
      <c r="J1104" s="789">
        <f t="shared" si="124"/>
        <v>2352.8500000000004</v>
      </c>
      <c r="K1104" s="831">
        <v>1271.17</v>
      </c>
      <c r="L1104" s="790">
        <f t="shared" si="125"/>
        <v>42548.380000000005</v>
      </c>
      <c r="M1104" s="838"/>
      <c r="N1104" s="729"/>
      <c r="O1104" s="729"/>
      <c r="P1104" s="729"/>
      <c r="Q1104" s="729"/>
      <c r="R1104" s="729"/>
      <c r="S1104" s="729"/>
      <c r="T1104" s="729"/>
      <c r="U1104" s="729"/>
      <c r="V1104" s="729"/>
      <c r="W1104" s="729"/>
      <c r="X1104" s="729"/>
    </row>
    <row r="1105" spans="2:24" ht="15.75" x14ac:dyDescent="0.25">
      <c r="B1105" s="837" t="s">
        <v>307</v>
      </c>
      <c r="C1105" s="836" t="s">
        <v>1313</v>
      </c>
      <c r="D1105" s="835">
        <v>39263</v>
      </c>
      <c r="E1105" s="834">
        <v>43902.1</v>
      </c>
      <c r="F1105" s="833"/>
      <c r="G1105" s="832">
        <v>7</v>
      </c>
      <c r="H1105" s="831">
        <f t="shared" si="123"/>
        <v>7</v>
      </c>
      <c r="I1105" s="831">
        <v>0</v>
      </c>
      <c r="J1105" s="789">
        <f t="shared" si="124"/>
        <v>43902.1</v>
      </c>
      <c r="K1105" s="831">
        <v>43902.1</v>
      </c>
      <c r="L1105" s="790">
        <f t="shared" si="125"/>
        <v>0</v>
      </c>
      <c r="M1105" s="838"/>
      <c r="N1105" s="729"/>
      <c r="O1105" s="729"/>
      <c r="P1105" s="729"/>
      <c r="Q1105" s="729"/>
      <c r="R1105" s="729"/>
      <c r="S1105" s="729"/>
      <c r="T1105" s="729"/>
      <c r="U1105" s="729"/>
      <c r="V1105" s="729"/>
      <c r="W1105" s="729"/>
      <c r="X1105" s="729"/>
    </row>
    <row r="1106" spans="2:24" ht="15.75" x14ac:dyDescent="0.25">
      <c r="B1106" s="837" t="s">
        <v>313</v>
      </c>
      <c r="C1106" s="836" t="s">
        <v>1150</v>
      </c>
      <c r="D1106" s="835">
        <v>42674</v>
      </c>
      <c r="E1106" s="834">
        <v>43913.74</v>
      </c>
      <c r="F1106" s="833"/>
      <c r="G1106" s="832">
        <v>20</v>
      </c>
      <c r="H1106" s="831">
        <f t="shared" si="123"/>
        <v>5</v>
      </c>
      <c r="I1106" s="831">
        <v>-2141.04</v>
      </c>
      <c r="J1106" s="789">
        <f t="shared" si="124"/>
        <v>11262.43</v>
      </c>
      <c r="K1106" s="831">
        <v>9121.39</v>
      </c>
      <c r="L1106" s="790">
        <f t="shared" si="125"/>
        <v>34792.35</v>
      </c>
      <c r="M1106" s="838"/>
      <c r="N1106" s="729"/>
      <c r="O1106" s="729"/>
      <c r="P1106" s="729"/>
      <c r="Q1106" s="729"/>
      <c r="R1106" s="729"/>
      <c r="S1106" s="729"/>
      <c r="T1106" s="729"/>
      <c r="U1106" s="729"/>
      <c r="V1106" s="729"/>
      <c r="W1106" s="729"/>
      <c r="X1106" s="729"/>
    </row>
    <row r="1107" spans="2:24" ht="15.75" x14ac:dyDescent="0.25">
      <c r="B1107" s="837" t="s">
        <v>359</v>
      </c>
      <c r="C1107" s="836" t="s">
        <v>1314</v>
      </c>
      <c r="D1107" s="835">
        <v>41455</v>
      </c>
      <c r="E1107" s="834">
        <v>43991.54</v>
      </c>
      <c r="F1107" s="833"/>
      <c r="G1107" s="832">
        <v>40</v>
      </c>
      <c r="H1107" s="831">
        <f t="shared" si="123"/>
        <v>8</v>
      </c>
      <c r="I1107" s="831">
        <v>-1086.1200000000001</v>
      </c>
      <c r="J1107" s="789">
        <f t="shared" si="124"/>
        <v>9327.7200000000012</v>
      </c>
      <c r="K1107" s="831">
        <v>8241.6</v>
      </c>
      <c r="L1107" s="790">
        <f t="shared" si="125"/>
        <v>35749.94</v>
      </c>
      <c r="M1107" s="838"/>
      <c r="N1107" s="729"/>
      <c r="O1107" s="729"/>
      <c r="P1107" s="729"/>
      <c r="Q1107" s="729"/>
      <c r="R1107" s="729"/>
      <c r="S1107" s="729"/>
      <c r="T1107" s="729"/>
      <c r="U1107" s="729"/>
      <c r="V1107" s="729"/>
      <c r="W1107" s="729"/>
      <c r="X1107" s="729"/>
    </row>
    <row r="1108" spans="2:24" ht="15.75" x14ac:dyDescent="0.25">
      <c r="B1108" s="837">
        <v>0</v>
      </c>
      <c r="C1108" s="836" t="s">
        <v>952</v>
      </c>
      <c r="D1108" s="835">
        <v>42825</v>
      </c>
      <c r="E1108" s="834">
        <v>45000</v>
      </c>
      <c r="F1108" s="833"/>
      <c r="G1108" s="832">
        <v>30</v>
      </c>
      <c r="H1108" s="831">
        <f t="shared" si="123"/>
        <v>4</v>
      </c>
      <c r="I1108" s="831">
        <v>-1472.4</v>
      </c>
      <c r="J1108" s="789">
        <f t="shared" si="124"/>
        <v>7208.6</v>
      </c>
      <c r="K1108" s="831">
        <v>5736.2</v>
      </c>
      <c r="L1108" s="790">
        <f t="shared" si="125"/>
        <v>39263.800000000003</v>
      </c>
      <c r="M1108" s="838"/>
      <c r="N1108" s="729"/>
      <c r="O1108" s="729"/>
      <c r="P1108" s="729"/>
      <c r="Q1108" s="729"/>
      <c r="R1108" s="729"/>
      <c r="S1108" s="729"/>
      <c r="T1108" s="729"/>
      <c r="U1108" s="729"/>
      <c r="V1108" s="729"/>
      <c r="W1108" s="729"/>
      <c r="X1108" s="729"/>
    </row>
    <row r="1109" spans="2:24" ht="15.75" x14ac:dyDescent="0.25">
      <c r="B1109" s="837" t="s">
        <v>311</v>
      </c>
      <c r="C1109" s="836" t="s">
        <v>1315</v>
      </c>
      <c r="D1109" s="835">
        <v>38898</v>
      </c>
      <c r="E1109" s="834">
        <v>45000</v>
      </c>
      <c r="F1109" s="833"/>
      <c r="G1109" s="832">
        <v>40</v>
      </c>
      <c r="H1109" s="831">
        <f t="shared" si="123"/>
        <v>15</v>
      </c>
      <c r="I1109" s="831">
        <v>-1103.76</v>
      </c>
      <c r="J1109" s="789">
        <f t="shared" si="124"/>
        <v>17405.64</v>
      </c>
      <c r="K1109" s="831">
        <v>16301.88</v>
      </c>
      <c r="L1109" s="790">
        <f t="shared" si="125"/>
        <v>28698.120000000003</v>
      </c>
      <c r="M1109" s="838"/>
      <c r="N1109" s="729"/>
      <c r="O1109" s="729"/>
      <c r="P1109" s="729"/>
      <c r="Q1109" s="729"/>
      <c r="R1109" s="729"/>
      <c r="S1109" s="729"/>
      <c r="T1109" s="729"/>
      <c r="U1109" s="729"/>
      <c r="V1109" s="729"/>
      <c r="W1109" s="729"/>
      <c r="X1109" s="729"/>
    </row>
    <row r="1110" spans="2:24" ht="15.75" x14ac:dyDescent="0.25">
      <c r="B1110" s="837" t="s">
        <v>311</v>
      </c>
      <c r="C1110" s="836" t="s">
        <v>1316</v>
      </c>
      <c r="D1110" s="835">
        <v>38990</v>
      </c>
      <c r="E1110" s="834">
        <v>45000</v>
      </c>
      <c r="F1110" s="833"/>
      <c r="G1110" s="832">
        <v>40</v>
      </c>
      <c r="H1110" s="831">
        <f t="shared" si="123"/>
        <v>15</v>
      </c>
      <c r="I1110" s="831">
        <v>-1104</v>
      </c>
      <c r="J1110" s="789">
        <f t="shared" si="124"/>
        <v>17124.75</v>
      </c>
      <c r="K1110" s="831">
        <v>16020.75</v>
      </c>
      <c r="L1110" s="790">
        <f t="shared" si="125"/>
        <v>28979.25</v>
      </c>
      <c r="M1110" s="838"/>
      <c r="N1110" s="729"/>
      <c r="O1110" s="729"/>
      <c r="P1110" s="729"/>
      <c r="Q1110" s="729"/>
      <c r="R1110" s="729"/>
      <c r="S1110" s="729"/>
      <c r="T1110" s="729"/>
      <c r="U1110" s="729"/>
      <c r="V1110" s="729"/>
      <c r="W1110" s="729"/>
      <c r="X1110" s="729"/>
    </row>
    <row r="1111" spans="2:24" ht="15.75" x14ac:dyDescent="0.25">
      <c r="B1111" s="837" t="s">
        <v>316</v>
      </c>
      <c r="C1111" s="836" t="s">
        <v>1317</v>
      </c>
      <c r="D1111" s="835">
        <v>41740</v>
      </c>
      <c r="E1111" s="834">
        <v>45078.25</v>
      </c>
      <c r="F1111" s="833"/>
      <c r="G1111" s="832">
        <v>5</v>
      </c>
      <c r="H1111" s="831">
        <f t="shared" si="123"/>
        <v>5</v>
      </c>
      <c r="I1111" s="831">
        <v>0</v>
      </c>
      <c r="J1111" s="789">
        <f t="shared" si="124"/>
        <v>45078.25</v>
      </c>
      <c r="K1111" s="831">
        <v>45078.25</v>
      </c>
      <c r="L1111" s="790">
        <f t="shared" si="125"/>
        <v>0</v>
      </c>
      <c r="M1111" s="838"/>
      <c r="N1111" s="729"/>
      <c r="O1111" s="729"/>
      <c r="P1111" s="729"/>
      <c r="Q1111" s="729"/>
      <c r="R1111" s="729"/>
      <c r="S1111" s="729"/>
      <c r="T1111" s="729"/>
      <c r="U1111" s="729"/>
      <c r="V1111" s="729"/>
      <c r="W1111" s="729"/>
      <c r="X1111" s="729"/>
    </row>
    <row r="1112" spans="2:24" ht="15.75" x14ac:dyDescent="0.25">
      <c r="B1112" s="837" t="s">
        <v>316</v>
      </c>
      <c r="C1112" s="836" t="s">
        <v>1318</v>
      </c>
      <c r="D1112" s="835">
        <v>41740</v>
      </c>
      <c r="E1112" s="834">
        <v>45078.25</v>
      </c>
      <c r="F1112" s="833"/>
      <c r="G1112" s="832">
        <v>5</v>
      </c>
      <c r="H1112" s="831">
        <f t="shared" si="123"/>
        <v>5</v>
      </c>
      <c r="I1112" s="831">
        <v>0</v>
      </c>
      <c r="J1112" s="789">
        <f t="shared" si="124"/>
        <v>45078.25</v>
      </c>
      <c r="K1112" s="831">
        <v>45078.25</v>
      </c>
      <c r="L1112" s="790">
        <f t="shared" si="125"/>
        <v>0</v>
      </c>
      <c r="M1112" s="838"/>
      <c r="N1112" s="729"/>
      <c r="O1112" s="729"/>
      <c r="P1112" s="729"/>
      <c r="Q1112" s="729"/>
      <c r="R1112" s="729"/>
      <c r="S1112" s="729"/>
      <c r="T1112" s="729"/>
      <c r="U1112" s="729"/>
      <c r="V1112" s="729"/>
      <c r="W1112" s="729"/>
      <c r="X1112" s="729"/>
    </row>
    <row r="1113" spans="2:24" ht="15.75" x14ac:dyDescent="0.25">
      <c r="B1113" s="837" t="s">
        <v>313</v>
      </c>
      <c r="C1113" s="836" t="s">
        <v>1319</v>
      </c>
      <c r="D1113" s="835">
        <v>39721</v>
      </c>
      <c r="E1113" s="834">
        <v>45371.02</v>
      </c>
      <c r="F1113" s="833"/>
      <c r="G1113" s="832">
        <v>20</v>
      </c>
      <c r="H1113" s="831">
        <f t="shared" si="123"/>
        <v>13</v>
      </c>
      <c r="I1113" s="831">
        <v>-2138.88</v>
      </c>
      <c r="J1113" s="789">
        <f t="shared" si="124"/>
        <v>29863.780000000002</v>
      </c>
      <c r="K1113" s="831">
        <v>27724.9</v>
      </c>
      <c r="L1113" s="790">
        <f t="shared" si="125"/>
        <v>17646.119999999995</v>
      </c>
      <c r="M1113" s="838"/>
      <c r="N1113" s="729"/>
      <c r="O1113" s="729"/>
      <c r="P1113" s="729"/>
      <c r="Q1113" s="729"/>
      <c r="R1113" s="729"/>
      <c r="S1113" s="729"/>
      <c r="T1113" s="729"/>
      <c r="U1113" s="729"/>
      <c r="V1113" s="729"/>
      <c r="W1113" s="729"/>
      <c r="X1113" s="729"/>
    </row>
    <row r="1114" spans="2:24" ht="15.75" x14ac:dyDescent="0.25">
      <c r="B1114" s="837" t="s">
        <v>313</v>
      </c>
      <c r="C1114" s="836" t="s">
        <v>1320</v>
      </c>
      <c r="D1114" s="835">
        <v>39629</v>
      </c>
      <c r="E1114" s="834">
        <v>45412.1</v>
      </c>
      <c r="F1114" s="833"/>
      <c r="G1114" s="832">
        <v>20</v>
      </c>
      <c r="H1114" s="831">
        <f t="shared" si="123"/>
        <v>13</v>
      </c>
      <c r="I1114" s="831">
        <v>-2158.1999999999998</v>
      </c>
      <c r="J1114" s="789">
        <f t="shared" si="124"/>
        <v>30484.63</v>
      </c>
      <c r="K1114" s="831">
        <v>28326.43</v>
      </c>
      <c r="L1114" s="790">
        <f t="shared" si="125"/>
        <v>17085.669999999998</v>
      </c>
      <c r="M1114" s="838"/>
      <c r="N1114" s="729"/>
      <c r="O1114" s="729"/>
      <c r="P1114" s="729"/>
      <c r="Q1114" s="729"/>
      <c r="R1114" s="729"/>
      <c r="S1114" s="729"/>
      <c r="T1114" s="729"/>
      <c r="U1114" s="729"/>
      <c r="V1114" s="729"/>
      <c r="W1114" s="729"/>
      <c r="X1114" s="729"/>
    </row>
    <row r="1115" spans="2:24" ht="15.75" x14ac:dyDescent="0.25">
      <c r="B1115" s="837" t="s">
        <v>359</v>
      </c>
      <c r="C1115" s="836" t="s">
        <v>1321</v>
      </c>
      <c r="D1115" s="835">
        <v>41820</v>
      </c>
      <c r="E1115" s="834">
        <v>45417.98</v>
      </c>
      <c r="F1115" s="833"/>
      <c r="G1115" s="832">
        <v>40</v>
      </c>
      <c r="H1115" s="831">
        <f t="shared" si="123"/>
        <v>7</v>
      </c>
      <c r="I1115" s="831">
        <v>-1121.76</v>
      </c>
      <c r="J1115" s="789">
        <f t="shared" si="124"/>
        <v>8495.35</v>
      </c>
      <c r="K1115" s="831">
        <v>7373.59</v>
      </c>
      <c r="L1115" s="790">
        <f t="shared" si="125"/>
        <v>38044.39</v>
      </c>
      <c r="M1115" s="838"/>
      <c r="N1115" s="729"/>
      <c r="O1115" s="729"/>
      <c r="P1115" s="729"/>
      <c r="Q1115" s="729"/>
      <c r="R1115" s="729"/>
      <c r="S1115" s="729"/>
      <c r="T1115" s="729"/>
      <c r="U1115" s="729"/>
      <c r="V1115" s="729"/>
      <c r="W1115" s="729"/>
      <c r="X1115" s="729"/>
    </row>
    <row r="1116" spans="2:24" ht="15.75" x14ac:dyDescent="0.25">
      <c r="B1116" s="837" t="s">
        <v>313</v>
      </c>
      <c r="C1116" s="836" t="s">
        <v>1277</v>
      </c>
      <c r="D1116" s="835">
        <v>42460</v>
      </c>
      <c r="E1116" s="834">
        <v>45465.72</v>
      </c>
      <c r="F1116" s="833"/>
      <c r="G1116" s="832">
        <v>20</v>
      </c>
      <c r="H1116" s="831">
        <f t="shared" si="123"/>
        <v>5</v>
      </c>
      <c r="I1116" s="831">
        <v>-2214.7200000000003</v>
      </c>
      <c r="J1116" s="789">
        <f t="shared" si="124"/>
        <v>12983.57</v>
      </c>
      <c r="K1116" s="831">
        <v>10768.85</v>
      </c>
      <c r="L1116" s="790">
        <f t="shared" si="125"/>
        <v>34696.870000000003</v>
      </c>
      <c r="M1116" s="838"/>
      <c r="N1116" s="729"/>
      <c r="O1116" s="729"/>
      <c r="P1116" s="729"/>
      <c r="Q1116" s="729"/>
      <c r="R1116" s="729"/>
      <c r="S1116" s="729"/>
      <c r="T1116" s="729"/>
      <c r="U1116" s="729"/>
      <c r="V1116" s="729"/>
      <c r="W1116" s="729"/>
      <c r="X1116" s="729"/>
    </row>
    <row r="1117" spans="2:24" ht="15.75" x14ac:dyDescent="0.25">
      <c r="B1117" s="837" t="s">
        <v>359</v>
      </c>
      <c r="C1117" s="836" t="s">
        <v>1322</v>
      </c>
      <c r="D1117" s="835">
        <v>41213</v>
      </c>
      <c r="E1117" s="834">
        <v>45643.27</v>
      </c>
      <c r="F1117" s="833"/>
      <c r="G1117" s="832">
        <v>60</v>
      </c>
      <c r="H1117" s="831">
        <f t="shared" si="123"/>
        <v>9</v>
      </c>
      <c r="I1117" s="831">
        <v>-753.48</v>
      </c>
      <c r="J1117" s="789">
        <f t="shared" si="124"/>
        <v>6962.41</v>
      </c>
      <c r="K1117" s="831">
        <v>6208.93</v>
      </c>
      <c r="L1117" s="790">
        <f t="shared" si="125"/>
        <v>39434.339999999997</v>
      </c>
      <c r="M1117" s="838"/>
      <c r="N1117" s="729"/>
      <c r="O1117" s="729"/>
      <c r="P1117" s="729"/>
      <c r="Q1117" s="729"/>
      <c r="R1117" s="729"/>
      <c r="S1117" s="729"/>
      <c r="T1117" s="729"/>
      <c r="U1117" s="729"/>
      <c r="V1117" s="729"/>
      <c r="W1117" s="729"/>
      <c r="X1117" s="729"/>
    </row>
    <row r="1118" spans="2:24" ht="15.75" x14ac:dyDescent="0.25">
      <c r="B1118" s="837" t="s">
        <v>308</v>
      </c>
      <c r="C1118" s="836" t="s">
        <v>1323</v>
      </c>
      <c r="D1118" s="835">
        <v>41247</v>
      </c>
      <c r="E1118" s="834">
        <v>45750</v>
      </c>
      <c r="F1118" s="833"/>
      <c r="G1118" s="832">
        <v>10</v>
      </c>
      <c r="H1118" s="831">
        <f t="shared" si="123"/>
        <v>9</v>
      </c>
      <c r="I1118" s="831">
        <v>-3790.68</v>
      </c>
      <c r="J1118" s="789">
        <f t="shared" si="124"/>
        <v>40379.769999999997</v>
      </c>
      <c r="K1118" s="831">
        <v>36589.089999999997</v>
      </c>
      <c r="L1118" s="790">
        <f t="shared" si="125"/>
        <v>9160.9100000000035</v>
      </c>
      <c r="M1118" s="838"/>
      <c r="N1118" s="729"/>
      <c r="O1118" s="729"/>
      <c r="P1118" s="729"/>
      <c r="Q1118" s="729"/>
      <c r="R1118" s="729"/>
      <c r="S1118" s="729"/>
      <c r="T1118" s="729"/>
      <c r="U1118" s="729"/>
      <c r="V1118" s="729"/>
      <c r="W1118" s="729"/>
      <c r="X1118" s="729"/>
    </row>
    <row r="1119" spans="2:24" ht="15.75" x14ac:dyDescent="0.25">
      <c r="B1119" s="837" t="s">
        <v>307</v>
      </c>
      <c r="C1119" s="836" t="s">
        <v>1324</v>
      </c>
      <c r="D1119" s="835">
        <v>36130</v>
      </c>
      <c r="E1119" s="834">
        <v>45755</v>
      </c>
      <c r="F1119" s="833"/>
      <c r="G1119" s="832">
        <v>20</v>
      </c>
      <c r="H1119" s="831">
        <f t="shared" si="123"/>
        <v>20</v>
      </c>
      <c r="I1119" s="831">
        <v>0</v>
      </c>
      <c r="J1119" s="789">
        <f t="shared" si="124"/>
        <v>45755</v>
      </c>
      <c r="K1119" s="831">
        <v>45755</v>
      </c>
      <c r="L1119" s="790">
        <f t="shared" si="125"/>
        <v>0</v>
      </c>
      <c r="M1119" s="838"/>
      <c r="N1119" s="729"/>
      <c r="O1119" s="729"/>
      <c r="P1119" s="729"/>
      <c r="Q1119" s="729"/>
      <c r="R1119" s="729"/>
      <c r="S1119" s="729"/>
      <c r="T1119" s="729"/>
      <c r="U1119" s="729"/>
      <c r="V1119" s="729"/>
      <c r="W1119" s="729"/>
      <c r="X1119" s="729"/>
    </row>
    <row r="1120" spans="2:24" ht="15.75" x14ac:dyDescent="0.25">
      <c r="B1120" s="837" t="s">
        <v>359</v>
      </c>
      <c r="C1120" s="836" t="s">
        <v>1325</v>
      </c>
      <c r="D1120" s="835">
        <v>42185</v>
      </c>
      <c r="E1120" s="834">
        <v>46027.77</v>
      </c>
      <c r="F1120" s="833"/>
      <c r="G1120" s="832">
        <v>60</v>
      </c>
      <c r="H1120" s="831">
        <f t="shared" si="123"/>
        <v>6</v>
      </c>
      <c r="I1120" s="831">
        <v>-761.40000000000009</v>
      </c>
      <c r="J1120" s="789">
        <f t="shared" si="124"/>
        <v>4977.76</v>
      </c>
      <c r="K1120" s="831">
        <v>4216.3599999999997</v>
      </c>
      <c r="L1120" s="790">
        <f t="shared" si="125"/>
        <v>41811.409999999996</v>
      </c>
      <c r="M1120" s="838"/>
      <c r="N1120" s="729"/>
      <c r="O1120" s="729"/>
      <c r="P1120" s="729"/>
      <c r="Q1120" s="729"/>
      <c r="R1120" s="729"/>
      <c r="S1120" s="729"/>
      <c r="T1120" s="729"/>
      <c r="U1120" s="729"/>
      <c r="V1120" s="729"/>
      <c r="W1120" s="729"/>
      <c r="X1120" s="729"/>
    </row>
    <row r="1121" spans="2:24" ht="15.75" x14ac:dyDescent="0.25">
      <c r="B1121" s="837" t="s">
        <v>359</v>
      </c>
      <c r="C1121" s="836" t="s">
        <v>1024</v>
      </c>
      <c r="D1121" s="835">
        <v>34943</v>
      </c>
      <c r="E1121" s="834">
        <v>46073</v>
      </c>
      <c r="F1121" s="833"/>
      <c r="G1121" s="832">
        <v>40</v>
      </c>
      <c r="H1121" s="831">
        <f t="shared" si="123"/>
        <v>26</v>
      </c>
      <c r="I1121" s="831">
        <v>-1121.04</v>
      </c>
      <c r="J1121" s="789">
        <f t="shared" si="124"/>
        <v>30285.34</v>
      </c>
      <c r="K1121" s="831">
        <v>29164.3</v>
      </c>
      <c r="L1121" s="790">
        <f t="shared" si="125"/>
        <v>16908.7</v>
      </c>
      <c r="M1121" s="838"/>
      <c r="N1121" s="729"/>
      <c r="O1121" s="729"/>
      <c r="P1121" s="729"/>
      <c r="Q1121" s="729"/>
      <c r="R1121" s="729"/>
      <c r="S1121" s="729"/>
      <c r="T1121" s="729"/>
      <c r="U1121" s="729"/>
      <c r="V1121" s="729"/>
      <c r="W1121" s="729"/>
      <c r="X1121" s="729"/>
    </row>
    <row r="1122" spans="2:24" ht="15.75" x14ac:dyDescent="0.25">
      <c r="B1122" s="837" t="s">
        <v>313</v>
      </c>
      <c r="C1122" s="836" t="s">
        <v>1326</v>
      </c>
      <c r="D1122" s="835">
        <v>40999</v>
      </c>
      <c r="E1122" s="834">
        <v>46174.43</v>
      </c>
      <c r="F1122" s="833"/>
      <c r="G1122" s="832">
        <v>20</v>
      </c>
      <c r="H1122" s="831">
        <f t="shared" si="123"/>
        <v>9</v>
      </c>
      <c r="I1122" s="831">
        <v>-2214.48</v>
      </c>
      <c r="J1122" s="789">
        <f t="shared" si="124"/>
        <v>22368.66</v>
      </c>
      <c r="K1122" s="831">
        <v>20154.18</v>
      </c>
      <c r="L1122" s="790">
        <f t="shared" si="125"/>
        <v>26020.25</v>
      </c>
      <c r="M1122" s="838"/>
      <c r="N1122" s="729"/>
      <c r="O1122" s="729"/>
      <c r="P1122" s="729"/>
      <c r="Q1122" s="729"/>
      <c r="R1122" s="729"/>
      <c r="S1122" s="729"/>
      <c r="T1122" s="729"/>
      <c r="U1122" s="729"/>
      <c r="V1122" s="729"/>
      <c r="W1122" s="729"/>
      <c r="X1122" s="729"/>
    </row>
    <row r="1123" spans="2:24" ht="15.75" x14ac:dyDescent="0.25">
      <c r="B1123" s="837" t="s">
        <v>313</v>
      </c>
      <c r="C1123" s="836" t="s">
        <v>1327</v>
      </c>
      <c r="D1123" s="835">
        <v>40482</v>
      </c>
      <c r="E1123" s="834">
        <v>46222.91</v>
      </c>
      <c r="F1123" s="833"/>
      <c r="G1123" s="832">
        <v>20</v>
      </c>
      <c r="H1123" s="831">
        <f t="shared" si="123"/>
        <v>11</v>
      </c>
      <c r="I1123" s="831">
        <v>-2221.56</v>
      </c>
      <c r="J1123" s="789">
        <f t="shared" si="124"/>
        <v>25673.460000000003</v>
      </c>
      <c r="K1123" s="831">
        <v>23451.9</v>
      </c>
      <c r="L1123" s="790">
        <f t="shared" si="125"/>
        <v>22771.010000000002</v>
      </c>
      <c r="M1123" s="838"/>
      <c r="N1123" s="729"/>
      <c r="O1123" s="729"/>
      <c r="P1123" s="729"/>
      <c r="Q1123" s="729"/>
      <c r="R1123" s="729"/>
      <c r="S1123" s="729"/>
      <c r="T1123" s="729"/>
      <c r="U1123" s="729"/>
      <c r="V1123" s="729"/>
      <c r="W1123" s="729"/>
      <c r="X1123" s="729"/>
    </row>
    <row r="1124" spans="2:24" ht="15.75" x14ac:dyDescent="0.25">
      <c r="B1124" s="837" t="s">
        <v>313</v>
      </c>
      <c r="C1124" s="836" t="s">
        <v>1328</v>
      </c>
      <c r="D1124" s="835">
        <v>42551</v>
      </c>
      <c r="E1124" s="834">
        <v>46535.85</v>
      </c>
      <c r="F1124" s="833"/>
      <c r="G1124" s="832">
        <v>20</v>
      </c>
      <c r="H1124" s="831">
        <f t="shared" si="123"/>
        <v>5</v>
      </c>
      <c r="I1124" s="831">
        <v>-2256.2400000000002</v>
      </c>
      <c r="J1124" s="789">
        <f t="shared" si="124"/>
        <v>12691.52</v>
      </c>
      <c r="K1124" s="831">
        <v>10435.280000000001</v>
      </c>
      <c r="L1124" s="790">
        <f t="shared" si="125"/>
        <v>36100.57</v>
      </c>
      <c r="M1124" s="838"/>
      <c r="N1124" s="729"/>
      <c r="O1124" s="729"/>
      <c r="P1124" s="729"/>
      <c r="Q1124" s="729"/>
      <c r="R1124" s="729"/>
      <c r="S1124" s="729"/>
      <c r="T1124" s="729"/>
      <c r="U1124" s="729"/>
      <c r="V1124" s="729"/>
      <c r="W1124" s="729"/>
      <c r="X1124" s="729"/>
    </row>
    <row r="1125" spans="2:24" ht="15.75" x14ac:dyDescent="0.25">
      <c r="B1125" s="837" t="s">
        <v>321</v>
      </c>
      <c r="C1125" s="836" t="s">
        <v>1329</v>
      </c>
      <c r="D1125" s="835">
        <v>41213</v>
      </c>
      <c r="E1125" s="834">
        <v>46848.11</v>
      </c>
      <c r="F1125" s="833"/>
      <c r="G1125" s="832">
        <v>44</v>
      </c>
      <c r="H1125" s="831">
        <f t="shared" si="123"/>
        <v>9</v>
      </c>
      <c r="I1125" s="831">
        <v>-1052.6399999999999</v>
      </c>
      <c r="J1125" s="789">
        <f t="shared" si="124"/>
        <v>9741.9</v>
      </c>
      <c r="K1125" s="831">
        <v>8689.26</v>
      </c>
      <c r="L1125" s="790">
        <f t="shared" si="125"/>
        <v>38158.85</v>
      </c>
      <c r="M1125" s="838"/>
      <c r="N1125" s="729"/>
      <c r="O1125" s="729"/>
      <c r="P1125" s="729"/>
      <c r="Q1125" s="729"/>
      <c r="R1125" s="729"/>
      <c r="S1125" s="729"/>
      <c r="T1125" s="729"/>
      <c r="U1125" s="729"/>
      <c r="V1125" s="729"/>
      <c r="W1125" s="729"/>
      <c r="X1125" s="729"/>
    </row>
    <row r="1126" spans="2:24" ht="15.75" x14ac:dyDescent="0.25">
      <c r="B1126" s="837" t="s">
        <v>313</v>
      </c>
      <c r="C1126" s="836" t="s">
        <v>1330</v>
      </c>
      <c r="D1126" s="835">
        <v>38442</v>
      </c>
      <c r="E1126" s="834">
        <v>47051.61</v>
      </c>
      <c r="F1126" s="833"/>
      <c r="G1126" s="832">
        <v>20</v>
      </c>
      <c r="H1126" s="831">
        <f t="shared" si="123"/>
        <v>16</v>
      </c>
      <c r="I1126" s="831">
        <v>-2128.56</v>
      </c>
      <c r="J1126" s="789">
        <f t="shared" si="124"/>
        <v>39069.689999999995</v>
      </c>
      <c r="K1126" s="831">
        <v>36941.129999999997</v>
      </c>
      <c r="L1126" s="790">
        <f t="shared" si="125"/>
        <v>10110.480000000003</v>
      </c>
      <c r="M1126" s="838"/>
      <c r="N1126" s="729"/>
      <c r="O1126" s="729"/>
      <c r="P1126" s="729"/>
      <c r="Q1126" s="729"/>
      <c r="R1126" s="729"/>
      <c r="S1126" s="729"/>
      <c r="T1126" s="729"/>
      <c r="U1126" s="729"/>
      <c r="V1126" s="729"/>
      <c r="W1126" s="729"/>
      <c r="X1126" s="729"/>
    </row>
    <row r="1127" spans="2:24" ht="15.75" x14ac:dyDescent="0.25">
      <c r="B1127" s="837" t="s">
        <v>359</v>
      </c>
      <c r="C1127" s="836" t="s">
        <v>1331</v>
      </c>
      <c r="D1127" s="835">
        <v>36891</v>
      </c>
      <c r="E1127" s="834">
        <v>47259.199999999997</v>
      </c>
      <c r="F1127" s="833"/>
      <c r="G1127" s="832">
        <v>60</v>
      </c>
      <c r="H1127" s="831">
        <f t="shared" si="123"/>
        <v>21</v>
      </c>
      <c r="I1127" s="831">
        <v>-778.08</v>
      </c>
      <c r="J1127" s="789">
        <f t="shared" si="124"/>
        <v>16591.93</v>
      </c>
      <c r="K1127" s="831">
        <v>15813.85</v>
      </c>
      <c r="L1127" s="790">
        <f t="shared" si="125"/>
        <v>31445.35</v>
      </c>
      <c r="M1127" s="838"/>
      <c r="N1127" s="729"/>
      <c r="O1127" s="729"/>
      <c r="P1127" s="729"/>
      <c r="Q1127" s="729"/>
      <c r="R1127" s="729"/>
      <c r="S1127" s="729"/>
      <c r="T1127" s="729"/>
      <c r="U1127" s="729"/>
      <c r="V1127" s="729"/>
      <c r="W1127" s="729"/>
      <c r="X1127" s="729"/>
    </row>
    <row r="1128" spans="2:24" ht="15.75" x14ac:dyDescent="0.25">
      <c r="B1128" s="837" t="s">
        <v>313</v>
      </c>
      <c r="C1128" s="836" t="s">
        <v>1328</v>
      </c>
      <c r="D1128" s="835">
        <v>42185</v>
      </c>
      <c r="E1128" s="834">
        <v>47264.35</v>
      </c>
      <c r="F1128" s="833"/>
      <c r="G1128" s="832">
        <v>20</v>
      </c>
      <c r="H1128" s="831">
        <f t="shared" si="123"/>
        <v>6</v>
      </c>
      <c r="I1128" s="831">
        <v>-2299.3200000000002</v>
      </c>
      <c r="J1128" s="789">
        <f t="shared" si="124"/>
        <v>15265.08</v>
      </c>
      <c r="K1128" s="831">
        <v>12965.76</v>
      </c>
      <c r="L1128" s="790">
        <f t="shared" si="125"/>
        <v>34298.589999999997</v>
      </c>
      <c r="M1128" s="838"/>
      <c r="N1128" s="729"/>
      <c r="O1128" s="729"/>
      <c r="P1128" s="729"/>
      <c r="Q1128" s="729"/>
      <c r="R1128" s="729"/>
      <c r="S1128" s="729"/>
      <c r="T1128" s="729"/>
      <c r="U1128" s="729"/>
      <c r="V1128" s="729"/>
      <c r="W1128" s="729"/>
      <c r="X1128" s="729"/>
    </row>
    <row r="1129" spans="2:24" ht="15.75" x14ac:dyDescent="0.25">
      <c r="B1129" s="837" t="s">
        <v>313</v>
      </c>
      <c r="C1129" s="836" t="s">
        <v>1332</v>
      </c>
      <c r="D1129" s="835">
        <v>40359</v>
      </c>
      <c r="E1129" s="834">
        <v>47372.81</v>
      </c>
      <c r="F1129" s="833"/>
      <c r="G1129" s="832">
        <v>20</v>
      </c>
      <c r="H1129" s="831">
        <f t="shared" si="123"/>
        <v>11</v>
      </c>
      <c r="I1129" s="831">
        <v>-2255.88</v>
      </c>
      <c r="J1129" s="789">
        <f t="shared" si="124"/>
        <v>27070.22</v>
      </c>
      <c r="K1129" s="831">
        <v>24814.34</v>
      </c>
      <c r="L1129" s="790">
        <f t="shared" si="125"/>
        <v>22558.469999999998</v>
      </c>
      <c r="M1129" s="838"/>
      <c r="N1129" s="729"/>
      <c r="O1129" s="729"/>
      <c r="P1129" s="729"/>
      <c r="Q1129" s="729"/>
      <c r="R1129" s="729"/>
      <c r="S1129" s="729"/>
      <c r="T1129" s="729"/>
      <c r="U1129" s="729"/>
      <c r="V1129" s="729"/>
      <c r="W1129" s="729"/>
      <c r="X1129" s="729"/>
    </row>
    <row r="1130" spans="2:24" ht="15.75" x14ac:dyDescent="0.25">
      <c r="B1130" s="837" t="s">
        <v>313</v>
      </c>
      <c r="C1130" s="836" t="s">
        <v>1085</v>
      </c>
      <c r="D1130" s="835">
        <v>38717</v>
      </c>
      <c r="E1130" s="834">
        <v>47385.440000000002</v>
      </c>
      <c r="F1130" s="833"/>
      <c r="G1130" s="832">
        <v>20</v>
      </c>
      <c r="H1130" s="831">
        <f t="shared" si="123"/>
        <v>16</v>
      </c>
      <c r="I1130" s="831">
        <v>-2171.88</v>
      </c>
      <c r="J1130" s="789">
        <f t="shared" si="124"/>
        <v>37612.229999999996</v>
      </c>
      <c r="K1130" s="831">
        <v>35440.35</v>
      </c>
      <c r="L1130" s="790">
        <f t="shared" si="125"/>
        <v>11945.090000000004</v>
      </c>
      <c r="M1130" s="838"/>
      <c r="N1130" s="729"/>
      <c r="O1130" s="729"/>
      <c r="P1130" s="729"/>
      <c r="Q1130" s="729"/>
      <c r="R1130" s="729"/>
      <c r="S1130" s="729"/>
      <c r="T1130" s="729"/>
      <c r="U1130" s="729"/>
      <c r="V1130" s="729"/>
      <c r="W1130" s="729"/>
      <c r="X1130" s="729"/>
    </row>
    <row r="1131" spans="2:24" ht="15.75" x14ac:dyDescent="0.25">
      <c r="B1131" s="837" t="s">
        <v>313</v>
      </c>
      <c r="C1131" s="836" t="s">
        <v>1333</v>
      </c>
      <c r="D1131" s="835">
        <v>30132</v>
      </c>
      <c r="E1131" s="834">
        <v>47557</v>
      </c>
      <c r="F1131" s="833"/>
      <c r="G1131" s="832">
        <v>20</v>
      </c>
      <c r="H1131" s="831">
        <f t="shared" si="123"/>
        <v>20</v>
      </c>
      <c r="I1131" s="831">
        <v>0</v>
      </c>
      <c r="J1131" s="789">
        <f t="shared" si="124"/>
        <v>47557</v>
      </c>
      <c r="K1131" s="831">
        <v>47557</v>
      </c>
      <c r="L1131" s="790">
        <f t="shared" si="125"/>
        <v>0</v>
      </c>
      <c r="M1131" s="838"/>
      <c r="N1131" s="729"/>
      <c r="O1131" s="729"/>
      <c r="P1131" s="729"/>
      <c r="Q1131" s="729"/>
      <c r="R1131" s="729"/>
      <c r="S1131" s="729"/>
      <c r="T1131" s="729"/>
      <c r="U1131" s="729"/>
      <c r="V1131" s="729"/>
      <c r="W1131" s="729"/>
      <c r="X1131" s="729"/>
    </row>
    <row r="1132" spans="2:24" ht="15.75" x14ac:dyDescent="0.25">
      <c r="B1132" s="837" t="s">
        <v>313</v>
      </c>
      <c r="C1132" s="836" t="s">
        <v>1334</v>
      </c>
      <c r="D1132" s="835">
        <v>42825</v>
      </c>
      <c r="E1132" s="834">
        <v>47877.63</v>
      </c>
      <c r="F1132" s="833"/>
      <c r="G1132" s="832">
        <v>20</v>
      </c>
      <c r="H1132" s="831">
        <f t="shared" si="123"/>
        <v>4</v>
      </c>
      <c r="I1132" s="831">
        <v>-2324.16</v>
      </c>
      <c r="J1132" s="789">
        <f t="shared" si="124"/>
        <v>11465.84</v>
      </c>
      <c r="K1132" s="831">
        <v>9141.68</v>
      </c>
      <c r="L1132" s="790">
        <f t="shared" si="125"/>
        <v>38735.949999999997</v>
      </c>
      <c r="M1132" s="838"/>
      <c r="N1132" s="729"/>
      <c r="O1132" s="729"/>
      <c r="P1132" s="729"/>
      <c r="Q1132" s="729"/>
      <c r="R1132" s="729"/>
      <c r="S1132" s="729"/>
      <c r="T1132" s="729"/>
      <c r="U1132" s="729"/>
      <c r="V1132" s="729"/>
      <c r="W1132" s="729"/>
      <c r="X1132" s="729"/>
    </row>
    <row r="1133" spans="2:24" ht="15.75" x14ac:dyDescent="0.25">
      <c r="B1133" s="837" t="s">
        <v>313</v>
      </c>
      <c r="C1133" s="836" t="s">
        <v>1335</v>
      </c>
      <c r="D1133" s="835">
        <v>42643</v>
      </c>
      <c r="E1133" s="834">
        <v>47890.7</v>
      </c>
      <c r="F1133" s="833"/>
      <c r="G1133" s="832">
        <v>20</v>
      </c>
      <c r="H1133" s="831">
        <f t="shared" si="123"/>
        <v>5</v>
      </c>
      <c r="I1133" s="831">
        <v>-2334.7200000000003</v>
      </c>
      <c r="J1133" s="789">
        <f t="shared" si="124"/>
        <v>12481.61</v>
      </c>
      <c r="K1133" s="831">
        <v>10146.89</v>
      </c>
      <c r="L1133" s="790">
        <f t="shared" si="125"/>
        <v>37743.81</v>
      </c>
      <c r="M1133" s="838"/>
      <c r="N1133" s="729"/>
      <c r="O1133" s="729"/>
      <c r="P1133" s="729"/>
      <c r="Q1133" s="729"/>
      <c r="R1133" s="729"/>
      <c r="S1133" s="729"/>
      <c r="T1133" s="729"/>
      <c r="U1133" s="729"/>
      <c r="V1133" s="729"/>
      <c r="W1133" s="729"/>
      <c r="X1133" s="729"/>
    </row>
    <row r="1134" spans="2:24" ht="15.75" x14ac:dyDescent="0.25">
      <c r="B1134" s="837" t="s">
        <v>313</v>
      </c>
      <c r="C1134" s="836" t="s">
        <v>1100</v>
      </c>
      <c r="D1134" s="835">
        <v>40724</v>
      </c>
      <c r="E1134" s="834">
        <v>48085.760000000002</v>
      </c>
      <c r="F1134" s="833"/>
      <c r="G1134" s="832">
        <v>20</v>
      </c>
      <c r="H1134" s="831">
        <f t="shared" si="123"/>
        <v>10</v>
      </c>
      <c r="I1134" s="831">
        <v>-2316.48</v>
      </c>
      <c r="J1134" s="789">
        <f t="shared" si="124"/>
        <v>25113.35</v>
      </c>
      <c r="K1134" s="831">
        <v>22796.87</v>
      </c>
      <c r="L1134" s="790">
        <f t="shared" si="125"/>
        <v>25288.890000000003</v>
      </c>
      <c r="M1134" s="838"/>
      <c r="N1134" s="729"/>
      <c r="O1134" s="729"/>
      <c r="P1134" s="729"/>
      <c r="Q1134" s="729"/>
      <c r="R1134" s="729"/>
      <c r="S1134" s="729"/>
      <c r="T1134" s="729"/>
      <c r="U1134" s="729"/>
      <c r="V1134" s="729"/>
      <c r="W1134" s="729"/>
      <c r="X1134" s="729"/>
    </row>
    <row r="1135" spans="2:24" ht="15.75" x14ac:dyDescent="0.25">
      <c r="B1135" s="837" t="s">
        <v>312</v>
      </c>
      <c r="C1135" s="836" t="s">
        <v>921</v>
      </c>
      <c r="D1135" s="835">
        <v>40451</v>
      </c>
      <c r="E1135" s="834">
        <v>48311.76</v>
      </c>
      <c r="F1135" s="833"/>
      <c r="G1135" s="832">
        <v>50</v>
      </c>
      <c r="H1135" s="831">
        <f t="shared" si="123"/>
        <v>11</v>
      </c>
      <c r="I1135" s="831">
        <v>-956.28</v>
      </c>
      <c r="J1135" s="789">
        <f t="shared" si="124"/>
        <v>10855.26</v>
      </c>
      <c r="K1135" s="831">
        <v>9898.98</v>
      </c>
      <c r="L1135" s="790">
        <f t="shared" si="125"/>
        <v>38412.78</v>
      </c>
      <c r="M1135" s="838"/>
      <c r="N1135" s="729"/>
      <c r="O1135" s="729"/>
      <c r="P1135" s="729"/>
      <c r="Q1135" s="729"/>
      <c r="R1135" s="729"/>
      <c r="S1135" s="729"/>
      <c r="T1135" s="729"/>
      <c r="U1135" s="729"/>
      <c r="V1135" s="729"/>
      <c r="W1135" s="729"/>
      <c r="X1135" s="729"/>
    </row>
    <row r="1136" spans="2:24" ht="15.75" x14ac:dyDescent="0.25">
      <c r="B1136" s="837" t="s">
        <v>359</v>
      </c>
      <c r="C1136" s="836" t="s">
        <v>1336</v>
      </c>
      <c r="D1136" s="835">
        <v>42460</v>
      </c>
      <c r="E1136" s="834">
        <v>48823.22</v>
      </c>
      <c r="F1136" s="833"/>
      <c r="G1136" s="832">
        <v>60</v>
      </c>
      <c r="H1136" s="831">
        <f t="shared" si="123"/>
        <v>5</v>
      </c>
      <c r="I1136" s="831">
        <v>-806.5200000000001</v>
      </c>
      <c r="J1136" s="789">
        <f t="shared" si="124"/>
        <v>4668.09</v>
      </c>
      <c r="K1136" s="831">
        <v>3861.57</v>
      </c>
      <c r="L1136" s="790">
        <f t="shared" si="125"/>
        <v>44961.65</v>
      </c>
      <c r="M1136" s="838"/>
      <c r="N1136" s="729"/>
      <c r="O1136" s="729"/>
      <c r="P1136" s="729"/>
      <c r="Q1136" s="729"/>
      <c r="R1136" s="729"/>
      <c r="S1136" s="729"/>
      <c r="T1136" s="729"/>
      <c r="U1136" s="729"/>
      <c r="V1136" s="729"/>
      <c r="W1136" s="729"/>
      <c r="X1136" s="729"/>
    </row>
    <row r="1137" spans="2:24" ht="15.75" x14ac:dyDescent="0.25">
      <c r="B1137" s="837" t="s">
        <v>359</v>
      </c>
      <c r="C1137" s="836" t="s">
        <v>1278</v>
      </c>
      <c r="D1137" s="835">
        <v>41547</v>
      </c>
      <c r="E1137" s="834">
        <v>49030.14</v>
      </c>
      <c r="F1137" s="833"/>
      <c r="G1137" s="832">
        <v>60</v>
      </c>
      <c r="H1137" s="831">
        <f t="shared" si="123"/>
        <v>8</v>
      </c>
      <c r="I1137" s="831">
        <v>-810.84000000000015</v>
      </c>
      <c r="J1137" s="789">
        <f t="shared" si="124"/>
        <v>6732.16</v>
      </c>
      <c r="K1137" s="831">
        <v>5921.32</v>
      </c>
      <c r="L1137" s="790">
        <f t="shared" si="125"/>
        <v>43108.82</v>
      </c>
      <c r="M1137" s="838"/>
      <c r="N1137" s="729"/>
      <c r="O1137" s="729"/>
      <c r="P1137" s="729"/>
      <c r="Q1137" s="729"/>
      <c r="R1137" s="729"/>
      <c r="S1137" s="729"/>
      <c r="T1137" s="729"/>
      <c r="U1137" s="729"/>
      <c r="V1137" s="729"/>
      <c r="W1137" s="729"/>
      <c r="X1137" s="729"/>
    </row>
    <row r="1138" spans="2:24" ht="15.75" x14ac:dyDescent="0.25">
      <c r="B1138" s="837" t="s">
        <v>321</v>
      </c>
      <c r="C1138" s="836" t="s">
        <v>1337</v>
      </c>
      <c r="D1138" s="835">
        <v>41364</v>
      </c>
      <c r="E1138" s="834">
        <v>49217.58</v>
      </c>
      <c r="F1138" s="833"/>
      <c r="G1138" s="832">
        <v>44</v>
      </c>
      <c r="H1138" s="831">
        <f t="shared" si="123"/>
        <v>8</v>
      </c>
      <c r="I1138" s="831">
        <v>-1103.52</v>
      </c>
      <c r="J1138" s="789">
        <f t="shared" si="124"/>
        <v>9764.99</v>
      </c>
      <c r="K1138" s="831">
        <v>8661.4699999999993</v>
      </c>
      <c r="L1138" s="790">
        <f t="shared" si="125"/>
        <v>40556.11</v>
      </c>
      <c r="M1138" s="838"/>
      <c r="N1138" s="729"/>
      <c r="O1138" s="729"/>
      <c r="P1138" s="729"/>
      <c r="Q1138" s="729"/>
      <c r="R1138" s="729"/>
      <c r="S1138" s="729"/>
      <c r="T1138" s="729"/>
      <c r="U1138" s="729"/>
      <c r="V1138" s="729"/>
      <c r="W1138" s="729"/>
      <c r="X1138" s="729"/>
    </row>
    <row r="1139" spans="2:24" ht="15.75" x14ac:dyDescent="0.25">
      <c r="B1139" s="837" t="s">
        <v>313</v>
      </c>
      <c r="C1139" s="836" t="s">
        <v>691</v>
      </c>
      <c r="D1139" s="835">
        <v>41578</v>
      </c>
      <c r="E1139" s="834">
        <v>49517.96</v>
      </c>
      <c r="F1139" s="833"/>
      <c r="G1139" s="832">
        <v>20</v>
      </c>
      <c r="H1139" s="831">
        <f t="shared" si="123"/>
        <v>8</v>
      </c>
      <c r="I1139" s="831">
        <v>-2400.84</v>
      </c>
      <c r="J1139" s="789">
        <f t="shared" si="124"/>
        <v>20107.259999999998</v>
      </c>
      <c r="K1139" s="831">
        <v>17706.419999999998</v>
      </c>
      <c r="L1139" s="790">
        <f t="shared" si="125"/>
        <v>31811.54</v>
      </c>
      <c r="M1139" s="838"/>
      <c r="N1139" s="729"/>
      <c r="O1139" s="729"/>
      <c r="P1139" s="729"/>
      <c r="Q1139" s="729"/>
      <c r="R1139" s="729"/>
      <c r="S1139" s="729"/>
      <c r="T1139" s="729"/>
      <c r="U1139" s="729"/>
      <c r="V1139" s="729"/>
      <c r="W1139" s="729"/>
      <c r="X1139" s="729"/>
    </row>
    <row r="1140" spans="2:24" ht="15.75" x14ac:dyDescent="0.25">
      <c r="B1140" s="837" t="s">
        <v>313</v>
      </c>
      <c r="C1140" s="836" t="s">
        <v>572</v>
      </c>
      <c r="D1140" s="835">
        <v>39082</v>
      </c>
      <c r="E1140" s="834">
        <v>49641.4</v>
      </c>
      <c r="F1140" s="833"/>
      <c r="G1140" s="832">
        <v>20</v>
      </c>
      <c r="H1140" s="831">
        <f t="shared" si="123"/>
        <v>15</v>
      </c>
      <c r="I1140" s="831">
        <v>-2304.7200000000003</v>
      </c>
      <c r="J1140" s="789">
        <f t="shared" si="124"/>
        <v>36965.050000000003</v>
      </c>
      <c r="K1140" s="831">
        <v>34660.33</v>
      </c>
      <c r="L1140" s="790">
        <f t="shared" si="125"/>
        <v>14981.07</v>
      </c>
      <c r="M1140" s="838"/>
    </row>
    <row r="1141" spans="2:24" ht="15.75" x14ac:dyDescent="0.25">
      <c r="B1141" s="837" t="s">
        <v>313</v>
      </c>
      <c r="C1141" s="836" t="s">
        <v>950</v>
      </c>
      <c r="D1141" s="835">
        <v>35414</v>
      </c>
      <c r="E1141" s="834">
        <v>49660</v>
      </c>
      <c r="F1141" s="833"/>
      <c r="G1141" s="832">
        <v>20</v>
      </c>
      <c r="H1141" s="831">
        <f t="shared" si="123"/>
        <v>20</v>
      </c>
      <c r="I1141" s="831">
        <v>0</v>
      </c>
      <c r="J1141" s="789">
        <f t="shared" si="124"/>
        <v>49660</v>
      </c>
      <c r="K1141" s="831">
        <v>49660</v>
      </c>
      <c r="L1141" s="790">
        <f t="shared" si="125"/>
        <v>0</v>
      </c>
      <c r="M1141" s="838"/>
    </row>
    <row r="1142" spans="2:24" ht="15.75" x14ac:dyDescent="0.25">
      <c r="B1142" s="837" t="s">
        <v>311</v>
      </c>
      <c r="C1142" s="836" t="s">
        <v>585</v>
      </c>
      <c r="D1142" s="835">
        <v>44180</v>
      </c>
      <c r="E1142" s="834">
        <v>50618.94</v>
      </c>
      <c r="F1142" s="833"/>
      <c r="G1142" s="832">
        <v>5</v>
      </c>
      <c r="H1142" s="831">
        <f t="shared" si="123"/>
        <v>1</v>
      </c>
      <c r="I1142" s="831">
        <v>-10123.799999999999</v>
      </c>
      <c r="J1142" s="789">
        <f t="shared" si="124"/>
        <v>10967.449999999999</v>
      </c>
      <c r="K1142" s="831">
        <v>843.65</v>
      </c>
      <c r="L1142" s="790">
        <f t="shared" si="125"/>
        <v>49775.29</v>
      </c>
      <c r="M1142" s="838"/>
    </row>
    <row r="1143" spans="2:24" ht="15.75" x14ac:dyDescent="0.25">
      <c r="B1143" s="837" t="s">
        <v>321</v>
      </c>
      <c r="C1143" s="836" t="s">
        <v>1338</v>
      </c>
      <c r="D1143" s="835">
        <v>40482</v>
      </c>
      <c r="E1143" s="834">
        <v>50829.41</v>
      </c>
      <c r="F1143" s="833"/>
      <c r="G1143" s="832">
        <v>44</v>
      </c>
      <c r="H1143" s="831">
        <f t="shared" si="123"/>
        <v>11</v>
      </c>
      <c r="I1143" s="831">
        <v>-1138.68</v>
      </c>
      <c r="J1143" s="789">
        <f t="shared" si="124"/>
        <v>12875.050000000001</v>
      </c>
      <c r="K1143" s="831">
        <v>11736.37</v>
      </c>
      <c r="L1143" s="790">
        <f t="shared" si="125"/>
        <v>39093.040000000001</v>
      </c>
      <c r="M1143" s="838"/>
    </row>
    <row r="1144" spans="2:24" ht="15.75" x14ac:dyDescent="0.25">
      <c r="B1144" s="837" t="e">
        <v>#N/A</v>
      </c>
      <c r="C1144" s="836" t="s">
        <v>1339</v>
      </c>
      <c r="D1144" s="835">
        <v>34516</v>
      </c>
      <c r="E1144" s="834">
        <v>51098</v>
      </c>
      <c r="F1144" s="833"/>
      <c r="G1144" s="832">
        <v>40</v>
      </c>
      <c r="H1144" s="831">
        <f t="shared" si="123"/>
        <v>27</v>
      </c>
      <c r="I1144" s="831">
        <v>-1240.56</v>
      </c>
      <c r="J1144" s="789">
        <f t="shared" si="124"/>
        <v>35074.54</v>
      </c>
      <c r="K1144" s="831">
        <v>33833.980000000003</v>
      </c>
      <c r="L1144" s="790">
        <f t="shared" si="125"/>
        <v>17264.019999999997</v>
      </c>
      <c r="M1144" s="838"/>
    </row>
    <row r="1145" spans="2:24" ht="15.75" x14ac:dyDescent="0.25">
      <c r="B1145" s="837" t="s">
        <v>359</v>
      </c>
      <c r="C1145" s="836" t="s">
        <v>1321</v>
      </c>
      <c r="D1145" s="835">
        <v>43600</v>
      </c>
      <c r="E1145" s="834">
        <v>51403.58</v>
      </c>
      <c r="F1145" s="833"/>
      <c r="G1145" s="832">
        <v>40</v>
      </c>
      <c r="H1145" s="831">
        <f t="shared" si="123"/>
        <v>2</v>
      </c>
      <c r="I1145" s="831">
        <v>-1271.4000000000001</v>
      </c>
      <c r="J1145" s="789">
        <f t="shared" si="124"/>
        <v>3406.38</v>
      </c>
      <c r="K1145" s="831">
        <v>2134.98</v>
      </c>
      <c r="L1145" s="790">
        <f t="shared" si="125"/>
        <v>49268.6</v>
      </c>
      <c r="M1145" s="838"/>
    </row>
    <row r="1146" spans="2:24" ht="15.75" x14ac:dyDescent="0.25">
      <c r="B1146" s="837" t="s">
        <v>313</v>
      </c>
      <c r="C1146" s="836" t="s">
        <v>1206</v>
      </c>
      <c r="D1146" s="835">
        <v>39355</v>
      </c>
      <c r="E1146" s="834">
        <v>51642.36</v>
      </c>
      <c r="F1146" s="833"/>
      <c r="G1146" s="832">
        <v>20</v>
      </c>
      <c r="H1146" s="831">
        <f t="shared" si="123"/>
        <v>14</v>
      </c>
      <c r="I1146" s="831">
        <v>-2441.7600000000002</v>
      </c>
      <c r="J1146" s="789">
        <f t="shared" si="124"/>
        <v>36584.670000000006</v>
      </c>
      <c r="K1146" s="831">
        <v>34142.910000000003</v>
      </c>
      <c r="L1146" s="790">
        <f t="shared" si="125"/>
        <v>17499.449999999997</v>
      </c>
      <c r="M1146" s="838"/>
    </row>
    <row r="1147" spans="2:24" ht="15.75" x14ac:dyDescent="0.25">
      <c r="B1147" s="837" t="s">
        <v>313</v>
      </c>
      <c r="C1147" s="836" t="s">
        <v>918</v>
      </c>
      <c r="D1147" s="835">
        <v>36616</v>
      </c>
      <c r="E1147" s="834">
        <v>51731.88</v>
      </c>
      <c r="F1147" s="833"/>
      <c r="G1147" s="832">
        <v>40</v>
      </c>
      <c r="H1147" s="831">
        <f t="shared" si="123"/>
        <v>21</v>
      </c>
      <c r="I1147" s="831">
        <v>-1261.2</v>
      </c>
      <c r="J1147" s="789">
        <f t="shared" si="124"/>
        <v>28188.83</v>
      </c>
      <c r="K1147" s="831">
        <v>26927.63</v>
      </c>
      <c r="L1147" s="790">
        <f t="shared" si="125"/>
        <v>24804.249999999996</v>
      </c>
      <c r="M1147" s="838"/>
    </row>
    <row r="1148" spans="2:24" ht="15.75" x14ac:dyDescent="0.25">
      <c r="B1148" s="837" t="s">
        <v>359</v>
      </c>
      <c r="C1148" s="836" t="s">
        <v>1321</v>
      </c>
      <c r="D1148" s="835">
        <v>42551</v>
      </c>
      <c r="E1148" s="834">
        <v>52119.839999999997</v>
      </c>
      <c r="F1148" s="833"/>
      <c r="G1148" s="832">
        <v>40</v>
      </c>
      <c r="H1148" s="831">
        <f t="shared" si="123"/>
        <v>5</v>
      </c>
      <c r="I1148" s="831">
        <v>-1288.08</v>
      </c>
      <c r="J1148" s="789">
        <f t="shared" si="124"/>
        <v>7144.12</v>
      </c>
      <c r="K1148" s="831">
        <v>5856.04</v>
      </c>
      <c r="L1148" s="790">
        <f t="shared" si="125"/>
        <v>46263.799999999996</v>
      </c>
      <c r="M1148" s="838"/>
    </row>
    <row r="1149" spans="2:24" ht="15.75" x14ac:dyDescent="0.25">
      <c r="B1149" s="837" t="s">
        <v>359</v>
      </c>
      <c r="C1149" s="836" t="s">
        <v>1340</v>
      </c>
      <c r="D1149" s="835">
        <v>42551</v>
      </c>
      <c r="E1149" s="834">
        <v>52123.48</v>
      </c>
      <c r="F1149" s="833"/>
      <c r="G1149" s="832">
        <v>60</v>
      </c>
      <c r="H1149" s="831">
        <f t="shared" si="123"/>
        <v>5</v>
      </c>
      <c r="I1149" s="831">
        <v>-861</v>
      </c>
      <c r="J1149" s="789">
        <f t="shared" si="124"/>
        <v>4766.38</v>
      </c>
      <c r="K1149" s="831">
        <v>3905.38</v>
      </c>
      <c r="L1149" s="790">
        <f t="shared" si="125"/>
        <v>48218.100000000006</v>
      </c>
      <c r="M1149" s="838"/>
    </row>
    <row r="1150" spans="2:24" ht="15.75" x14ac:dyDescent="0.25">
      <c r="B1150" s="837" t="s">
        <v>321</v>
      </c>
      <c r="C1150" s="836" t="s">
        <v>696</v>
      </c>
      <c r="D1150" s="835">
        <v>42094</v>
      </c>
      <c r="E1150" s="834">
        <v>52612.14</v>
      </c>
      <c r="F1150" s="833"/>
      <c r="G1150" s="832">
        <v>44</v>
      </c>
      <c r="H1150" s="831">
        <f t="shared" si="123"/>
        <v>6</v>
      </c>
      <c r="I1150" s="831">
        <v>-1182.96</v>
      </c>
      <c r="J1150" s="789">
        <f t="shared" si="124"/>
        <v>8052.02</v>
      </c>
      <c r="K1150" s="831">
        <v>6869.06</v>
      </c>
      <c r="L1150" s="790">
        <f t="shared" si="125"/>
        <v>45743.08</v>
      </c>
      <c r="M1150" s="838"/>
    </row>
    <row r="1151" spans="2:24" ht="15.75" x14ac:dyDescent="0.25">
      <c r="B1151" s="837" t="s">
        <v>313</v>
      </c>
      <c r="C1151" s="836" t="s">
        <v>1041</v>
      </c>
      <c r="D1151" s="835">
        <v>39172</v>
      </c>
      <c r="E1151" s="834">
        <v>53126.080000000002</v>
      </c>
      <c r="F1151" s="833"/>
      <c r="G1151" s="832">
        <v>20</v>
      </c>
      <c r="H1151" s="831">
        <f t="shared" si="123"/>
        <v>14</v>
      </c>
      <c r="I1151" s="831">
        <v>-2473.08</v>
      </c>
      <c r="J1151" s="789">
        <f t="shared" si="124"/>
        <v>38905.599999999999</v>
      </c>
      <c r="K1151" s="831">
        <v>36432.519999999997</v>
      </c>
      <c r="L1151" s="790">
        <f t="shared" si="125"/>
        <v>16693.560000000005</v>
      </c>
      <c r="M1151" s="838"/>
    </row>
    <row r="1152" spans="2:24" ht="15.75" x14ac:dyDescent="0.25">
      <c r="B1152" s="837" t="s">
        <v>308</v>
      </c>
      <c r="C1152" s="836" t="s">
        <v>1004</v>
      </c>
      <c r="D1152" s="835">
        <v>41081</v>
      </c>
      <c r="E1152" s="834">
        <v>54000</v>
      </c>
      <c r="F1152" s="833"/>
      <c r="G1152" s="832">
        <v>10</v>
      </c>
      <c r="H1152" s="831">
        <f t="shared" si="123"/>
        <v>9</v>
      </c>
      <c r="I1152" s="831">
        <v>-4320</v>
      </c>
      <c r="J1152" s="789">
        <f t="shared" si="124"/>
        <v>49680</v>
      </c>
      <c r="K1152" s="831">
        <v>45360</v>
      </c>
      <c r="L1152" s="790">
        <f t="shared" si="125"/>
        <v>8640</v>
      </c>
      <c r="M1152" s="838"/>
    </row>
    <row r="1153" spans="2:13" ht="15.75" x14ac:dyDescent="0.25">
      <c r="B1153" s="837" t="s">
        <v>359</v>
      </c>
      <c r="C1153" s="836" t="s">
        <v>1260</v>
      </c>
      <c r="D1153" s="835">
        <v>42825</v>
      </c>
      <c r="E1153" s="834">
        <v>54159.199999999997</v>
      </c>
      <c r="F1153" s="833"/>
      <c r="G1153" s="832">
        <v>40</v>
      </c>
      <c r="H1153" s="831">
        <f t="shared" si="123"/>
        <v>4</v>
      </c>
      <c r="I1153" s="831">
        <v>-1338.72</v>
      </c>
      <c r="J1153" s="789">
        <f t="shared" si="124"/>
        <v>6521.35</v>
      </c>
      <c r="K1153" s="831">
        <v>5182.63</v>
      </c>
      <c r="L1153" s="790">
        <f t="shared" si="125"/>
        <v>48976.57</v>
      </c>
      <c r="M1153" s="838"/>
    </row>
    <row r="1154" spans="2:13" ht="15.75" x14ac:dyDescent="0.25">
      <c r="B1154" s="837" t="s">
        <v>359</v>
      </c>
      <c r="C1154" s="836" t="s">
        <v>1302</v>
      </c>
      <c r="D1154" s="835">
        <v>42643</v>
      </c>
      <c r="E1154" s="834">
        <v>54326.69</v>
      </c>
      <c r="F1154" s="833"/>
      <c r="G1154" s="832">
        <v>40</v>
      </c>
      <c r="H1154" s="831">
        <f t="shared" si="123"/>
        <v>5</v>
      </c>
      <c r="I1154" s="831">
        <v>-1342.68</v>
      </c>
      <c r="J1154" s="789">
        <f t="shared" si="124"/>
        <v>7107.16</v>
      </c>
      <c r="K1154" s="831">
        <v>5764.48</v>
      </c>
      <c r="L1154" s="790">
        <f t="shared" si="125"/>
        <v>48562.210000000006</v>
      </c>
      <c r="M1154" s="838"/>
    </row>
    <row r="1155" spans="2:13" ht="15.75" x14ac:dyDescent="0.25">
      <c r="B1155" s="837" t="s">
        <v>321</v>
      </c>
      <c r="C1155" s="836" t="s">
        <v>1291</v>
      </c>
      <c r="D1155" s="835">
        <v>41912</v>
      </c>
      <c r="E1155" s="834">
        <v>54793.41</v>
      </c>
      <c r="F1155" s="833"/>
      <c r="G1155" s="832">
        <v>44</v>
      </c>
      <c r="H1155" s="831">
        <f t="shared" si="123"/>
        <v>7</v>
      </c>
      <c r="I1155" s="831">
        <v>-1229.28</v>
      </c>
      <c r="J1155" s="789">
        <f t="shared" si="124"/>
        <v>9004.4</v>
      </c>
      <c r="K1155" s="831">
        <v>7775.12</v>
      </c>
      <c r="L1155" s="790">
        <f t="shared" si="125"/>
        <v>47018.29</v>
      </c>
      <c r="M1155" s="838"/>
    </row>
    <row r="1156" spans="2:13" ht="15.75" x14ac:dyDescent="0.25">
      <c r="B1156" s="837" t="s">
        <v>313</v>
      </c>
      <c r="C1156" s="836" t="s">
        <v>1341</v>
      </c>
      <c r="D1156" s="835">
        <v>34516</v>
      </c>
      <c r="E1156" s="834">
        <v>54986</v>
      </c>
      <c r="F1156" s="833"/>
      <c r="G1156" s="832">
        <v>20</v>
      </c>
      <c r="H1156" s="831">
        <f t="shared" si="123"/>
        <v>20</v>
      </c>
      <c r="I1156" s="831">
        <v>0</v>
      </c>
      <c r="J1156" s="789">
        <f t="shared" si="124"/>
        <v>54986</v>
      </c>
      <c r="K1156" s="831">
        <v>54986</v>
      </c>
      <c r="L1156" s="790">
        <f t="shared" si="125"/>
        <v>0</v>
      </c>
      <c r="M1156" s="838"/>
    </row>
    <row r="1157" spans="2:13" ht="15.75" x14ac:dyDescent="0.25">
      <c r="B1157" s="837">
        <v>0</v>
      </c>
      <c r="C1157" s="836" t="s">
        <v>1342</v>
      </c>
      <c r="D1157" s="835">
        <v>34668</v>
      </c>
      <c r="E1157" s="834">
        <v>55384</v>
      </c>
      <c r="F1157" s="833"/>
      <c r="G1157" s="832">
        <v>30</v>
      </c>
      <c r="H1157" s="831">
        <f t="shared" si="123"/>
        <v>27</v>
      </c>
      <c r="I1157" s="831">
        <v>-1655.16</v>
      </c>
      <c r="J1157" s="789">
        <f t="shared" si="124"/>
        <v>49866.740000000005</v>
      </c>
      <c r="K1157" s="831">
        <v>48211.58</v>
      </c>
      <c r="L1157" s="790">
        <f t="shared" si="125"/>
        <v>7172.4199999999983</v>
      </c>
      <c r="M1157" s="838"/>
    </row>
    <row r="1158" spans="2:13" ht="15.75" x14ac:dyDescent="0.25">
      <c r="B1158" s="837" t="s">
        <v>359</v>
      </c>
      <c r="C1158" s="836" t="s">
        <v>1104</v>
      </c>
      <c r="D1158" s="835">
        <v>36433</v>
      </c>
      <c r="E1158" s="834">
        <v>55436.42</v>
      </c>
      <c r="F1158" s="833"/>
      <c r="G1158" s="832">
        <v>60</v>
      </c>
      <c r="H1158" s="831">
        <f t="shared" si="123"/>
        <v>22</v>
      </c>
      <c r="I1158" s="831">
        <v>-912.24</v>
      </c>
      <c r="J1158" s="789">
        <f t="shared" si="124"/>
        <v>20617.11</v>
      </c>
      <c r="K1158" s="831">
        <v>19704.87</v>
      </c>
      <c r="L1158" s="790">
        <f t="shared" si="125"/>
        <v>35731.550000000003</v>
      </c>
      <c r="M1158" s="838"/>
    </row>
    <row r="1159" spans="2:13" ht="15.75" x14ac:dyDescent="0.25">
      <c r="B1159" s="837" t="s">
        <v>359</v>
      </c>
      <c r="C1159" s="836" t="s">
        <v>1225</v>
      </c>
      <c r="D1159" s="835">
        <v>43465</v>
      </c>
      <c r="E1159" s="834">
        <v>55531.6</v>
      </c>
      <c r="F1159" s="833"/>
      <c r="G1159" s="832">
        <v>40</v>
      </c>
      <c r="H1159" s="831">
        <f t="shared" si="123"/>
        <v>3</v>
      </c>
      <c r="I1159" s="831">
        <v>-1370.4</v>
      </c>
      <c r="J1159" s="789">
        <f t="shared" si="124"/>
        <v>4253.72</v>
      </c>
      <c r="K1159" s="831">
        <v>2883.32</v>
      </c>
      <c r="L1159" s="790">
        <f t="shared" si="125"/>
        <v>52648.28</v>
      </c>
      <c r="M1159" s="838"/>
    </row>
    <row r="1160" spans="2:13" ht="15.75" x14ac:dyDescent="0.25">
      <c r="B1160" s="837" t="s">
        <v>313</v>
      </c>
      <c r="C1160" s="836" t="s">
        <v>1277</v>
      </c>
      <c r="D1160" s="835">
        <v>42094</v>
      </c>
      <c r="E1160" s="834">
        <v>55649.1</v>
      </c>
      <c r="F1160" s="833"/>
      <c r="G1160" s="832">
        <v>20</v>
      </c>
      <c r="H1160" s="831">
        <f t="shared" ref="H1160:H1223" si="126">IF(E1160&lt;&gt;"",IF((TestEOY-D1160)/365&gt;G1160,G1160,ROUNDUP(((TestEOY-D1160)/365),0)),"")</f>
        <v>6</v>
      </c>
      <c r="I1160" s="831">
        <v>-2706</v>
      </c>
      <c r="J1160" s="789">
        <f t="shared" ref="J1160:J1223" si="127">K1160-I1160</f>
        <v>18666.919999999998</v>
      </c>
      <c r="K1160" s="831">
        <v>15960.92</v>
      </c>
      <c r="L1160" s="790">
        <f t="shared" si="125"/>
        <v>39688.18</v>
      </c>
      <c r="M1160" s="838"/>
    </row>
    <row r="1161" spans="2:13" ht="15.75" x14ac:dyDescent="0.25">
      <c r="B1161" s="837" t="s">
        <v>321</v>
      </c>
      <c r="C1161" s="836" t="s">
        <v>1343</v>
      </c>
      <c r="D1161" s="835">
        <v>40451</v>
      </c>
      <c r="E1161" s="834">
        <v>55998.7</v>
      </c>
      <c r="F1161" s="833"/>
      <c r="G1161" s="832">
        <v>44</v>
      </c>
      <c r="H1161" s="831">
        <f t="shared" si="126"/>
        <v>11</v>
      </c>
      <c r="I1161" s="831">
        <v>-1257.3600000000001</v>
      </c>
      <c r="J1161" s="789">
        <f t="shared" si="127"/>
        <v>14294.87</v>
      </c>
      <c r="K1161" s="831">
        <v>13037.51</v>
      </c>
      <c r="L1161" s="790">
        <f t="shared" si="125"/>
        <v>42961.189999999995</v>
      </c>
      <c r="M1161" s="838"/>
    </row>
    <row r="1162" spans="2:13" ht="15.75" x14ac:dyDescent="0.25">
      <c r="B1162" s="837" t="s">
        <v>359</v>
      </c>
      <c r="C1162" s="836" t="s">
        <v>1153</v>
      </c>
      <c r="D1162" s="835">
        <v>43511</v>
      </c>
      <c r="E1162" s="834">
        <v>56488.13</v>
      </c>
      <c r="F1162" s="833"/>
      <c r="G1162" s="832">
        <v>40</v>
      </c>
      <c r="H1162" s="831">
        <f t="shared" si="126"/>
        <v>2</v>
      </c>
      <c r="I1162" s="831">
        <v>-1397.16</v>
      </c>
      <c r="J1162" s="789">
        <f t="shared" si="127"/>
        <v>4096.3599999999997</v>
      </c>
      <c r="K1162" s="831">
        <v>2699.2</v>
      </c>
      <c r="L1162" s="790">
        <f t="shared" si="125"/>
        <v>53788.93</v>
      </c>
      <c r="M1162" s="838"/>
    </row>
    <row r="1163" spans="2:13" ht="15.75" x14ac:dyDescent="0.25">
      <c r="B1163" s="837" t="s">
        <v>316</v>
      </c>
      <c r="C1163" s="836" t="s">
        <v>1344</v>
      </c>
      <c r="D1163" s="835">
        <v>34000</v>
      </c>
      <c r="E1163" s="834">
        <v>56667.12</v>
      </c>
      <c r="F1163" s="833"/>
      <c r="G1163" s="832">
        <v>7</v>
      </c>
      <c r="H1163" s="831">
        <f t="shared" si="126"/>
        <v>7</v>
      </c>
      <c r="I1163" s="831">
        <v>0</v>
      </c>
      <c r="J1163" s="789">
        <f t="shared" si="127"/>
        <v>56667.12</v>
      </c>
      <c r="K1163" s="831">
        <v>56667.12</v>
      </c>
      <c r="L1163" s="790">
        <f t="shared" si="125"/>
        <v>0</v>
      </c>
      <c r="M1163" s="838"/>
    </row>
    <row r="1164" spans="2:13" ht="15.75" x14ac:dyDescent="0.25">
      <c r="B1164" s="837" t="e">
        <v>#N/A</v>
      </c>
      <c r="C1164" s="836" t="s">
        <v>1345</v>
      </c>
      <c r="D1164" s="835">
        <v>34516</v>
      </c>
      <c r="E1164" s="834">
        <v>56719</v>
      </c>
      <c r="F1164" s="833"/>
      <c r="G1164" s="832">
        <v>60</v>
      </c>
      <c r="H1164" s="831">
        <f t="shared" si="126"/>
        <v>27</v>
      </c>
      <c r="I1164" s="831">
        <v>-933.84000000000015</v>
      </c>
      <c r="J1164" s="789">
        <f t="shared" si="127"/>
        <v>25979.08</v>
      </c>
      <c r="K1164" s="831">
        <v>25045.24</v>
      </c>
      <c r="L1164" s="790">
        <f t="shared" si="125"/>
        <v>31673.759999999998</v>
      </c>
      <c r="M1164" s="838"/>
    </row>
    <row r="1165" spans="2:13" ht="15.75" x14ac:dyDescent="0.25">
      <c r="B1165" s="837" t="s">
        <v>321</v>
      </c>
      <c r="C1165" s="836" t="s">
        <v>1346</v>
      </c>
      <c r="D1165" s="835">
        <v>40724</v>
      </c>
      <c r="E1165" s="834">
        <v>56765.03</v>
      </c>
      <c r="F1165" s="833"/>
      <c r="G1165" s="832">
        <v>44</v>
      </c>
      <c r="H1165" s="831">
        <f t="shared" si="126"/>
        <v>10</v>
      </c>
      <c r="I1165" s="831">
        <v>-1272</v>
      </c>
      <c r="J1165" s="789">
        <f t="shared" si="127"/>
        <v>13518.99</v>
      </c>
      <c r="K1165" s="831">
        <v>12246.99</v>
      </c>
      <c r="L1165" s="790">
        <f t="shared" si="125"/>
        <v>44518.04</v>
      </c>
      <c r="M1165" s="838"/>
    </row>
    <row r="1166" spans="2:13" ht="15.75" x14ac:dyDescent="0.25">
      <c r="B1166" s="837" t="s">
        <v>321</v>
      </c>
      <c r="C1166" s="836" t="s">
        <v>1347</v>
      </c>
      <c r="D1166" s="835">
        <v>39903</v>
      </c>
      <c r="E1166" s="834">
        <v>56778.23</v>
      </c>
      <c r="F1166" s="833"/>
      <c r="G1166" s="832">
        <v>44</v>
      </c>
      <c r="H1166" s="831">
        <f t="shared" si="126"/>
        <v>12</v>
      </c>
      <c r="I1166" s="831">
        <v>-1271.04</v>
      </c>
      <c r="J1166" s="789">
        <f t="shared" si="127"/>
        <v>16423.669999999998</v>
      </c>
      <c r="K1166" s="831">
        <v>15152.63</v>
      </c>
      <c r="L1166" s="790">
        <f t="shared" ref="L1166:L1229" si="128">IFERROR(IF(K1166&gt;E1166,0,(+E1166-K1166))-F1166,"")</f>
        <v>41625.600000000006</v>
      </c>
      <c r="M1166" s="838"/>
    </row>
    <row r="1167" spans="2:13" ht="15.75" x14ac:dyDescent="0.25">
      <c r="B1167" s="837" t="s">
        <v>313</v>
      </c>
      <c r="C1167" s="836" t="s">
        <v>950</v>
      </c>
      <c r="D1167" s="835">
        <v>36068</v>
      </c>
      <c r="E1167" s="834">
        <v>56863</v>
      </c>
      <c r="F1167" s="833"/>
      <c r="G1167" s="832">
        <v>20</v>
      </c>
      <c r="H1167" s="831">
        <f t="shared" si="126"/>
        <v>20</v>
      </c>
      <c r="I1167" s="831">
        <v>0</v>
      </c>
      <c r="J1167" s="789">
        <f t="shared" si="127"/>
        <v>56863</v>
      </c>
      <c r="K1167" s="831">
        <v>56863</v>
      </c>
      <c r="L1167" s="790">
        <f t="shared" si="128"/>
        <v>0</v>
      </c>
      <c r="M1167" s="838"/>
    </row>
    <row r="1168" spans="2:13" ht="15.75" x14ac:dyDescent="0.25">
      <c r="B1168" s="837" t="s">
        <v>359</v>
      </c>
      <c r="C1168" s="836" t="s">
        <v>1302</v>
      </c>
      <c r="D1168" s="835">
        <v>43373</v>
      </c>
      <c r="E1168" s="834">
        <v>57779.68</v>
      </c>
      <c r="F1168" s="833"/>
      <c r="G1168" s="832">
        <v>40</v>
      </c>
      <c r="H1168" s="831">
        <f t="shared" si="126"/>
        <v>3</v>
      </c>
      <c r="I1168" s="831">
        <v>-1428.8400000000001</v>
      </c>
      <c r="J1168" s="789">
        <f t="shared" si="127"/>
        <v>4791.49</v>
      </c>
      <c r="K1168" s="831">
        <v>3362.65</v>
      </c>
      <c r="L1168" s="790">
        <f t="shared" si="128"/>
        <v>54417.03</v>
      </c>
      <c r="M1168" s="838"/>
    </row>
    <row r="1169" spans="2:13" ht="15.75" x14ac:dyDescent="0.25">
      <c r="B1169" s="837" t="s">
        <v>321</v>
      </c>
      <c r="C1169" s="836" t="s">
        <v>1346</v>
      </c>
      <c r="D1169" s="835">
        <v>39994</v>
      </c>
      <c r="E1169" s="834">
        <v>57903.63</v>
      </c>
      <c r="F1169" s="833"/>
      <c r="G1169" s="832">
        <v>44</v>
      </c>
      <c r="H1169" s="831">
        <f t="shared" si="126"/>
        <v>12</v>
      </c>
      <c r="I1169" s="831">
        <v>-1296.3600000000001</v>
      </c>
      <c r="J1169" s="789">
        <f t="shared" si="127"/>
        <v>16420.43</v>
      </c>
      <c r="K1169" s="831">
        <v>15124.07</v>
      </c>
      <c r="L1169" s="790">
        <f t="shared" si="128"/>
        <v>42779.56</v>
      </c>
      <c r="M1169" s="838"/>
    </row>
    <row r="1170" spans="2:13" ht="15.75" x14ac:dyDescent="0.25">
      <c r="B1170" s="837" t="e">
        <v>#N/A</v>
      </c>
      <c r="C1170" s="836" t="s">
        <v>1348</v>
      </c>
      <c r="D1170" s="835">
        <v>34516</v>
      </c>
      <c r="E1170" s="834">
        <v>58147</v>
      </c>
      <c r="F1170" s="833"/>
      <c r="G1170" s="832">
        <v>30</v>
      </c>
      <c r="H1170" s="831">
        <f t="shared" si="126"/>
        <v>27</v>
      </c>
      <c r="I1170" s="831">
        <v>-1722.84</v>
      </c>
      <c r="J1170" s="789">
        <f t="shared" si="127"/>
        <v>52978.239999999998</v>
      </c>
      <c r="K1170" s="831">
        <v>51255.4</v>
      </c>
      <c r="L1170" s="790">
        <f t="shared" si="128"/>
        <v>6891.5999999999985</v>
      </c>
      <c r="M1170" s="838"/>
    </row>
    <row r="1171" spans="2:13" ht="15.75" x14ac:dyDescent="0.25">
      <c r="B1171" s="837" t="s">
        <v>313</v>
      </c>
      <c r="C1171" s="836" t="s">
        <v>116</v>
      </c>
      <c r="D1171" s="835">
        <v>36433</v>
      </c>
      <c r="E1171" s="834">
        <v>58335.37</v>
      </c>
      <c r="F1171" s="833"/>
      <c r="G1171" s="832">
        <v>20</v>
      </c>
      <c r="H1171" s="831">
        <f t="shared" si="126"/>
        <v>20</v>
      </c>
      <c r="I1171" s="831">
        <v>0</v>
      </c>
      <c r="J1171" s="789">
        <f t="shared" si="127"/>
        <v>58335.37</v>
      </c>
      <c r="K1171" s="831">
        <v>58335.37</v>
      </c>
      <c r="L1171" s="790">
        <f t="shared" si="128"/>
        <v>0</v>
      </c>
      <c r="M1171" s="838"/>
    </row>
    <row r="1172" spans="2:13" ht="15.75" x14ac:dyDescent="0.25">
      <c r="B1172" s="837" t="s">
        <v>359</v>
      </c>
      <c r="C1172" s="836" t="s">
        <v>1349</v>
      </c>
      <c r="D1172" s="835">
        <v>35885</v>
      </c>
      <c r="E1172" s="834">
        <v>58394</v>
      </c>
      <c r="F1172" s="833"/>
      <c r="G1172" s="832">
        <v>50</v>
      </c>
      <c r="H1172" s="831">
        <f t="shared" si="126"/>
        <v>23</v>
      </c>
      <c r="I1172" s="831">
        <v>-1147.2</v>
      </c>
      <c r="J1172" s="789">
        <f t="shared" si="127"/>
        <v>27803.45</v>
      </c>
      <c r="K1172" s="831">
        <v>26656.25</v>
      </c>
      <c r="L1172" s="790">
        <f t="shared" si="128"/>
        <v>31737.75</v>
      </c>
      <c r="M1172" s="838"/>
    </row>
    <row r="1173" spans="2:13" ht="15.75" x14ac:dyDescent="0.25">
      <c r="B1173" s="837" t="s">
        <v>359</v>
      </c>
      <c r="C1173" s="836" t="s">
        <v>1350</v>
      </c>
      <c r="D1173" s="835">
        <v>36891</v>
      </c>
      <c r="E1173" s="834">
        <v>58599</v>
      </c>
      <c r="F1173" s="833"/>
      <c r="G1173" s="832">
        <v>40</v>
      </c>
      <c r="H1173" s="831">
        <f t="shared" si="126"/>
        <v>21</v>
      </c>
      <c r="I1173" s="831">
        <v>-1435.68</v>
      </c>
      <c r="J1173" s="789">
        <f t="shared" si="127"/>
        <v>30842.71</v>
      </c>
      <c r="K1173" s="831">
        <v>29407.03</v>
      </c>
      <c r="L1173" s="790">
        <f t="shared" si="128"/>
        <v>29191.97</v>
      </c>
      <c r="M1173" s="838"/>
    </row>
    <row r="1174" spans="2:13" ht="15.75" x14ac:dyDescent="0.25">
      <c r="B1174" s="837" t="s">
        <v>321</v>
      </c>
      <c r="C1174" s="836" t="s">
        <v>1351</v>
      </c>
      <c r="D1174" s="835">
        <v>41182</v>
      </c>
      <c r="E1174" s="834">
        <v>58607.31</v>
      </c>
      <c r="F1174" s="833"/>
      <c r="G1174" s="832">
        <v>44</v>
      </c>
      <c r="H1174" s="831">
        <f t="shared" si="126"/>
        <v>9</v>
      </c>
      <c r="I1174" s="831">
        <v>-1313.88</v>
      </c>
      <c r="J1174" s="789">
        <f t="shared" si="127"/>
        <v>12293.670000000002</v>
      </c>
      <c r="K1174" s="831">
        <v>10979.79</v>
      </c>
      <c r="L1174" s="790">
        <f t="shared" si="128"/>
        <v>47627.519999999997</v>
      </c>
      <c r="M1174" s="838"/>
    </row>
    <row r="1175" spans="2:13" ht="15.75" x14ac:dyDescent="0.25">
      <c r="B1175" s="837" t="s">
        <v>313</v>
      </c>
      <c r="C1175" s="836" t="s">
        <v>1352</v>
      </c>
      <c r="D1175" s="835">
        <v>39629</v>
      </c>
      <c r="E1175" s="834">
        <v>58672.28</v>
      </c>
      <c r="F1175" s="833"/>
      <c r="G1175" s="832">
        <v>20</v>
      </c>
      <c r="H1175" s="831">
        <f t="shared" si="126"/>
        <v>13</v>
      </c>
      <c r="I1175" s="831">
        <v>-2761.08</v>
      </c>
      <c r="J1175" s="789">
        <f t="shared" si="127"/>
        <v>39344.94</v>
      </c>
      <c r="K1175" s="831">
        <v>36583.86</v>
      </c>
      <c r="L1175" s="790">
        <f t="shared" si="128"/>
        <v>22088.42</v>
      </c>
      <c r="M1175" s="838"/>
    </row>
    <row r="1176" spans="2:13" ht="15.75" x14ac:dyDescent="0.25">
      <c r="B1176" s="837" t="s">
        <v>313</v>
      </c>
      <c r="C1176" s="836" t="s">
        <v>1244</v>
      </c>
      <c r="D1176" s="835">
        <v>42643</v>
      </c>
      <c r="E1176" s="834">
        <v>59156.49</v>
      </c>
      <c r="F1176" s="833"/>
      <c r="G1176" s="832">
        <v>20</v>
      </c>
      <c r="H1176" s="831">
        <f t="shared" si="126"/>
        <v>5</v>
      </c>
      <c r="I1176" s="831">
        <v>-2869.56</v>
      </c>
      <c r="J1176" s="789">
        <f t="shared" si="127"/>
        <v>15396.17</v>
      </c>
      <c r="K1176" s="831">
        <v>12526.61</v>
      </c>
      <c r="L1176" s="790">
        <f t="shared" si="128"/>
        <v>46629.88</v>
      </c>
      <c r="M1176" s="838"/>
    </row>
    <row r="1177" spans="2:13" ht="15.75" x14ac:dyDescent="0.25">
      <c r="B1177" s="837" t="s">
        <v>313</v>
      </c>
      <c r="C1177" s="836" t="s">
        <v>1335</v>
      </c>
      <c r="D1177" s="835">
        <v>41912</v>
      </c>
      <c r="E1177" s="834">
        <v>59181.62</v>
      </c>
      <c r="F1177" s="833"/>
      <c r="G1177" s="832">
        <v>20</v>
      </c>
      <c r="H1177" s="831">
        <f t="shared" si="126"/>
        <v>7</v>
      </c>
      <c r="I1177" s="831">
        <v>-2858.76</v>
      </c>
      <c r="J1177" s="789">
        <f t="shared" si="127"/>
        <v>21302.85</v>
      </c>
      <c r="K1177" s="831">
        <v>18444.09</v>
      </c>
      <c r="L1177" s="790">
        <f t="shared" si="128"/>
        <v>40737.53</v>
      </c>
      <c r="M1177" s="838"/>
    </row>
    <row r="1178" spans="2:13" ht="15.75" x14ac:dyDescent="0.25">
      <c r="B1178" s="837" t="s">
        <v>313</v>
      </c>
      <c r="C1178" s="836" t="s">
        <v>1353</v>
      </c>
      <c r="D1178" s="835">
        <v>43511</v>
      </c>
      <c r="E1178" s="834">
        <v>59619.46</v>
      </c>
      <c r="F1178" s="833"/>
      <c r="G1178" s="832">
        <v>20</v>
      </c>
      <c r="H1178" s="831">
        <f t="shared" si="126"/>
        <v>2</v>
      </c>
      <c r="I1178" s="831">
        <v>-2915.64</v>
      </c>
      <c r="J1178" s="789">
        <f t="shared" si="127"/>
        <v>8596.5</v>
      </c>
      <c r="K1178" s="831">
        <v>5680.86</v>
      </c>
      <c r="L1178" s="790">
        <f t="shared" si="128"/>
        <v>53938.6</v>
      </c>
      <c r="M1178" s="838"/>
    </row>
    <row r="1179" spans="2:13" ht="15.75" x14ac:dyDescent="0.25">
      <c r="B1179" s="837" t="s">
        <v>313</v>
      </c>
      <c r="C1179" s="836" t="s">
        <v>1354</v>
      </c>
      <c r="D1179" s="835">
        <v>43190</v>
      </c>
      <c r="E1179" s="834">
        <v>59788.73</v>
      </c>
      <c r="F1179" s="833"/>
      <c r="G1179" s="832">
        <v>20</v>
      </c>
      <c r="H1179" s="831">
        <f t="shared" si="126"/>
        <v>3</v>
      </c>
      <c r="I1179" s="831">
        <v>-2920.56</v>
      </c>
      <c r="J1179" s="789">
        <f t="shared" si="127"/>
        <v>11356.199999999999</v>
      </c>
      <c r="K1179" s="831">
        <v>8435.64</v>
      </c>
      <c r="L1179" s="790">
        <f t="shared" si="128"/>
        <v>51353.090000000004</v>
      </c>
      <c r="M1179" s="838"/>
    </row>
    <row r="1180" spans="2:13" ht="15.75" x14ac:dyDescent="0.25">
      <c r="B1180" s="837" t="s">
        <v>359</v>
      </c>
      <c r="C1180" s="836" t="s">
        <v>1355</v>
      </c>
      <c r="D1180" s="835">
        <v>43008</v>
      </c>
      <c r="E1180" s="834">
        <v>59896.28</v>
      </c>
      <c r="F1180" s="833"/>
      <c r="G1180" s="832">
        <v>40</v>
      </c>
      <c r="H1180" s="831">
        <f t="shared" si="126"/>
        <v>4</v>
      </c>
      <c r="I1180" s="831">
        <v>-1480.8000000000002</v>
      </c>
      <c r="J1180" s="789">
        <f t="shared" si="127"/>
        <v>6463.87</v>
      </c>
      <c r="K1180" s="831">
        <v>4983.07</v>
      </c>
      <c r="L1180" s="790">
        <f t="shared" si="128"/>
        <v>54913.21</v>
      </c>
      <c r="M1180" s="838"/>
    </row>
    <row r="1181" spans="2:13" ht="15.75" x14ac:dyDescent="0.25">
      <c r="B1181" s="837">
        <v>0</v>
      </c>
      <c r="C1181" s="836" t="s">
        <v>1356</v>
      </c>
      <c r="D1181" s="835">
        <v>34912</v>
      </c>
      <c r="E1181" s="834">
        <v>60377</v>
      </c>
      <c r="F1181" s="833"/>
      <c r="G1181" s="832">
        <v>30</v>
      </c>
      <c r="H1181" s="831">
        <f t="shared" si="126"/>
        <v>26</v>
      </c>
      <c r="I1181" s="831">
        <v>-1860.12</v>
      </c>
      <c r="J1181" s="789">
        <f t="shared" si="127"/>
        <v>52936.72</v>
      </c>
      <c r="K1181" s="831">
        <v>51076.6</v>
      </c>
      <c r="L1181" s="790">
        <f t="shared" si="128"/>
        <v>9300.4000000000015</v>
      </c>
      <c r="M1181" s="838"/>
    </row>
    <row r="1182" spans="2:13" ht="15.75" x14ac:dyDescent="0.25">
      <c r="B1182" s="837" t="s">
        <v>359</v>
      </c>
      <c r="C1182" s="836" t="s">
        <v>1225</v>
      </c>
      <c r="D1182" s="835">
        <v>42643</v>
      </c>
      <c r="E1182" s="834">
        <v>60549.22</v>
      </c>
      <c r="F1182" s="833"/>
      <c r="G1182" s="832">
        <v>40</v>
      </c>
      <c r="H1182" s="831">
        <f t="shared" si="126"/>
        <v>5</v>
      </c>
      <c r="I1182" s="831">
        <v>-1493.16</v>
      </c>
      <c r="J1182" s="789">
        <f t="shared" si="127"/>
        <v>7916.22</v>
      </c>
      <c r="K1182" s="831">
        <v>6423.06</v>
      </c>
      <c r="L1182" s="790">
        <f t="shared" si="128"/>
        <v>54126.16</v>
      </c>
      <c r="M1182" s="838"/>
    </row>
    <row r="1183" spans="2:13" ht="15.75" x14ac:dyDescent="0.25">
      <c r="B1183" s="837" t="s">
        <v>359</v>
      </c>
      <c r="C1183" s="836" t="s">
        <v>1217</v>
      </c>
      <c r="D1183" s="835">
        <v>43100</v>
      </c>
      <c r="E1183" s="834">
        <v>60705.64</v>
      </c>
      <c r="F1183" s="833"/>
      <c r="G1183" s="832">
        <v>40</v>
      </c>
      <c r="H1183" s="831">
        <f t="shared" si="126"/>
        <v>4</v>
      </c>
      <c r="I1183" s="831">
        <v>-1497.6</v>
      </c>
      <c r="J1183" s="789">
        <f t="shared" si="127"/>
        <v>6166.9699999999993</v>
      </c>
      <c r="K1183" s="831">
        <v>4669.37</v>
      </c>
      <c r="L1183" s="790">
        <f t="shared" si="128"/>
        <v>56036.27</v>
      </c>
      <c r="M1183" s="838"/>
    </row>
    <row r="1184" spans="2:13" ht="15.75" x14ac:dyDescent="0.25">
      <c r="B1184" s="837" t="s">
        <v>359</v>
      </c>
      <c r="C1184" s="836" t="s">
        <v>1268</v>
      </c>
      <c r="D1184" s="835">
        <v>41522</v>
      </c>
      <c r="E1184" s="834">
        <v>60750</v>
      </c>
      <c r="F1184" s="833"/>
      <c r="G1184" s="832">
        <v>60</v>
      </c>
      <c r="H1184" s="831">
        <f t="shared" si="126"/>
        <v>8</v>
      </c>
      <c r="I1184" s="831">
        <v>-1003.08</v>
      </c>
      <c r="J1184" s="789">
        <f t="shared" si="127"/>
        <v>8423.3700000000008</v>
      </c>
      <c r="K1184" s="831">
        <v>7420.29</v>
      </c>
      <c r="L1184" s="790">
        <f t="shared" si="128"/>
        <v>53329.71</v>
      </c>
      <c r="M1184" s="838"/>
    </row>
    <row r="1185" spans="2:13" ht="15.75" x14ac:dyDescent="0.25">
      <c r="B1185" s="837" t="s">
        <v>321</v>
      </c>
      <c r="C1185" s="836" t="s">
        <v>1357</v>
      </c>
      <c r="D1185" s="835">
        <v>43373</v>
      </c>
      <c r="E1185" s="834">
        <v>61121.09</v>
      </c>
      <c r="F1185" s="833"/>
      <c r="G1185" s="832">
        <v>40</v>
      </c>
      <c r="H1185" s="831">
        <f t="shared" si="126"/>
        <v>3</v>
      </c>
      <c r="I1185" s="831">
        <v>-1509.8400000000001</v>
      </c>
      <c r="J1185" s="789">
        <f t="shared" si="127"/>
        <v>4880.9400000000005</v>
      </c>
      <c r="K1185" s="831">
        <v>3371.1</v>
      </c>
      <c r="L1185" s="790">
        <f t="shared" si="128"/>
        <v>57749.99</v>
      </c>
      <c r="M1185" s="838"/>
    </row>
    <row r="1186" spans="2:13" ht="15.75" x14ac:dyDescent="0.25">
      <c r="B1186" s="837" t="s">
        <v>321</v>
      </c>
      <c r="C1186" s="836" t="s">
        <v>1291</v>
      </c>
      <c r="D1186" s="835">
        <v>42643</v>
      </c>
      <c r="E1186" s="834">
        <v>61500.88</v>
      </c>
      <c r="F1186" s="833"/>
      <c r="G1186" s="832">
        <v>44</v>
      </c>
      <c r="H1186" s="831">
        <f t="shared" si="126"/>
        <v>5</v>
      </c>
      <c r="I1186" s="831">
        <v>-1383.48</v>
      </c>
      <c r="J1186" s="789">
        <f t="shared" si="127"/>
        <v>7316.7900000000009</v>
      </c>
      <c r="K1186" s="831">
        <v>5933.31</v>
      </c>
      <c r="L1186" s="790">
        <f t="shared" si="128"/>
        <v>55567.57</v>
      </c>
      <c r="M1186" s="838"/>
    </row>
    <row r="1187" spans="2:13" ht="15.75" x14ac:dyDescent="0.25">
      <c r="B1187" s="837" t="s">
        <v>313</v>
      </c>
      <c r="C1187" s="836" t="s">
        <v>1099</v>
      </c>
      <c r="D1187" s="835">
        <v>38990</v>
      </c>
      <c r="E1187" s="834">
        <v>61521.55</v>
      </c>
      <c r="F1187" s="833"/>
      <c r="G1187" s="832">
        <v>20</v>
      </c>
      <c r="H1187" s="831">
        <f t="shared" si="126"/>
        <v>15</v>
      </c>
      <c r="I1187" s="831">
        <v>-2883.84</v>
      </c>
      <c r="J1187" s="789">
        <f t="shared" si="127"/>
        <v>46621.86</v>
      </c>
      <c r="K1187" s="831">
        <v>43738.02</v>
      </c>
      <c r="L1187" s="790">
        <f t="shared" si="128"/>
        <v>17783.530000000006</v>
      </c>
      <c r="M1187" s="838"/>
    </row>
    <row r="1188" spans="2:13" ht="15.75" x14ac:dyDescent="0.25">
      <c r="B1188" s="837" t="s">
        <v>313</v>
      </c>
      <c r="C1188" s="836" t="s">
        <v>1100</v>
      </c>
      <c r="D1188" s="835">
        <v>39994</v>
      </c>
      <c r="E1188" s="834">
        <v>61641.47</v>
      </c>
      <c r="F1188" s="833"/>
      <c r="G1188" s="832">
        <v>20</v>
      </c>
      <c r="H1188" s="831">
        <f t="shared" si="126"/>
        <v>12</v>
      </c>
      <c r="I1188" s="831">
        <v>-2919.84</v>
      </c>
      <c r="J1188" s="789">
        <f t="shared" si="127"/>
        <v>38282.53</v>
      </c>
      <c r="K1188" s="831">
        <v>35362.69</v>
      </c>
      <c r="L1188" s="790">
        <f t="shared" si="128"/>
        <v>26278.78</v>
      </c>
      <c r="M1188" s="838"/>
    </row>
    <row r="1189" spans="2:13" ht="15.75" x14ac:dyDescent="0.25">
      <c r="B1189" s="837" t="s">
        <v>321</v>
      </c>
      <c r="C1189" s="836" t="s">
        <v>1358</v>
      </c>
      <c r="D1189" s="835">
        <v>40117</v>
      </c>
      <c r="E1189" s="834">
        <v>61744.29</v>
      </c>
      <c r="F1189" s="833"/>
      <c r="G1189" s="832">
        <v>44</v>
      </c>
      <c r="H1189" s="831">
        <f t="shared" si="126"/>
        <v>12</v>
      </c>
      <c r="I1189" s="831">
        <v>-1386</v>
      </c>
      <c r="J1189" s="789">
        <f t="shared" si="127"/>
        <v>17047.32</v>
      </c>
      <c r="K1189" s="831">
        <v>15661.32</v>
      </c>
      <c r="L1189" s="790">
        <f t="shared" si="128"/>
        <v>46082.97</v>
      </c>
      <c r="M1189" s="838"/>
    </row>
    <row r="1190" spans="2:13" ht="15.75" x14ac:dyDescent="0.25">
      <c r="B1190" s="837" t="s">
        <v>359</v>
      </c>
      <c r="C1190" s="836" t="s">
        <v>989</v>
      </c>
      <c r="D1190" s="835">
        <v>37529</v>
      </c>
      <c r="E1190" s="834">
        <v>62013.87</v>
      </c>
      <c r="F1190" s="833"/>
      <c r="G1190" s="832">
        <v>60</v>
      </c>
      <c r="H1190" s="831">
        <f t="shared" si="126"/>
        <v>19</v>
      </c>
      <c r="I1190" s="831">
        <v>-1021.44</v>
      </c>
      <c r="J1190" s="789">
        <f t="shared" si="127"/>
        <v>19877.849999999999</v>
      </c>
      <c r="K1190" s="831">
        <v>18856.41</v>
      </c>
      <c r="L1190" s="790">
        <f t="shared" si="128"/>
        <v>43157.460000000006</v>
      </c>
      <c r="M1190" s="838"/>
    </row>
    <row r="1191" spans="2:13" ht="15.75" x14ac:dyDescent="0.25">
      <c r="B1191" s="837" t="s">
        <v>359</v>
      </c>
      <c r="C1191" s="836" t="s">
        <v>1302</v>
      </c>
      <c r="D1191" s="835">
        <v>43692</v>
      </c>
      <c r="E1191" s="834">
        <v>62054.51</v>
      </c>
      <c r="F1191" s="833"/>
      <c r="G1191" s="832">
        <v>40</v>
      </c>
      <c r="H1191" s="831">
        <f t="shared" si="126"/>
        <v>2</v>
      </c>
      <c r="I1191" s="831">
        <v>-1531.8000000000002</v>
      </c>
      <c r="J1191" s="789">
        <f t="shared" si="127"/>
        <v>3719.78</v>
      </c>
      <c r="K1191" s="831">
        <v>2187.98</v>
      </c>
      <c r="L1191" s="790">
        <f t="shared" si="128"/>
        <v>59866.53</v>
      </c>
      <c r="M1191" s="838"/>
    </row>
    <row r="1192" spans="2:13" ht="15.75" x14ac:dyDescent="0.25">
      <c r="B1192" s="837" t="s">
        <v>312</v>
      </c>
      <c r="C1192" s="836" t="s">
        <v>1359</v>
      </c>
      <c r="D1192" s="835">
        <v>34668</v>
      </c>
      <c r="E1192" s="834">
        <v>62333</v>
      </c>
      <c r="F1192" s="833"/>
      <c r="G1192" s="832">
        <v>50</v>
      </c>
      <c r="H1192" s="831">
        <f t="shared" si="126"/>
        <v>27</v>
      </c>
      <c r="I1192" s="831">
        <v>-1225.68</v>
      </c>
      <c r="J1192" s="789">
        <f t="shared" si="127"/>
        <v>33836.129999999997</v>
      </c>
      <c r="K1192" s="831">
        <v>32610.45</v>
      </c>
      <c r="L1192" s="790">
        <f t="shared" si="128"/>
        <v>29722.55</v>
      </c>
      <c r="M1192" s="838"/>
    </row>
    <row r="1193" spans="2:13" ht="15.75" x14ac:dyDescent="0.25">
      <c r="B1193" s="837" t="s">
        <v>313</v>
      </c>
      <c r="C1193" s="836" t="s">
        <v>1360</v>
      </c>
      <c r="D1193" s="835">
        <v>31593</v>
      </c>
      <c r="E1193" s="834">
        <v>62485</v>
      </c>
      <c r="F1193" s="833"/>
      <c r="G1193" s="832">
        <v>20</v>
      </c>
      <c r="H1193" s="831">
        <f t="shared" si="126"/>
        <v>20</v>
      </c>
      <c r="I1193" s="831">
        <v>0</v>
      </c>
      <c r="J1193" s="789">
        <f t="shared" si="127"/>
        <v>62485</v>
      </c>
      <c r="K1193" s="831">
        <v>62485</v>
      </c>
      <c r="L1193" s="790">
        <f t="shared" si="128"/>
        <v>0</v>
      </c>
      <c r="M1193" s="838"/>
    </row>
    <row r="1194" spans="2:13" ht="15.75" x14ac:dyDescent="0.25">
      <c r="B1194" s="837" t="s">
        <v>321</v>
      </c>
      <c r="C1194" s="836" t="s">
        <v>1358</v>
      </c>
      <c r="D1194" s="835">
        <v>40847</v>
      </c>
      <c r="E1194" s="834">
        <v>62813.97</v>
      </c>
      <c r="F1194" s="833"/>
      <c r="G1194" s="832">
        <v>44</v>
      </c>
      <c r="H1194" s="831">
        <f t="shared" si="126"/>
        <v>10</v>
      </c>
      <c r="I1194" s="831">
        <v>-1407.72</v>
      </c>
      <c r="J1194" s="789">
        <f t="shared" si="127"/>
        <v>14484.019999999999</v>
      </c>
      <c r="K1194" s="831">
        <v>13076.3</v>
      </c>
      <c r="L1194" s="790">
        <f t="shared" si="128"/>
        <v>49737.67</v>
      </c>
      <c r="M1194" s="838"/>
    </row>
    <row r="1195" spans="2:13" ht="15.75" x14ac:dyDescent="0.25">
      <c r="B1195" s="837" t="s">
        <v>313</v>
      </c>
      <c r="C1195" s="836" t="s">
        <v>1361</v>
      </c>
      <c r="D1195" s="835">
        <v>41547</v>
      </c>
      <c r="E1195" s="834">
        <v>63095.37</v>
      </c>
      <c r="F1195" s="833"/>
      <c r="G1195" s="832">
        <v>20</v>
      </c>
      <c r="H1195" s="831">
        <f t="shared" si="126"/>
        <v>8</v>
      </c>
      <c r="I1195" s="831">
        <v>-3058.56</v>
      </c>
      <c r="J1195" s="789">
        <f t="shared" si="127"/>
        <v>25882.54</v>
      </c>
      <c r="K1195" s="831">
        <v>22823.98</v>
      </c>
      <c r="L1195" s="790">
        <f t="shared" si="128"/>
        <v>40271.39</v>
      </c>
      <c r="M1195" s="838"/>
    </row>
    <row r="1196" spans="2:13" ht="15.75" x14ac:dyDescent="0.25">
      <c r="B1196" s="837" t="s">
        <v>359</v>
      </c>
      <c r="C1196" s="836" t="s">
        <v>1321</v>
      </c>
      <c r="D1196" s="835">
        <v>43281</v>
      </c>
      <c r="E1196" s="834">
        <v>63601.599999999999</v>
      </c>
      <c r="F1196" s="833"/>
      <c r="G1196" s="832">
        <v>40</v>
      </c>
      <c r="H1196" s="831">
        <f t="shared" si="126"/>
        <v>3</v>
      </c>
      <c r="I1196" s="831">
        <v>-1569.3600000000001</v>
      </c>
      <c r="J1196" s="789">
        <f t="shared" si="127"/>
        <v>5666.6200000000008</v>
      </c>
      <c r="K1196" s="831">
        <v>4097.26</v>
      </c>
      <c r="L1196" s="790">
        <f t="shared" si="128"/>
        <v>59504.34</v>
      </c>
      <c r="M1196" s="838"/>
    </row>
    <row r="1197" spans="2:13" ht="15.75" x14ac:dyDescent="0.25">
      <c r="B1197" s="837" t="s">
        <v>359</v>
      </c>
      <c r="C1197" s="836" t="s">
        <v>1362</v>
      </c>
      <c r="D1197" s="835">
        <v>34516</v>
      </c>
      <c r="E1197" s="834">
        <v>63690.84</v>
      </c>
      <c r="F1197" s="833"/>
      <c r="G1197" s="832">
        <v>40</v>
      </c>
      <c r="H1197" s="831">
        <f t="shared" si="126"/>
        <v>27</v>
      </c>
      <c r="I1197" s="831">
        <v>-1537.3200000000002</v>
      </c>
      <c r="J1197" s="789">
        <f t="shared" si="127"/>
        <v>43705.06</v>
      </c>
      <c r="K1197" s="831">
        <v>42167.74</v>
      </c>
      <c r="L1197" s="790">
        <f t="shared" si="128"/>
        <v>21523.1</v>
      </c>
      <c r="M1197" s="838"/>
    </row>
    <row r="1198" spans="2:13" ht="15.75" x14ac:dyDescent="0.25">
      <c r="B1198" s="837" t="s">
        <v>313</v>
      </c>
      <c r="C1198" s="836" t="s">
        <v>116</v>
      </c>
      <c r="D1198" s="835">
        <v>36341</v>
      </c>
      <c r="E1198" s="834">
        <v>63731.42</v>
      </c>
      <c r="F1198" s="833"/>
      <c r="G1198" s="832">
        <v>20</v>
      </c>
      <c r="H1198" s="831">
        <f t="shared" si="126"/>
        <v>20</v>
      </c>
      <c r="I1198" s="831">
        <v>0</v>
      </c>
      <c r="J1198" s="789">
        <f t="shared" si="127"/>
        <v>63731.42</v>
      </c>
      <c r="K1198" s="831">
        <v>63731.42</v>
      </c>
      <c r="L1198" s="790">
        <f t="shared" si="128"/>
        <v>0</v>
      </c>
      <c r="M1198" s="838"/>
    </row>
    <row r="1199" spans="2:13" ht="15.75" x14ac:dyDescent="0.25">
      <c r="B1199" s="837" t="s">
        <v>313</v>
      </c>
      <c r="C1199" s="836" t="s">
        <v>1363</v>
      </c>
      <c r="D1199" s="835">
        <v>43465</v>
      </c>
      <c r="E1199" s="834">
        <v>63855.040000000001</v>
      </c>
      <c r="F1199" s="833"/>
      <c r="G1199" s="832">
        <v>20</v>
      </c>
      <c r="H1199" s="831">
        <f t="shared" si="126"/>
        <v>3</v>
      </c>
      <c r="I1199" s="831">
        <v>-3108.3600000000006</v>
      </c>
      <c r="J1199" s="789">
        <f t="shared" si="127"/>
        <v>9717.7200000000012</v>
      </c>
      <c r="K1199" s="831">
        <v>6609.36</v>
      </c>
      <c r="L1199" s="790">
        <f t="shared" si="128"/>
        <v>57245.68</v>
      </c>
      <c r="M1199" s="838"/>
    </row>
    <row r="1200" spans="2:13" ht="15.75" x14ac:dyDescent="0.25">
      <c r="B1200" s="837" t="s">
        <v>313</v>
      </c>
      <c r="C1200" s="836" t="s">
        <v>1296</v>
      </c>
      <c r="D1200" s="835">
        <v>41820</v>
      </c>
      <c r="E1200" s="834">
        <v>64233.120000000003</v>
      </c>
      <c r="F1200" s="833"/>
      <c r="G1200" s="832">
        <v>20</v>
      </c>
      <c r="H1200" s="831">
        <f t="shared" si="126"/>
        <v>7</v>
      </c>
      <c r="I1200" s="831">
        <v>-3118.7999999999997</v>
      </c>
      <c r="J1200" s="789">
        <f t="shared" si="127"/>
        <v>23948.16</v>
      </c>
      <c r="K1200" s="831">
        <v>20829.36</v>
      </c>
      <c r="L1200" s="790">
        <f t="shared" si="128"/>
        <v>43403.76</v>
      </c>
      <c r="M1200" s="838"/>
    </row>
    <row r="1201" spans="2:13" ht="15.75" x14ac:dyDescent="0.25">
      <c r="B1201" s="837" t="s">
        <v>359</v>
      </c>
      <c r="C1201" s="836" t="s">
        <v>1077</v>
      </c>
      <c r="D1201" s="835">
        <v>35674</v>
      </c>
      <c r="E1201" s="834">
        <v>64455</v>
      </c>
      <c r="F1201" s="833"/>
      <c r="G1201" s="832">
        <v>60</v>
      </c>
      <c r="H1201" s="831">
        <f t="shared" si="126"/>
        <v>24</v>
      </c>
      <c r="I1201" s="831">
        <v>-1059.96</v>
      </c>
      <c r="J1201" s="789">
        <f t="shared" si="127"/>
        <v>26118.639999999999</v>
      </c>
      <c r="K1201" s="831">
        <v>25058.68</v>
      </c>
      <c r="L1201" s="790">
        <f t="shared" si="128"/>
        <v>39396.32</v>
      </c>
      <c r="M1201" s="838"/>
    </row>
    <row r="1202" spans="2:13" ht="15.75" x14ac:dyDescent="0.25">
      <c r="B1202" s="837" t="s">
        <v>313</v>
      </c>
      <c r="C1202" s="836" t="s">
        <v>996</v>
      </c>
      <c r="D1202" s="835">
        <v>38625</v>
      </c>
      <c r="E1202" s="834">
        <v>64533.01</v>
      </c>
      <c r="F1202" s="833"/>
      <c r="G1202" s="832">
        <v>20</v>
      </c>
      <c r="H1202" s="831">
        <f t="shared" si="126"/>
        <v>16</v>
      </c>
      <c r="I1202" s="831">
        <v>-2946.12</v>
      </c>
      <c r="J1202" s="789">
        <f t="shared" si="127"/>
        <v>52012.26</v>
      </c>
      <c r="K1202" s="831">
        <v>49066.14</v>
      </c>
      <c r="L1202" s="790">
        <f t="shared" si="128"/>
        <v>15466.870000000003</v>
      </c>
      <c r="M1202" s="838"/>
    </row>
    <row r="1203" spans="2:13" ht="15.75" x14ac:dyDescent="0.25">
      <c r="B1203" s="837" t="s">
        <v>316</v>
      </c>
      <c r="C1203" s="836" t="s">
        <v>1364</v>
      </c>
      <c r="D1203" s="835">
        <v>37529</v>
      </c>
      <c r="E1203" s="834">
        <v>64579.77</v>
      </c>
      <c r="F1203" s="833"/>
      <c r="G1203" s="832">
        <v>5</v>
      </c>
      <c r="H1203" s="831">
        <f t="shared" si="126"/>
        <v>5</v>
      </c>
      <c r="I1203" s="831">
        <v>0</v>
      </c>
      <c r="J1203" s="789">
        <f t="shared" si="127"/>
        <v>64579.77</v>
      </c>
      <c r="K1203" s="831">
        <v>64579.77</v>
      </c>
      <c r="L1203" s="790">
        <f t="shared" si="128"/>
        <v>0</v>
      </c>
      <c r="M1203" s="838"/>
    </row>
    <row r="1204" spans="2:13" ht="15.75" x14ac:dyDescent="0.25">
      <c r="B1204" s="837" t="s">
        <v>313</v>
      </c>
      <c r="C1204" s="836" t="s">
        <v>1365</v>
      </c>
      <c r="D1204" s="835">
        <v>42916</v>
      </c>
      <c r="E1204" s="834">
        <v>65021.3</v>
      </c>
      <c r="F1204" s="833"/>
      <c r="G1204" s="832">
        <v>20</v>
      </c>
      <c r="H1204" s="831">
        <f t="shared" si="126"/>
        <v>4</v>
      </c>
      <c r="I1204" s="831">
        <v>-3172.92</v>
      </c>
      <c r="J1204" s="789">
        <f t="shared" si="127"/>
        <v>14783.51</v>
      </c>
      <c r="K1204" s="831">
        <v>11610.59</v>
      </c>
      <c r="L1204" s="790">
        <f t="shared" si="128"/>
        <v>53410.710000000006</v>
      </c>
      <c r="M1204" s="838"/>
    </row>
    <row r="1205" spans="2:13" ht="15.75" x14ac:dyDescent="0.25">
      <c r="B1205" s="837" t="s">
        <v>307</v>
      </c>
      <c r="C1205" s="836" t="s">
        <v>1366</v>
      </c>
      <c r="D1205" s="835">
        <v>42368</v>
      </c>
      <c r="E1205" s="834">
        <v>66679.3</v>
      </c>
      <c r="F1205" s="833"/>
      <c r="G1205" s="832">
        <v>10</v>
      </c>
      <c r="H1205" s="831">
        <f t="shared" si="126"/>
        <v>6</v>
      </c>
      <c r="I1205" s="831">
        <v>-6112.32</v>
      </c>
      <c r="J1205" s="789">
        <f t="shared" si="127"/>
        <v>39174.159999999996</v>
      </c>
      <c r="K1205" s="831">
        <v>33061.839999999997</v>
      </c>
      <c r="L1205" s="790">
        <f t="shared" si="128"/>
        <v>33617.460000000006</v>
      </c>
      <c r="M1205" s="838"/>
    </row>
    <row r="1206" spans="2:13" ht="15.75" x14ac:dyDescent="0.25">
      <c r="B1206" s="837">
        <v>0</v>
      </c>
      <c r="C1206" s="836" t="s">
        <v>1356</v>
      </c>
      <c r="D1206" s="835">
        <v>35125</v>
      </c>
      <c r="E1206" s="834">
        <v>66747</v>
      </c>
      <c r="F1206" s="833"/>
      <c r="G1206" s="832">
        <v>30</v>
      </c>
      <c r="H1206" s="831">
        <f t="shared" si="126"/>
        <v>25</v>
      </c>
      <c r="I1206" s="831">
        <v>-2044.56</v>
      </c>
      <c r="J1206" s="789">
        <f t="shared" si="127"/>
        <v>57206.06</v>
      </c>
      <c r="K1206" s="831">
        <v>55161.5</v>
      </c>
      <c r="L1206" s="790">
        <f t="shared" si="128"/>
        <v>11585.5</v>
      </c>
      <c r="M1206" s="838"/>
    </row>
    <row r="1207" spans="2:13" ht="15.75" x14ac:dyDescent="0.25">
      <c r="B1207" s="837" t="e">
        <v>#N/A</v>
      </c>
      <c r="C1207" s="836" t="s">
        <v>1367</v>
      </c>
      <c r="D1207" s="835">
        <v>34516</v>
      </c>
      <c r="E1207" s="834">
        <v>66956</v>
      </c>
      <c r="F1207" s="833"/>
      <c r="G1207" s="832">
        <v>50</v>
      </c>
      <c r="H1207" s="831">
        <f t="shared" si="126"/>
        <v>27</v>
      </c>
      <c r="I1207" s="831">
        <v>-1311.8400000000001</v>
      </c>
      <c r="J1207" s="789">
        <f t="shared" si="127"/>
        <v>36784.880000000005</v>
      </c>
      <c r="K1207" s="831">
        <v>35473.040000000001</v>
      </c>
      <c r="L1207" s="790">
        <f t="shared" si="128"/>
        <v>31482.959999999999</v>
      </c>
      <c r="M1207" s="838"/>
    </row>
    <row r="1208" spans="2:13" ht="15.75" x14ac:dyDescent="0.25">
      <c r="B1208" s="837" t="s">
        <v>313</v>
      </c>
      <c r="C1208" s="836" t="s">
        <v>1309</v>
      </c>
      <c r="D1208" s="835">
        <v>43190</v>
      </c>
      <c r="E1208" s="834">
        <v>67047.320000000007</v>
      </c>
      <c r="F1208" s="833"/>
      <c r="G1208" s="832">
        <v>20</v>
      </c>
      <c r="H1208" s="831">
        <f t="shared" si="126"/>
        <v>3</v>
      </c>
      <c r="I1208" s="831">
        <v>-3275.16</v>
      </c>
      <c r="J1208" s="789">
        <f t="shared" si="127"/>
        <v>12734.94</v>
      </c>
      <c r="K1208" s="831">
        <v>9459.7800000000007</v>
      </c>
      <c r="L1208" s="790">
        <f t="shared" si="128"/>
        <v>57587.540000000008</v>
      </c>
      <c r="M1208" s="838"/>
    </row>
    <row r="1209" spans="2:13" ht="15.75" x14ac:dyDescent="0.25">
      <c r="B1209" s="837" t="s">
        <v>313</v>
      </c>
      <c r="C1209" s="836" t="s">
        <v>1296</v>
      </c>
      <c r="D1209" s="835">
        <v>42185</v>
      </c>
      <c r="E1209" s="834">
        <v>67113.740000000005</v>
      </c>
      <c r="F1209" s="833"/>
      <c r="G1209" s="832">
        <v>20</v>
      </c>
      <c r="H1209" s="831">
        <f t="shared" si="126"/>
        <v>6</v>
      </c>
      <c r="I1209" s="831">
        <v>-3264.96</v>
      </c>
      <c r="J1209" s="789">
        <f t="shared" si="127"/>
        <v>21675.899999999998</v>
      </c>
      <c r="K1209" s="831">
        <v>18410.939999999999</v>
      </c>
      <c r="L1209" s="790">
        <f t="shared" si="128"/>
        <v>48702.8</v>
      </c>
      <c r="M1209" s="838"/>
    </row>
    <row r="1210" spans="2:13" ht="15.75" x14ac:dyDescent="0.25">
      <c r="B1210" s="837" t="s">
        <v>359</v>
      </c>
      <c r="C1210" s="836" t="s">
        <v>1073</v>
      </c>
      <c r="D1210" s="835">
        <v>35674</v>
      </c>
      <c r="E1210" s="834">
        <v>67291</v>
      </c>
      <c r="F1210" s="833"/>
      <c r="G1210" s="832">
        <v>40</v>
      </c>
      <c r="H1210" s="831">
        <f t="shared" si="126"/>
        <v>24</v>
      </c>
      <c r="I1210" s="831">
        <v>-1642.44</v>
      </c>
      <c r="J1210" s="789">
        <f t="shared" si="127"/>
        <v>40875.72</v>
      </c>
      <c r="K1210" s="831">
        <v>39233.279999999999</v>
      </c>
      <c r="L1210" s="790">
        <f t="shared" si="128"/>
        <v>28057.72</v>
      </c>
      <c r="M1210" s="838"/>
    </row>
    <row r="1211" spans="2:13" ht="15.75" x14ac:dyDescent="0.25">
      <c r="B1211" s="837" t="s">
        <v>359</v>
      </c>
      <c r="C1211" s="836" t="s">
        <v>1153</v>
      </c>
      <c r="D1211" s="835">
        <v>43190</v>
      </c>
      <c r="E1211" s="834">
        <v>67415.55</v>
      </c>
      <c r="F1211" s="833"/>
      <c r="G1211" s="832">
        <v>40</v>
      </c>
      <c r="H1211" s="831">
        <f t="shared" si="126"/>
        <v>3</v>
      </c>
      <c r="I1211" s="831">
        <v>-1666.92</v>
      </c>
      <c r="J1211" s="789">
        <f t="shared" si="127"/>
        <v>6432.96</v>
      </c>
      <c r="K1211" s="831">
        <v>4766.04</v>
      </c>
      <c r="L1211" s="790">
        <f t="shared" si="128"/>
        <v>62649.51</v>
      </c>
      <c r="M1211" s="838"/>
    </row>
    <row r="1212" spans="2:13" ht="15.75" x14ac:dyDescent="0.25">
      <c r="B1212" s="837" t="s">
        <v>321</v>
      </c>
      <c r="C1212" s="836" t="s">
        <v>1031</v>
      </c>
      <c r="D1212" s="835">
        <v>40816</v>
      </c>
      <c r="E1212" s="834">
        <v>68170.41</v>
      </c>
      <c r="F1212" s="833"/>
      <c r="G1212" s="832">
        <v>44</v>
      </c>
      <c r="H1212" s="831">
        <f t="shared" si="126"/>
        <v>10</v>
      </c>
      <c r="I1212" s="831">
        <v>-1531.2</v>
      </c>
      <c r="J1212" s="789">
        <f t="shared" si="127"/>
        <v>15853.44</v>
      </c>
      <c r="K1212" s="831">
        <v>14322.24</v>
      </c>
      <c r="L1212" s="790">
        <f t="shared" si="128"/>
        <v>53848.170000000006</v>
      </c>
      <c r="M1212" s="838"/>
    </row>
    <row r="1213" spans="2:13" ht="15.75" x14ac:dyDescent="0.25">
      <c r="B1213" s="837" t="s">
        <v>311</v>
      </c>
      <c r="C1213" s="836" t="s">
        <v>1368</v>
      </c>
      <c r="D1213" s="835">
        <v>43692</v>
      </c>
      <c r="E1213" s="834">
        <v>69241.399999999994</v>
      </c>
      <c r="F1213" s="833"/>
      <c r="G1213" s="832">
        <v>6</v>
      </c>
      <c r="H1213" s="831">
        <f t="shared" si="126"/>
        <v>2</v>
      </c>
      <c r="I1213" s="831">
        <v>-10506.720000000001</v>
      </c>
      <c r="J1213" s="789">
        <f t="shared" si="127"/>
        <v>26338.660000000003</v>
      </c>
      <c r="K1213" s="831">
        <v>15831.94</v>
      </c>
      <c r="L1213" s="790">
        <f t="shared" si="128"/>
        <v>53409.459999999992</v>
      </c>
      <c r="M1213" s="838"/>
    </row>
    <row r="1214" spans="2:13" ht="15.75" x14ac:dyDescent="0.25">
      <c r="B1214" s="837" t="s">
        <v>313</v>
      </c>
      <c r="C1214" s="836" t="s">
        <v>1128</v>
      </c>
      <c r="D1214" s="835">
        <v>37802</v>
      </c>
      <c r="E1214" s="834">
        <v>69536.740000000005</v>
      </c>
      <c r="F1214" s="833"/>
      <c r="G1214" s="832">
        <v>20</v>
      </c>
      <c r="H1214" s="831">
        <f t="shared" si="126"/>
        <v>18</v>
      </c>
      <c r="I1214" s="831">
        <v>-3052.8</v>
      </c>
      <c r="J1214" s="789">
        <f t="shared" si="127"/>
        <v>63685.48</v>
      </c>
      <c r="K1214" s="831">
        <v>60632.68</v>
      </c>
      <c r="L1214" s="790">
        <f t="shared" si="128"/>
        <v>8904.0600000000049</v>
      </c>
      <c r="M1214" s="838"/>
    </row>
    <row r="1215" spans="2:13" ht="15.75" x14ac:dyDescent="0.25">
      <c r="B1215" s="837" t="s">
        <v>313</v>
      </c>
      <c r="C1215" s="836" t="s">
        <v>1330</v>
      </c>
      <c r="D1215" s="835">
        <v>38807</v>
      </c>
      <c r="E1215" s="834">
        <v>69542.990000000005</v>
      </c>
      <c r="F1215" s="833"/>
      <c r="G1215" s="832">
        <v>20</v>
      </c>
      <c r="H1215" s="831">
        <f t="shared" si="126"/>
        <v>15</v>
      </c>
      <c r="I1215" s="831">
        <v>-3242.16</v>
      </c>
      <c r="J1215" s="789">
        <f t="shared" si="127"/>
        <v>54412.630000000005</v>
      </c>
      <c r="K1215" s="831">
        <v>51170.47</v>
      </c>
      <c r="L1215" s="790">
        <f t="shared" si="128"/>
        <v>18372.520000000004</v>
      </c>
      <c r="M1215" s="838"/>
    </row>
    <row r="1216" spans="2:13" ht="15.75" x14ac:dyDescent="0.25">
      <c r="B1216" s="837" t="s">
        <v>359</v>
      </c>
      <c r="C1216" s="836" t="s">
        <v>1369</v>
      </c>
      <c r="D1216" s="835">
        <v>39172</v>
      </c>
      <c r="E1216" s="834">
        <v>69771.42</v>
      </c>
      <c r="F1216" s="833"/>
      <c r="G1216" s="832">
        <v>40</v>
      </c>
      <c r="H1216" s="831">
        <f t="shared" si="126"/>
        <v>14</v>
      </c>
      <c r="I1216" s="831">
        <v>-1717.56</v>
      </c>
      <c r="J1216" s="789">
        <f t="shared" si="127"/>
        <v>25688.190000000002</v>
      </c>
      <c r="K1216" s="831">
        <v>23970.63</v>
      </c>
      <c r="L1216" s="790">
        <f t="shared" si="128"/>
        <v>45800.789999999994</v>
      </c>
      <c r="M1216" s="838"/>
    </row>
    <row r="1217" spans="2:13" ht="15.75" x14ac:dyDescent="0.25">
      <c r="B1217" s="837" t="s">
        <v>359</v>
      </c>
      <c r="C1217" s="836" t="s">
        <v>1134</v>
      </c>
      <c r="D1217" s="835">
        <v>39082</v>
      </c>
      <c r="E1217" s="834">
        <v>70093.350000000006</v>
      </c>
      <c r="F1217" s="833"/>
      <c r="G1217" s="832">
        <v>40</v>
      </c>
      <c r="H1217" s="831">
        <f t="shared" si="126"/>
        <v>15</v>
      </c>
      <c r="I1217" s="831">
        <v>-1719.84</v>
      </c>
      <c r="J1217" s="789">
        <f t="shared" si="127"/>
        <v>26236.21</v>
      </c>
      <c r="K1217" s="831">
        <v>24516.37</v>
      </c>
      <c r="L1217" s="790">
        <f t="shared" si="128"/>
        <v>45576.98000000001</v>
      </c>
      <c r="M1217" s="838"/>
    </row>
    <row r="1218" spans="2:13" ht="15.75" x14ac:dyDescent="0.25">
      <c r="B1218" s="837" t="s">
        <v>311</v>
      </c>
      <c r="C1218" s="836" t="s">
        <v>1370</v>
      </c>
      <c r="D1218" s="835">
        <v>43100</v>
      </c>
      <c r="E1218" s="834">
        <v>70200</v>
      </c>
      <c r="F1218" s="833"/>
      <c r="G1218" s="832">
        <v>40</v>
      </c>
      <c r="H1218" s="831">
        <f t="shared" si="126"/>
        <v>4</v>
      </c>
      <c r="I1218" s="831">
        <v>-1731.84</v>
      </c>
      <c r="J1218" s="789">
        <f t="shared" si="127"/>
        <v>7131.51</v>
      </c>
      <c r="K1218" s="831">
        <v>5399.67</v>
      </c>
      <c r="L1218" s="790">
        <f t="shared" si="128"/>
        <v>64800.33</v>
      </c>
      <c r="M1218" s="838"/>
    </row>
    <row r="1219" spans="2:13" ht="15.75" x14ac:dyDescent="0.25">
      <c r="B1219" s="837" t="s">
        <v>313</v>
      </c>
      <c r="C1219" s="836" t="s">
        <v>1151</v>
      </c>
      <c r="D1219" s="835">
        <v>37925</v>
      </c>
      <c r="E1219" s="834">
        <v>70756.86</v>
      </c>
      <c r="F1219" s="833"/>
      <c r="G1219" s="832">
        <v>20</v>
      </c>
      <c r="H1219" s="831">
        <f t="shared" si="126"/>
        <v>18</v>
      </c>
      <c r="I1219" s="831">
        <v>-3076.44</v>
      </c>
      <c r="J1219" s="789">
        <f t="shared" si="127"/>
        <v>63578.66</v>
      </c>
      <c r="K1219" s="831">
        <v>60502.22</v>
      </c>
      <c r="L1219" s="790">
        <f t="shared" si="128"/>
        <v>10254.64</v>
      </c>
      <c r="M1219" s="838"/>
    </row>
    <row r="1220" spans="2:13" ht="15.75" x14ac:dyDescent="0.25">
      <c r="B1220" s="837" t="s">
        <v>313</v>
      </c>
      <c r="C1220" s="836" t="s">
        <v>918</v>
      </c>
      <c r="D1220" s="835">
        <v>38534</v>
      </c>
      <c r="E1220" s="834">
        <v>70929.72</v>
      </c>
      <c r="F1220" s="833"/>
      <c r="G1220" s="832">
        <v>40</v>
      </c>
      <c r="H1220" s="831">
        <f t="shared" si="126"/>
        <v>16</v>
      </c>
      <c r="I1220" s="831">
        <v>-1738.44</v>
      </c>
      <c r="J1220" s="789">
        <f t="shared" si="127"/>
        <v>29206.26</v>
      </c>
      <c r="K1220" s="831">
        <v>27467.82</v>
      </c>
      <c r="L1220" s="790">
        <f t="shared" si="128"/>
        <v>43461.9</v>
      </c>
      <c r="M1220" s="838"/>
    </row>
    <row r="1221" spans="2:13" ht="15.75" x14ac:dyDescent="0.25">
      <c r="B1221" s="837" t="s">
        <v>313</v>
      </c>
      <c r="C1221" s="836" t="s">
        <v>1107</v>
      </c>
      <c r="D1221" s="835">
        <v>38077</v>
      </c>
      <c r="E1221" s="834">
        <v>72562.149999999994</v>
      </c>
      <c r="F1221" s="833"/>
      <c r="G1221" s="832">
        <v>20</v>
      </c>
      <c r="H1221" s="831">
        <f t="shared" si="126"/>
        <v>17</v>
      </c>
      <c r="I1221" s="831">
        <v>-3265.32</v>
      </c>
      <c r="J1221" s="789">
        <f t="shared" si="127"/>
        <v>63854.77</v>
      </c>
      <c r="K1221" s="831">
        <v>60589.45</v>
      </c>
      <c r="L1221" s="790">
        <f t="shared" si="128"/>
        <v>11972.699999999997</v>
      </c>
      <c r="M1221" s="838"/>
    </row>
    <row r="1222" spans="2:13" ht="15.75" x14ac:dyDescent="0.25">
      <c r="B1222" s="837" t="s">
        <v>313</v>
      </c>
      <c r="C1222" s="836" t="s">
        <v>1360</v>
      </c>
      <c r="D1222" s="835">
        <v>31228</v>
      </c>
      <c r="E1222" s="834">
        <v>73023</v>
      </c>
      <c r="F1222" s="833"/>
      <c r="G1222" s="832">
        <v>20</v>
      </c>
      <c r="H1222" s="831">
        <f t="shared" si="126"/>
        <v>20</v>
      </c>
      <c r="I1222" s="831">
        <v>0</v>
      </c>
      <c r="J1222" s="789">
        <f t="shared" si="127"/>
        <v>73023</v>
      </c>
      <c r="K1222" s="831">
        <v>73023</v>
      </c>
      <c r="L1222" s="790">
        <f t="shared" si="128"/>
        <v>0</v>
      </c>
      <c r="M1222" s="838"/>
    </row>
    <row r="1223" spans="2:13" ht="15.75" x14ac:dyDescent="0.25">
      <c r="B1223" s="837" t="s">
        <v>321</v>
      </c>
      <c r="C1223" s="836" t="s">
        <v>1371</v>
      </c>
      <c r="D1223" s="835">
        <v>41455</v>
      </c>
      <c r="E1223" s="834">
        <v>73065.41</v>
      </c>
      <c r="F1223" s="833"/>
      <c r="G1223" s="832">
        <v>44</v>
      </c>
      <c r="H1223" s="831">
        <f t="shared" si="126"/>
        <v>8</v>
      </c>
      <c r="I1223" s="831">
        <v>-1642.08</v>
      </c>
      <c r="J1223" s="789">
        <f t="shared" si="127"/>
        <v>14087.18</v>
      </c>
      <c r="K1223" s="831">
        <v>12445.1</v>
      </c>
      <c r="L1223" s="790">
        <f t="shared" si="128"/>
        <v>60620.310000000005</v>
      </c>
      <c r="M1223" s="838"/>
    </row>
    <row r="1224" spans="2:13" ht="15.75" x14ac:dyDescent="0.25">
      <c r="B1224" s="837" t="s">
        <v>359</v>
      </c>
      <c r="C1224" s="836" t="s">
        <v>1372</v>
      </c>
      <c r="D1224" s="835">
        <v>39263</v>
      </c>
      <c r="E1224" s="834">
        <v>74355.179999999993</v>
      </c>
      <c r="F1224" s="833"/>
      <c r="G1224" s="832">
        <v>60</v>
      </c>
      <c r="H1224" s="831">
        <f t="shared" ref="H1224:H1287" si="129">IF(E1224&lt;&gt;"",IF((TestEOY-D1224)/365&gt;G1224,G1224,ROUNDUP(((TestEOY-D1224)/365),0)),"")</f>
        <v>14</v>
      </c>
      <c r="I1224" s="831">
        <v>-1226.1600000000001</v>
      </c>
      <c r="J1224" s="789">
        <f t="shared" ref="J1224:J1287" si="130">K1224-I1224</f>
        <v>17949.490000000002</v>
      </c>
      <c r="K1224" s="831">
        <v>16723.330000000002</v>
      </c>
      <c r="L1224" s="790">
        <f t="shared" si="128"/>
        <v>57631.849999999991</v>
      </c>
      <c r="M1224" s="838"/>
    </row>
    <row r="1225" spans="2:13" ht="15.75" x14ac:dyDescent="0.25">
      <c r="B1225" s="837" t="s">
        <v>313</v>
      </c>
      <c r="C1225" s="836" t="s">
        <v>1373</v>
      </c>
      <c r="D1225" s="835">
        <v>42825</v>
      </c>
      <c r="E1225" s="834">
        <v>75557.009999999995</v>
      </c>
      <c r="F1225" s="833"/>
      <c r="G1225" s="832">
        <v>20</v>
      </c>
      <c r="H1225" s="831">
        <f t="shared" si="129"/>
        <v>4</v>
      </c>
      <c r="I1225" s="831">
        <v>-3685.68</v>
      </c>
      <c r="J1225" s="789">
        <f t="shared" si="130"/>
        <v>18121.349999999999</v>
      </c>
      <c r="K1225" s="831">
        <v>14435.67</v>
      </c>
      <c r="L1225" s="790">
        <f t="shared" si="128"/>
        <v>61121.34</v>
      </c>
      <c r="M1225" s="838"/>
    </row>
    <row r="1226" spans="2:13" ht="15.75" x14ac:dyDescent="0.25">
      <c r="B1226" s="837" t="s">
        <v>359</v>
      </c>
      <c r="C1226" s="836" t="s">
        <v>1374</v>
      </c>
      <c r="D1226" s="835">
        <v>40633</v>
      </c>
      <c r="E1226" s="834">
        <v>76547.899999999994</v>
      </c>
      <c r="F1226" s="833"/>
      <c r="G1226" s="832">
        <v>60</v>
      </c>
      <c r="H1226" s="831">
        <f t="shared" si="129"/>
        <v>10</v>
      </c>
      <c r="I1226" s="831">
        <v>-1265.4000000000001</v>
      </c>
      <c r="J1226" s="789">
        <f t="shared" si="130"/>
        <v>13699.25</v>
      </c>
      <c r="K1226" s="831">
        <v>12433.85</v>
      </c>
      <c r="L1226" s="790">
        <f t="shared" si="128"/>
        <v>64114.049999999996</v>
      </c>
      <c r="M1226" s="838"/>
    </row>
    <row r="1227" spans="2:13" ht="15.75" x14ac:dyDescent="0.25">
      <c r="B1227" s="837" t="s">
        <v>313</v>
      </c>
      <c r="C1227" s="836" t="s">
        <v>1138</v>
      </c>
      <c r="D1227" s="835">
        <v>38168</v>
      </c>
      <c r="E1227" s="834">
        <v>76961.56</v>
      </c>
      <c r="F1227" s="833"/>
      <c r="G1227" s="832">
        <v>20</v>
      </c>
      <c r="H1227" s="831">
        <f t="shared" si="129"/>
        <v>17</v>
      </c>
      <c r="I1227" s="831">
        <v>-3485.04</v>
      </c>
      <c r="J1227" s="789">
        <f t="shared" si="130"/>
        <v>66796.84</v>
      </c>
      <c r="K1227" s="831">
        <v>63311.8</v>
      </c>
      <c r="L1227" s="790">
        <f t="shared" si="128"/>
        <v>13649.759999999995</v>
      </c>
      <c r="M1227" s="838"/>
    </row>
    <row r="1228" spans="2:13" ht="15.75" x14ac:dyDescent="0.25">
      <c r="B1228" s="837" t="s">
        <v>311</v>
      </c>
      <c r="C1228" s="836" t="s">
        <v>1375</v>
      </c>
      <c r="D1228" s="835">
        <v>34000</v>
      </c>
      <c r="E1228" s="834">
        <v>77015</v>
      </c>
      <c r="F1228" s="833"/>
      <c r="G1228" s="832">
        <v>40</v>
      </c>
      <c r="H1228" s="831">
        <f t="shared" si="129"/>
        <v>28</v>
      </c>
      <c r="I1228" s="831">
        <v>-1863.2400000000002</v>
      </c>
      <c r="J1228" s="789">
        <f t="shared" si="130"/>
        <v>55742.81</v>
      </c>
      <c r="K1228" s="831">
        <v>53879.57</v>
      </c>
      <c r="L1228" s="790">
        <f t="shared" si="128"/>
        <v>23135.43</v>
      </c>
      <c r="M1228" s="838"/>
    </row>
    <row r="1229" spans="2:13" ht="15.75" x14ac:dyDescent="0.25">
      <c r="B1229" s="837" t="s">
        <v>313</v>
      </c>
      <c r="C1229" s="836" t="s">
        <v>1376</v>
      </c>
      <c r="D1229" s="835">
        <v>39752</v>
      </c>
      <c r="E1229" s="834">
        <v>78153.429999999993</v>
      </c>
      <c r="F1229" s="833"/>
      <c r="G1229" s="832">
        <v>20</v>
      </c>
      <c r="H1229" s="831">
        <f t="shared" si="129"/>
        <v>13</v>
      </c>
      <c r="I1229" s="831">
        <v>-3686.5199999999995</v>
      </c>
      <c r="J1229" s="789">
        <f t="shared" si="130"/>
        <v>51119.259999999995</v>
      </c>
      <c r="K1229" s="831">
        <v>47432.74</v>
      </c>
      <c r="L1229" s="790">
        <f t="shared" si="128"/>
        <v>30720.689999999995</v>
      </c>
      <c r="M1229" s="838"/>
    </row>
    <row r="1230" spans="2:13" ht="15.75" x14ac:dyDescent="0.25">
      <c r="B1230" s="837" t="s">
        <v>313</v>
      </c>
      <c r="C1230" s="836" t="s">
        <v>1222</v>
      </c>
      <c r="D1230" s="835">
        <v>40086</v>
      </c>
      <c r="E1230" s="834">
        <v>78363.37</v>
      </c>
      <c r="F1230" s="833"/>
      <c r="G1230" s="832">
        <v>20</v>
      </c>
      <c r="H1230" s="831">
        <f t="shared" si="129"/>
        <v>12</v>
      </c>
      <c r="I1230" s="831">
        <v>-3749.2799999999997</v>
      </c>
      <c r="J1230" s="789">
        <f t="shared" si="130"/>
        <v>47744.25</v>
      </c>
      <c r="K1230" s="831">
        <v>43994.97</v>
      </c>
      <c r="L1230" s="790">
        <f t="shared" ref="L1230:L1293" si="131">IFERROR(IF(K1230&gt;E1230,0,(+E1230-K1230))-F1230,"")</f>
        <v>34368.399999999994</v>
      </c>
      <c r="M1230" s="838"/>
    </row>
    <row r="1231" spans="2:13" ht="15.75" x14ac:dyDescent="0.25">
      <c r="B1231" s="837" t="s">
        <v>313</v>
      </c>
      <c r="C1231" s="836" t="s">
        <v>1051</v>
      </c>
      <c r="D1231" s="835">
        <v>39903</v>
      </c>
      <c r="E1231" s="834">
        <v>78382.16</v>
      </c>
      <c r="F1231" s="833"/>
      <c r="G1231" s="832">
        <v>20</v>
      </c>
      <c r="H1231" s="831">
        <f t="shared" si="129"/>
        <v>12</v>
      </c>
      <c r="I1231" s="831">
        <v>-3741</v>
      </c>
      <c r="J1231" s="789">
        <f t="shared" si="130"/>
        <v>49701.49</v>
      </c>
      <c r="K1231" s="831">
        <v>45960.49</v>
      </c>
      <c r="L1231" s="790">
        <f t="shared" si="131"/>
        <v>32421.670000000006</v>
      </c>
      <c r="M1231" s="838"/>
    </row>
    <row r="1232" spans="2:13" ht="15.75" x14ac:dyDescent="0.25">
      <c r="B1232" s="837" t="s">
        <v>321</v>
      </c>
      <c r="C1232" s="836" t="s">
        <v>1377</v>
      </c>
      <c r="D1232" s="835">
        <v>43600</v>
      </c>
      <c r="E1232" s="834">
        <v>79382.12</v>
      </c>
      <c r="F1232" s="833"/>
      <c r="G1232" s="832">
        <v>40</v>
      </c>
      <c r="H1232" s="831">
        <f t="shared" si="129"/>
        <v>2</v>
      </c>
      <c r="I1232" s="831">
        <v>-1962.3600000000001</v>
      </c>
      <c r="J1232" s="789">
        <f t="shared" si="130"/>
        <v>5138.57</v>
      </c>
      <c r="K1232" s="831">
        <v>3176.21</v>
      </c>
      <c r="L1232" s="790">
        <f t="shared" si="131"/>
        <v>76205.909999999989</v>
      </c>
      <c r="M1232" s="838"/>
    </row>
    <row r="1233" spans="2:13" ht="15.75" x14ac:dyDescent="0.25">
      <c r="B1233" s="837" t="s">
        <v>313</v>
      </c>
      <c r="C1233" s="836" t="s">
        <v>1138</v>
      </c>
      <c r="D1233" s="835">
        <v>38898</v>
      </c>
      <c r="E1233" s="834">
        <v>80567.070000000007</v>
      </c>
      <c r="F1233" s="833"/>
      <c r="G1233" s="832">
        <v>20</v>
      </c>
      <c r="H1233" s="831">
        <f t="shared" si="129"/>
        <v>15</v>
      </c>
      <c r="I1233" s="831">
        <v>-3718.44</v>
      </c>
      <c r="J1233" s="789">
        <f t="shared" si="130"/>
        <v>61974.560000000005</v>
      </c>
      <c r="K1233" s="831">
        <v>58256.12</v>
      </c>
      <c r="L1233" s="790">
        <f t="shared" si="131"/>
        <v>22310.950000000004</v>
      </c>
      <c r="M1233" s="838"/>
    </row>
    <row r="1234" spans="2:13" ht="15.75" x14ac:dyDescent="0.25">
      <c r="B1234" s="837" t="s">
        <v>321</v>
      </c>
      <c r="C1234" s="836" t="s">
        <v>1378</v>
      </c>
      <c r="D1234" s="835">
        <v>40268</v>
      </c>
      <c r="E1234" s="834">
        <v>80803.31</v>
      </c>
      <c r="F1234" s="833"/>
      <c r="G1234" s="832">
        <v>44</v>
      </c>
      <c r="H1234" s="831">
        <f t="shared" si="129"/>
        <v>11</v>
      </c>
      <c r="I1234" s="831">
        <v>-1814.0400000000002</v>
      </c>
      <c r="J1234" s="789">
        <f t="shared" si="130"/>
        <v>21544.57</v>
      </c>
      <c r="K1234" s="831">
        <v>19730.53</v>
      </c>
      <c r="L1234" s="790">
        <f t="shared" si="131"/>
        <v>61072.78</v>
      </c>
      <c r="M1234" s="838"/>
    </row>
    <row r="1235" spans="2:13" ht="15.75" x14ac:dyDescent="0.25">
      <c r="B1235" s="837" t="s">
        <v>313</v>
      </c>
      <c r="C1235" s="836" t="s">
        <v>1051</v>
      </c>
      <c r="D1235" s="835">
        <v>41364</v>
      </c>
      <c r="E1235" s="834">
        <v>81483.19</v>
      </c>
      <c r="F1235" s="833"/>
      <c r="G1235" s="832">
        <v>20</v>
      </c>
      <c r="H1235" s="831">
        <f t="shared" si="129"/>
        <v>8</v>
      </c>
      <c r="I1235" s="831">
        <v>-3945.24</v>
      </c>
      <c r="J1235" s="789">
        <f t="shared" si="130"/>
        <v>35455.519999999997</v>
      </c>
      <c r="K1235" s="831">
        <v>31510.28</v>
      </c>
      <c r="L1235" s="790">
        <f t="shared" si="131"/>
        <v>49972.91</v>
      </c>
      <c r="M1235" s="838"/>
    </row>
    <row r="1236" spans="2:13" ht="15.75" x14ac:dyDescent="0.25">
      <c r="B1236" s="837" t="s">
        <v>359</v>
      </c>
      <c r="C1236" s="836" t="s">
        <v>1379</v>
      </c>
      <c r="D1236" s="835">
        <v>36799</v>
      </c>
      <c r="E1236" s="834">
        <v>82164</v>
      </c>
      <c r="F1236" s="833"/>
      <c r="G1236" s="832">
        <v>40</v>
      </c>
      <c r="H1236" s="831">
        <f t="shared" si="129"/>
        <v>21</v>
      </c>
      <c r="I1236" s="831">
        <v>-2004.3600000000001</v>
      </c>
      <c r="J1236" s="789">
        <f t="shared" si="130"/>
        <v>43746.19</v>
      </c>
      <c r="K1236" s="831">
        <v>41741.83</v>
      </c>
      <c r="L1236" s="790">
        <f t="shared" si="131"/>
        <v>40422.17</v>
      </c>
      <c r="M1236" s="838"/>
    </row>
    <row r="1237" spans="2:13" ht="15.75" x14ac:dyDescent="0.25">
      <c r="B1237" s="837" t="s">
        <v>359</v>
      </c>
      <c r="C1237" s="836" t="s">
        <v>1146</v>
      </c>
      <c r="D1237" s="835">
        <v>36981</v>
      </c>
      <c r="E1237" s="834">
        <v>82840.7</v>
      </c>
      <c r="F1237" s="833"/>
      <c r="G1237" s="832">
        <v>40</v>
      </c>
      <c r="H1237" s="831">
        <f t="shared" si="129"/>
        <v>20</v>
      </c>
      <c r="I1237" s="831">
        <v>-2030.0400000000002</v>
      </c>
      <c r="J1237" s="789">
        <f t="shared" si="130"/>
        <v>43084.78</v>
      </c>
      <c r="K1237" s="831">
        <v>41054.74</v>
      </c>
      <c r="L1237" s="790">
        <f t="shared" si="131"/>
        <v>41785.96</v>
      </c>
      <c r="M1237" s="838"/>
    </row>
    <row r="1238" spans="2:13" ht="15.75" x14ac:dyDescent="0.25">
      <c r="B1238" s="837" t="s">
        <v>321</v>
      </c>
      <c r="C1238" s="836" t="s">
        <v>1380</v>
      </c>
      <c r="D1238" s="835">
        <v>40999</v>
      </c>
      <c r="E1238" s="834">
        <v>83200.850000000006</v>
      </c>
      <c r="F1238" s="833"/>
      <c r="G1238" s="832">
        <v>44</v>
      </c>
      <c r="H1238" s="831">
        <f t="shared" si="129"/>
        <v>9</v>
      </c>
      <c r="I1238" s="831">
        <v>-1869.12</v>
      </c>
      <c r="J1238" s="789">
        <f t="shared" si="130"/>
        <v>18403.86</v>
      </c>
      <c r="K1238" s="831">
        <v>16534.740000000002</v>
      </c>
      <c r="L1238" s="790">
        <f t="shared" si="131"/>
        <v>66666.11</v>
      </c>
      <c r="M1238" s="838"/>
    </row>
    <row r="1239" spans="2:13" ht="15.75" x14ac:dyDescent="0.25">
      <c r="B1239" s="837" t="s">
        <v>313</v>
      </c>
      <c r="C1239" s="836" t="s">
        <v>1360</v>
      </c>
      <c r="D1239" s="835">
        <v>30497</v>
      </c>
      <c r="E1239" s="834">
        <v>84309</v>
      </c>
      <c r="F1239" s="833"/>
      <c r="G1239" s="832">
        <v>20</v>
      </c>
      <c r="H1239" s="831">
        <f t="shared" si="129"/>
        <v>20</v>
      </c>
      <c r="I1239" s="831">
        <v>0</v>
      </c>
      <c r="J1239" s="789">
        <f t="shared" si="130"/>
        <v>84309</v>
      </c>
      <c r="K1239" s="831">
        <v>84309</v>
      </c>
      <c r="L1239" s="790">
        <f t="shared" si="131"/>
        <v>0</v>
      </c>
      <c r="M1239" s="838"/>
    </row>
    <row r="1240" spans="2:13" ht="15.75" x14ac:dyDescent="0.25">
      <c r="B1240" s="837" t="s">
        <v>359</v>
      </c>
      <c r="C1240" s="836" t="s">
        <v>1138</v>
      </c>
      <c r="D1240" s="835">
        <v>38533</v>
      </c>
      <c r="E1240" s="834">
        <v>84315.24</v>
      </c>
      <c r="F1240" s="833"/>
      <c r="G1240" s="832">
        <v>60</v>
      </c>
      <c r="H1240" s="831">
        <f t="shared" si="129"/>
        <v>16</v>
      </c>
      <c r="I1240" s="831">
        <v>-1389.8400000000001</v>
      </c>
      <c r="J1240" s="789">
        <f t="shared" si="130"/>
        <v>23163.51</v>
      </c>
      <c r="K1240" s="831">
        <v>21773.67</v>
      </c>
      <c r="L1240" s="790">
        <f t="shared" si="131"/>
        <v>62541.570000000007</v>
      </c>
      <c r="M1240" s="838"/>
    </row>
    <row r="1241" spans="2:13" ht="15.75" x14ac:dyDescent="0.25">
      <c r="B1241" s="837" t="s">
        <v>316</v>
      </c>
      <c r="C1241" s="836" t="s">
        <v>1381</v>
      </c>
      <c r="D1241" s="835">
        <v>38763</v>
      </c>
      <c r="E1241" s="834">
        <v>84490.8</v>
      </c>
      <c r="F1241" s="833"/>
      <c r="G1241" s="832">
        <v>5</v>
      </c>
      <c r="H1241" s="831">
        <f t="shared" si="129"/>
        <v>5</v>
      </c>
      <c r="I1241" s="831">
        <v>0</v>
      </c>
      <c r="J1241" s="789">
        <f t="shared" si="130"/>
        <v>84490.8</v>
      </c>
      <c r="K1241" s="831">
        <v>84490.8</v>
      </c>
      <c r="L1241" s="790">
        <f t="shared" si="131"/>
        <v>0</v>
      </c>
      <c r="M1241" s="838"/>
    </row>
    <row r="1242" spans="2:13" ht="15.75" x14ac:dyDescent="0.25">
      <c r="B1242" s="837" t="s">
        <v>311</v>
      </c>
      <c r="C1242" s="836" t="s">
        <v>1076</v>
      </c>
      <c r="D1242" s="835">
        <v>39903</v>
      </c>
      <c r="E1242" s="834">
        <v>84501.38</v>
      </c>
      <c r="F1242" s="833"/>
      <c r="G1242" s="832">
        <v>40</v>
      </c>
      <c r="H1242" s="831">
        <f t="shared" si="129"/>
        <v>12</v>
      </c>
      <c r="I1242" s="831">
        <v>-2076.48</v>
      </c>
      <c r="J1242" s="789">
        <f t="shared" si="130"/>
        <v>26880.68</v>
      </c>
      <c r="K1242" s="831">
        <v>24804.2</v>
      </c>
      <c r="L1242" s="790">
        <f t="shared" si="131"/>
        <v>59697.180000000008</v>
      </c>
      <c r="M1242" s="838"/>
    </row>
    <row r="1243" spans="2:13" ht="15.75" x14ac:dyDescent="0.25">
      <c r="B1243" s="837">
        <v>0</v>
      </c>
      <c r="C1243" s="836" t="s">
        <v>1382</v>
      </c>
      <c r="D1243" s="835">
        <v>42916</v>
      </c>
      <c r="E1243" s="834">
        <v>86042.38</v>
      </c>
      <c r="F1243" s="833"/>
      <c r="G1243" s="832">
        <v>30</v>
      </c>
      <c r="H1243" s="831">
        <f t="shared" si="129"/>
        <v>4</v>
      </c>
      <c r="I1243" s="831">
        <v>-2824.32</v>
      </c>
      <c r="J1243" s="789">
        <f t="shared" si="130"/>
        <v>13079.73</v>
      </c>
      <c r="K1243" s="831">
        <v>10255.41</v>
      </c>
      <c r="L1243" s="790">
        <f t="shared" si="131"/>
        <v>75786.97</v>
      </c>
      <c r="M1243" s="838"/>
    </row>
    <row r="1244" spans="2:13" ht="15.75" x14ac:dyDescent="0.25">
      <c r="B1244" s="837" t="s">
        <v>313</v>
      </c>
      <c r="C1244" s="836" t="s">
        <v>1107</v>
      </c>
      <c r="D1244" s="835">
        <v>38807</v>
      </c>
      <c r="E1244" s="834">
        <v>86280.68</v>
      </c>
      <c r="F1244" s="833"/>
      <c r="G1244" s="832">
        <v>20</v>
      </c>
      <c r="H1244" s="831">
        <f t="shared" si="129"/>
        <v>15</v>
      </c>
      <c r="I1244" s="831">
        <v>-3968.88</v>
      </c>
      <c r="J1244" s="789">
        <f t="shared" si="130"/>
        <v>67428.240000000005</v>
      </c>
      <c r="K1244" s="831">
        <v>63459.360000000001</v>
      </c>
      <c r="L1244" s="790">
        <f t="shared" si="131"/>
        <v>22821.319999999992</v>
      </c>
      <c r="M1244" s="838"/>
    </row>
    <row r="1245" spans="2:13" ht="15.75" x14ac:dyDescent="0.25">
      <c r="B1245" s="837">
        <v>0</v>
      </c>
      <c r="C1245" s="836" t="s">
        <v>1356</v>
      </c>
      <c r="D1245" s="835">
        <v>35765</v>
      </c>
      <c r="E1245" s="834">
        <v>86366</v>
      </c>
      <c r="F1245" s="833"/>
      <c r="G1245" s="832">
        <v>30</v>
      </c>
      <c r="H1245" s="831">
        <f t="shared" si="129"/>
        <v>24</v>
      </c>
      <c r="I1245" s="831">
        <v>-2725.6800000000003</v>
      </c>
      <c r="J1245" s="789">
        <f t="shared" si="130"/>
        <v>69103.010000000009</v>
      </c>
      <c r="K1245" s="831">
        <v>66377.33</v>
      </c>
      <c r="L1245" s="790">
        <f t="shared" si="131"/>
        <v>19988.669999999998</v>
      </c>
      <c r="M1245" s="838"/>
    </row>
    <row r="1246" spans="2:13" ht="15.75" x14ac:dyDescent="0.25">
      <c r="B1246" s="837" t="s">
        <v>359</v>
      </c>
      <c r="C1246" s="836" t="s">
        <v>989</v>
      </c>
      <c r="D1246" s="835">
        <v>36130</v>
      </c>
      <c r="E1246" s="834">
        <v>87122</v>
      </c>
      <c r="F1246" s="833"/>
      <c r="G1246" s="832">
        <v>60</v>
      </c>
      <c r="H1246" s="831">
        <f t="shared" si="129"/>
        <v>23</v>
      </c>
      <c r="I1246" s="831">
        <v>-1433.4</v>
      </c>
      <c r="J1246" s="789">
        <f t="shared" si="130"/>
        <v>33489.74</v>
      </c>
      <c r="K1246" s="831">
        <v>32056.34</v>
      </c>
      <c r="L1246" s="790">
        <f t="shared" si="131"/>
        <v>55065.66</v>
      </c>
      <c r="M1246" s="838"/>
    </row>
    <row r="1247" spans="2:13" ht="15.75" x14ac:dyDescent="0.25">
      <c r="B1247" s="837" t="s">
        <v>359</v>
      </c>
      <c r="C1247" s="836" t="s">
        <v>1383</v>
      </c>
      <c r="D1247" s="835">
        <v>36799</v>
      </c>
      <c r="E1247" s="834">
        <v>87192.73</v>
      </c>
      <c r="F1247" s="833"/>
      <c r="G1247" s="832">
        <v>60</v>
      </c>
      <c r="H1247" s="831">
        <f t="shared" si="129"/>
        <v>21</v>
      </c>
      <c r="I1247" s="831">
        <v>-1435.32</v>
      </c>
      <c r="J1247" s="789">
        <f t="shared" si="130"/>
        <v>30974.97</v>
      </c>
      <c r="K1247" s="831">
        <v>29539.65</v>
      </c>
      <c r="L1247" s="790">
        <f t="shared" si="131"/>
        <v>57653.079999999994</v>
      </c>
      <c r="M1247" s="838"/>
    </row>
    <row r="1248" spans="2:13" ht="15.75" x14ac:dyDescent="0.25">
      <c r="B1248" s="837" t="s">
        <v>313</v>
      </c>
      <c r="C1248" s="836" t="s">
        <v>950</v>
      </c>
      <c r="D1248" s="835">
        <v>34851</v>
      </c>
      <c r="E1248" s="834">
        <v>88287.72</v>
      </c>
      <c r="F1248" s="833"/>
      <c r="G1248" s="832">
        <v>20</v>
      </c>
      <c r="H1248" s="831">
        <f t="shared" si="129"/>
        <v>20</v>
      </c>
      <c r="I1248" s="831">
        <v>0</v>
      </c>
      <c r="J1248" s="789">
        <f t="shared" si="130"/>
        <v>88287.72</v>
      </c>
      <c r="K1248" s="831">
        <v>88287.72</v>
      </c>
      <c r="L1248" s="790">
        <f t="shared" si="131"/>
        <v>0</v>
      </c>
      <c r="M1248" s="838"/>
    </row>
    <row r="1249" spans="2:13" ht="15.75" x14ac:dyDescent="0.25">
      <c r="B1249" s="837" t="s">
        <v>313</v>
      </c>
      <c r="C1249" s="836" t="s">
        <v>950</v>
      </c>
      <c r="D1249" s="835">
        <v>35765</v>
      </c>
      <c r="E1249" s="834">
        <v>88350</v>
      </c>
      <c r="F1249" s="833"/>
      <c r="G1249" s="832">
        <v>20</v>
      </c>
      <c r="H1249" s="831">
        <f t="shared" si="129"/>
        <v>20</v>
      </c>
      <c r="I1249" s="831">
        <v>0</v>
      </c>
      <c r="J1249" s="789">
        <f t="shared" si="130"/>
        <v>88350</v>
      </c>
      <c r="K1249" s="831">
        <v>88350</v>
      </c>
      <c r="L1249" s="790">
        <f t="shared" si="131"/>
        <v>0</v>
      </c>
      <c r="M1249" s="838"/>
    </row>
    <row r="1250" spans="2:13" ht="15.75" x14ac:dyDescent="0.25">
      <c r="B1250" s="837" t="s">
        <v>359</v>
      </c>
      <c r="C1250" s="836" t="s">
        <v>989</v>
      </c>
      <c r="D1250" s="835">
        <v>35884</v>
      </c>
      <c r="E1250" s="834">
        <v>90224</v>
      </c>
      <c r="F1250" s="833"/>
      <c r="G1250" s="832">
        <v>60</v>
      </c>
      <c r="H1250" s="831">
        <f t="shared" si="129"/>
        <v>23</v>
      </c>
      <c r="I1250" s="831">
        <v>-1484.04</v>
      </c>
      <c r="J1250" s="789">
        <f t="shared" si="130"/>
        <v>35809.360000000001</v>
      </c>
      <c r="K1250" s="831">
        <v>34325.32</v>
      </c>
      <c r="L1250" s="790">
        <f t="shared" si="131"/>
        <v>55898.68</v>
      </c>
      <c r="M1250" s="838"/>
    </row>
    <row r="1251" spans="2:13" ht="15.75" x14ac:dyDescent="0.25">
      <c r="B1251" s="837" t="s">
        <v>321</v>
      </c>
      <c r="C1251" s="836" t="s">
        <v>1384</v>
      </c>
      <c r="D1251" s="835">
        <v>41090</v>
      </c>
      <c r="E1251" s="834">
        <v>90428.75</v>
      </c>
      <c r="F1251" s="833"/>
      <c r="G1251" s="832">
        <v>44</v>
      </c>
      <c r="H1251" s="831">
        <f t="shared" si="129"/>
        <v>9</v>
      </c>
      <c r="I1251" s="831">
        <v>-2031.72</v>
      </c>
      <c r="J1251" s="789">
        <f t="shared" si="130"/>
        <v>19489.18</v>
      </c>
      <c r="K1251" s="831">
        <v>17457.46</v>
      </c>
      <c r="L1251" s="790">
        <f t="shared" si="131"/>
        <v>72971.290000000008</v>
      </c>
      <c r="M1251" s="838"/>
    </row>
    <row r="1252" spans="2:13" ht="15.75" x14ac:dyDescent="0.25">
      <c r="B1252" s="837">
        <v>0</v>
      </c>
      <c r="C1252" s="836" t="s">
        <v>1385</v>
      </c>
      <c r="D1252" s="835">
        <v>43373</v>
      </c>
      <c r="E1252" s="834">
        <v>90493.94</v>
      </c>
      <c r="F1252" s="833"/>
      <c r="G1252" s="832">
        <v>30</v>
      </c>
      <c r="H1252" s="831">
        <f t="shared" si="129"/>
        <v>3</v>
      </c>
      <c r="I1252" s="831">
        <v>-2963.88</v>
      </c>
      <c r="J1252" s="789">
        <f t="shared" si="130"/>
        <v>9976</v>
      </c>
      <c r="K1252" s="831">
        <v>7012.12</v>
      </c>
      <c r="L1252" s="790">
        <f t="shared" si="131"/>
        <v>83481.820000000007</v>
      </c>
      <c r="M1252" s="838"/>
    </row>
    <row r="1253" spans="2:13" ht="15.75" x14ac:dyDescent="0.25">
      <c r="B1253" s="837" t="s">
        <v>321</v>
      </c>
      <c r="C1253" s="836" t="s">
        <v>1164</v>
      </c>
      <c r="D1253" s="835">
        <v>39386</v>
      </c>
      <c r="E1253" s="834">
        <v>91224.76</v>
      </c>
      <c r="F1253" s="833"/>
      <c r="G1253" s="832">
        <v>44</v>
      </c>
      <c r="H1253" s="831">
        <f t="shared" si="129"/>
        <v>14</v>
      </c>
      <c r="I1253" s="831">
        <v>-2046.12</v>
      </c>
      <c r="J1253" s="789">
        <f t="shared" si="130"/>
        <v>29330.85</v>
      </c>
      <c r="K1253" s="831">
        <v>27284.73</v>
      </c>
      <c r="L1253" s="790">
        <f t="shared" si="131"/>
        <v>63940.03</v>
      </c>
      <c r="M1253" s="838"/>
    </row>
    <row r="1254" spans="2:13" ht="15.75" x14ac:dyDescent="0.25">
      <c r="B1254" s="837" t="s">
        <v>321</v>
      </c>
      <c r="C1254" s="836" t="s">
        <v>1386</v>
      </c>
      <c r="D1254" s="835">
        <v>42674</v>
      </c>
      <c r="E1254" s="834">
        <v>94698.6</v>
      </c>
      <c r="F1254" s="833"/>
      <c r="G1254" s="832">
        <v>44</v>
      </c>
      <c r="H1254" s="831">
        <f t="shared" si="129"/>
        <v>5</v>
      </c>
      <c r="I1254" s="831">
        <v>-2130.2400000000002</v>
      </c>
      <c r="J1254" s="789">
        <f t="shared" si="130"/>
        <v>11086.91</v>
      </c>
      <c r="K1254" s="831">
        <v>8956.67</v>
      </c>
      <c r="L1254" s="790">
        <f t="shared" si="131"/>
        <v>85741.930000000008</v>
      </c>
      <c r="M1254" s="838"/>
    </row>
    <row r="1255" spans="2:13" ht="15.75" x14ac:dyDescent="0.25">
      <c r="B1255" s="837" t="s">
        <v>321</v>
      </c>
      <c r="C1255" s="836" t="s">
        <v>1387</v>
      </c>
      <c r="D1255" s="835">
        <v>39629</v>
      </c>
      <c r="E1255" s="834">
        <v>94845.13</v>
      </c>
      <c r="F1255" s="833"/>
      <c r="G1255" s="832">
        <v>44</v>
      </c>
      <c r="H1255" s="831">
        <f t="shared" si="129"/>
        <v>13</v>
      </c>
      <c r="I1255" s="831">
        <v>-2122.44</v>
      </c>
      <c r="J1255" s="789">
        <f t="shared" si="130"/>
        <v>29050.5</v>
      </c>
      <c r="K1255" s="831">
        <v>26928.06</v>
      </c>
      <c r="L1255" s="790">
        <f t="shared" si="131"/>
        <v>67917.070000000007</v>
      </c>
      <c r="M1255" s="838"/>
    </row>
    <row r="1256" spans="2:13" ht="15.75" x14ac:dyDescent="0.25">
      <c r="B1256" s="837" t="s">
        <v>321</v>
      </c>
      <c r="C1256" s="836" t="s">
        <v>1388</v>
      </c>
      <c r="D1256" s="835">
        <v>40359</v>
      </c>
      <c r="E1256" s="834">
        <v>95449.8</v>
      </c>
      <c r="F1256" s="833"/>
      <c r="G1256" s="832">
        <v>44</v>
      </c>
      <c r="H1256" s="831">
        <f t="shared" si="129"/>
        <v>11</v>
      </c>
      <c r="I1256" s="831">
        <v>-2137.92</v>
      </c>
      <c r="J1256" s="789">
        <f t="shared" si="130"/>
        <v>24899.980000000003</v>
      </c>
      <c r="K1256" s="831">
        <v>22762.06</v>
      </c>
      <c r="L1256" s="790">
        <f t="shared" si="131"/>
        <v>72687.740000000005</v>
      </c>
      <c r="M1256" s="838"/>
    </row>
    <row r="1257" spans="2:13" ht="15.75" x14ac:dyDescent="0.25">
      <c r="B1257" s="837" t="s">
        <v>359</v>
      </c>
      <c r="C1257" s="836" t="s">
        <v>1024</v>
      </c>
      <c r="D1257" s="835">
        <v>36433</v>
      </c>
      <c r="E1257" s="834">
        <v>95554</v>
      </c>
      <c r="F1257" s="833"/>
      <c r="G1257" s="832">
        <v>40</v>
      </c>
      <c r="H1257" s="831">
        <f t="shared" si="129"/>
        <v>22</v>
      </c>
      <c r="I1257" s="831">
        <v>-2328.12</v>
      </c>
      <c r="J1257" s="789">
        <f t="shared" si="130"/>
        <v>53259.880000000005</v>
      </c>
      <c r="K1257" s="831">
        <v>50931.76</v>
      </c>
      <c r="L1257" s="790">
        <f t="shared" si="131"/>
        <v>44622.239999999998</v>
      </c>
      <c r="M1257" s="838"/>
    </row>
    <row r="1258" spans="2:13" ht="15.75" x14ac:dyDescent="0.25">
      <c r="B1258" s="837" t="s">
        <v>359</v>
      </c>
      <c r="C1258" s="836" t="s">
        <v>1309</v>
      </c>
      <c r="D1258" s="835">
        <v>39538</v>
      </c>
      <c r="E1258" s="834">
        <v>96150.35</v>
      </c>
      <c r="F1258" s="833"/>
      <c r="G1258" s="832">
        <v>60</v>
      </c>
      <c r="H1258" s="831">
        <f t="shared" si="129"/>
        <v>13</v>
      </c>
      <c r="I1258" s="831">
        <v>-1588.6800000000003</v>
      </c>
      <c r="J1258" s="789">
        <f t="shared" si="130"/>
        <v>22013.77</v>
      </c>
      <c r="K1258" s="831">
        <v>20425.09</v>
      </c>
      <c r="L1258" s="790">
        <f t="shared" si="131"/>
        <v>75725.260000000009</v>
      </c>
      <c r="M1258" s="838"/>
    </row>
    <row r="1259" spans="2:13" ht="15.75" x14ac:dyDescent="0.25">
      <c r="B1259" s="837" t="s">
        <v>359</v>
      </c>
      <c r="C1259" s="836" t="s">
        <v>1389</v>
      </c>
      <c r="D1259" s="835">
        <v>34516</v>
      </c>
      <c r="E1259" s="834">
        <v>96421</v>
      </c>
      <c r="F1259" s="833"/>
      <c r="G1259" s="832">
        <v>60</v>
      </c>
      <c r="H1259" s="831">
        <f t="shared" si="129"/>
        <v>27</v>
      </c>
      <c r="I1259" s="831">
        <v>-1587.6000000000001</v>
      </c>
      <c r="J1259" s="789">
        <f t="shared" si="130"/>
        <v>44163.92</v>
      </c>
      <c r="K1259" s="831">
        <v>42576.32</v>
      </c>
      <c r="L1259" s="790">
        <f t="shared" si="131"/>
        <v>53844.68</v>
      </c>
      <c r="M1259" s="838"/>
    </row>
    <row r="1260" spans="2:13" ht="15.75" x14ac:dyDescent="0.25">
      <c r="B1260" s="837" t="s">
        <v>313</v>
      </c>
      <c r="C1260" s="836" t="s">
        <v>1335</v>
      </c>
      <c r="D1260" s="835">
        <v>42277</v>
      </c>
      <c r="E1260" s="834">
        <v>98466.07</v>
      </c>
      <c r="F1260" s="833"/>
      <c r="G1260" s="832">
        <v>20</v>
      </c>
      <c r="H1260" s="831">
        <f t="shared" si="129"/>
        <v>6</v>
      </c>
      <c r="I1260" s="831">
        <v>-4767</v>
      </c>
      <c r="J1260" s="789">
        <f t="shared" si="130"/>
        <v>30536.18</v>
      </c>
      <c r="K1260" s="831">
        <v>25769.18</v>
      </c>
      <c r="L1260" s="790">
        <f t="shared" si="131"/>
        <v>72696.890000000014</v>
      </c>
      <c r="M1260" s="838"/>
    </row>
    <row r="1261" spans="2:13" ht="15.75" x14ac:dyDescent="0.25">
      <c r="B1261" s="837" t="s">
        <v>311</v>
      </c>
      <c r="C1261" s="836" t="s">
        <v>1390</v>
      </c>
      <c r="D1261" s="835">
        <v>38807</v>
      </c>
      <c r="E1261" s="834">
        <v>100000</v>
      </c>
      <c r="F1261" s="833"/>
      <c r="G1261" s="832">
        <v>40</v>
      </c>
      <c r="H1261" s="831">
        <f t="shared" si="129"/>
        <v>15</v>
      </c>
      <c r="I1261" s="831">
        <v>-2452.44</v>
      </c>
      <c r="J1261" s="789">
        <f t="shared" si="130"/>
        <v>39303.630000000005</v>
      </c>
      <c r="K1261" s="831">
        <v>36851.19</v>
      </c>
      <c r="L1261" s="790">
        <f t="shared" si="131"/>
        <v>63148.81</v>
      </c>
      <c r="M1261" s="838"/>
    </row>
    <row r="1262" spans="2:13" ht="15.75" x14ac:dyDescent="0.25">
      <c r="B1262" s="837" t="s">
        <v>313</v>
      </c>
      <c r="C1262" s="836" t="s">
        <v>1391</v>
      </c>
      <c r="D1262" s="835">
        <v>41182</v>
      </c>
      <c r="E1262" s="834">
        <v>100068.87</v>
      </c>
      <c r="F1262" s="833"/>
      <c r="G1262" s="832">
        <v>20</v>
      </c>
      <c r="H1262" s="831">
        <f t="shared" si="129"/>
        <v>9</v>
      </c>
      <c r="I1262" s="831">
        <v>-4807.2000000000007</v>
      </c>
      <c r="J1262" s="789">
        <f t="shared" si="130"/>
        <v>45987.460000000006</v>
      </c>
      <c r="K1262" s="831">
        <v>41180.26</v>
      </c>
      <c r="L1262" s="790">
        <f t="shared" si="131"/>
        <v>58888.609999999993</v>
      </c>
      <c r="M1262" s="838"/>
    </row>
    <row r="1263" spans="2:13" ht="15.75" x14ac:dyDescent="0.25">
      <c r="B1263" s="837" t="s">
        <v>359</v>
      </c>
      <c r="C1263" s="836" t="s">
        <v>1392</v>
      </c>
      <c r="D1263" s="835">
        <v>41578</v>
      </c>
      <c r="E1263" s="834">
        <v>100439.2</v>
      </c>
      <c r="F1263" s="833"/>
      <c r="G1263" s="832">
        <v>60</v>
      </c>
      <c r="H1263" s="831">
        <f t="shared" si="129"/>
        <v>8</v>
      </c>
      <c r="I1263" s="831">
        <v>-1661.0400000000002</v>
      </c>
      <c r="J1263" s="789">
        <f t="shared" si="130"/>
        <v>13651.5</v>
      </c>
      <c r="K1263" s="831">
        <v>11990.46</v>
      </c>
      <c r="L1263" s="790">
        <f t="shared" si="131"/>
        <v>88448.739999999991</v>
      </c>
      <c r="M1263" s="838"/>
    </row>
    <row r="1264" spans="2:13" ht="15.75" x14ac:dyDescent="0.25">
      <c r="B1264" s="837" t="s">
        <v>359</v>
      </c>
      <c r="C1264" s="836" t="s">
        <v>1299</v>
      </c>
      <c r="D1264" s="835">
        <v>41455</v>
      </c>
      <c r="E1264" s="834">
        <v>100894.35</v>
      </c>
      <c r="F1264" s="833"/>
      <c r="G1264" s="832">
        <v>60</v>
      </c>
      <c r="H1264" s="831">
        <f t="shared" si="129"/>
        <v>8</v>
      </c>
      <c r="I1264" s="831">
        <v>-1665.84</v>
      </c>
      <c r="J1264" s="789">
        <f t="shared" si="130"/>
        <v>14269.75</v>
      </c>
      <c r="K1264" s="831">
        <v>12603.91</v>
      </c>
      <c r="L1264" s="790">
        <f t="shared" si="131"/>
        <v>88290.44</v>
      </c>
      <c r="M1264" s="838"/>
    </row>
    <row r="1265" spans="2:13" ht="15.75" x14ac:dyDescent="0.25">
      <c r="B1265" s="837" t="s">
        <v>313</v>
      </c>
      <c r="C1265" s="836" t="s">
        <v>116</v>
      </c>
      <c r="D1265" s="835">
        <v>36250</v>
      </c>
      <c r="E1265" s="834">
        <v>101528.19</v>
      </c>
      <c r="F1265" s="833"/>
      <c r="G1265" s="832">
        <v>20</v>
      </c>
      <c r="H1265" s="831">
        <f t="shared" si="129"/>
        <v>20</v>
      </c>
      <c r="I1265" s="831">
        <v>0</v>
      </c>
      <c r="J1265" s="789">
        <f t="shared" si="130"/>
        <v>101528.19</v>
      </c>
      <c r="K1265" s="831">
        <v>101528.19</v>
      </c>
      <c r="L1265" s="790">
        <f t="shared" si="131"/>
        <v>0</v>
      </c>
      <c r="M1265" s="838"/>
    </row>
    <row r="1266" spans="2:13" ht="15.75" x14ac:dyDescent="0.25">
      <c r="B1266" s="837" t="s">
        <v>321</v>
      </c>
      <c r="C1266" s="836" t="s">
        <v>1347</v>
      </c>
      <c r="D1266" s="835">
        <v>40633</v>
      </c>
      <c r="E1266" s="834">
        <v>102730.29</v>
      </c>
      <c r="F1266" s="833"/>
      <c r="G1266" s="832">
        <v>44</v>
      </c>
      <c r="H1266" s="831">
        <f t="shared" si="129"/>
        <v>10</v>
      </c>
      <c r="I1266" s="831">
        <v>-2307.12</v>
      </c>
      <c r="J1266" s="789">
        <f t="shared" si="130"/>
        <v>25057.399999999998</v>
      </c>
      <c r="K1266" s="831">
        <v>22750.28</v>
      </c>
      <c r="L1266" s="790">
        <f t="shared" si="131"/>
        <v>79980.009999999995</v>
      </c>
      <c r="M1266" s="838"/>
    </row>
    <row r="1267" spans="2:13" ht="15.75" x14ac:dyDescent="0.25">
      <c r="B1267" s="837" t="s">
        <v>307</v>
      </c>
      <c r="C1267" s="836" t="s">
        <v>1393</v>
      </c>
      <c r="D1267" s="835">
        <v>42381</v>
      </c>
      <c r="E1267" s="834">
        <v>103926</v>
      </c>
      <c r="F1267" s="833"/>
      <c r="G1267" s="832">
        <v>10</v>
      </c>
      <c r="H1267" s="831">
        <f t="shared" si="129"/>
        <v>5</v>
      </c>
      <c r="I1267" s="831">
        <v>-9526.56</v>
      </c>
      <c r="J1267" s="789">
        <f t="shared" si="130"/>
        <v>61056.54</v>
      </c>
      <c r="K1267" s="831">
        <v>51529.98</v>
      </c>
      <c r="L1267" s="790">
        <f t="shared" si="131"/>
        <v>52396.02</v>
      </c>
      <c r="M1267" s="838"/>
    </row>
    <row r="1268" spans="2:13" ht="15.75" x14ac:dyDescent="0.25">
      <c r="B1268" s="837" t="s">
        <v>359</v>
      </c>
      <c r="C1268" s="836" t="s">
        <v>1394</v>
      </c>
      <c r="D1268" s="835">
        <v>37072</v>
      </c>
      <c r="E1268" s="834">
        <v>105402.1</v>
      </c>
      <c r="F1268" s="833"/>
      <c r="G1268" s="832">
        <v>40</v>
      </c>
      <c r="H1268" s="831">
        <f t="shared" si="129"/>
        <v>20</v>
      </c>
      <c r="I1268" s="831">
        <v>-2573.52</v>
      </c>
      <c r="J1268" s="789">
        <f t="shared" si="130"/>
        <v>54145.81</v>
      </c>
      <c r="K1268" s="831">
        <v>51572.29</v>
      </c>
      <c r="L1268" s="790">
        <f t="shared" si="131"/>
        <v>53829.810000000005</v>
      </c>
      <c r="M1268" s="838"/>
    </row>
    <row r="1269" spans="2:13" ht="15.75" x14ac:dyDescent="0.25">
      <c r="B1269" s="837" t="s">
        <v>359</v>
      </c>
      <c r="C1269" s="836" t="s">
        <v>1395</v>
      </c>
      <c r="D1269" s="835">
        <v>39021</v>
      </c>
      <c r="E1269" s="834">
        <v>106506.42</v>
      </c>
      <c r="F1269" s="833"/>
      <c r="G1269" s="832">
        <v>60</v>
      </c>
      <c r="H1269" s="831">
        <f t="shared" si="129"/>
        <v>15</v>
      </c>
      <c r="I1269" s="831">
        <v>-1759.3200000000002</v>
      </c>
      <c r="J1269" s="789">
        <f t="shared" si="130"/>
        <v>26898.82</v>
      </c>
      <c r="K1269" s="831">
        <v>25139.5</v>
      </c>
      <c r="L1269" s="790">
        <f t="shared" si="131"/>
        <v>81366.92</v>
      </c>
      <c r="M1269" s="838"/>
    </row>
    <row r="1270" spans="2:13" ht="15.75" x14ac:dyDescent="0.25">
      <c r="B1270" s="837" t="s">
        <v>359</v>
      </c>
      <c r="C1270" s="836" t="s">
        <v>1073</v>
      </c>
      <c r="D1270" s="835">
        <v>35400</v>
      </c>
      <c r="E1270" s="834">
        <v>107075</v>
      </c>
      <c r="F1270" s="833"/>
      <c r="G1270" s="832">
        <v>40</v>
      </c>
      <c r="H1270" s="831">
        <f t="shared" si="129"/>
        <v>25</v>
      </c>
      <c r="I1270" s="831">
        <v>-2610.6000000000004</v>
      </c>
      <c r="J1270" s="789">
        <f t="shared" si="130"/>
        <v>67045.650000000009</v>
      </c>
      <c r="K1270" s="831">
        <v>64435.05</v>
      </c>
      <c r="L1270" s="790">
        <f t="shared" si="131"/>
        <v>42639.95</v>
      </c>
      <c r="M1270" s="838"/>
    </row>
    <row r="1271" spans="2:13" ht="15.75" x14ac:dyDescent="0.25">
      <c r="B1271" s="837" t="s">
        <v>313</v>
      </c>
      <c r="C1271" s="836" t="s">
        <v>1320</v>
      </c>
      <c r="D1271" s="835">
        <v>39263</v>
      </c>
      <c r="E1271" s="834">
        <v>107223.12</v>
      </c>
      <c r="F1271" s="833"/>
      <c r="G1271" s="832">
        <v>20</v>
      </c>
      <c r="H1271" s="831">
        <f t="shared" si="129"/>
        <v>14</v>
      </c>
      <c r="I1271" s="831">
        <v>-5059.92</v>
      </c>
      <c r="J1271" s="789">
        <f t="shared" si="130"/>
        <v>77284.959999999992</v>
      </c>
      <c r="K1271" s="831">
        <v>72225.039999999994</v>
      </c>
      <c r="L1271" s="790">
        <f t="shared" si="131"/>
        <v>34998.080000000002</v>
      </c>
      <c r="M1271" s="838"/>
    </row>
    <row r="1272" spans="2:13" ht="15.75" x14ac:dyDescent="0.25">
      <c r="B1272" s="837" t="s">
        <v>359</v>
      </c>
      <c r="C1272" s="836" t="s">
        <v>1396</v>
      </c>
      <c r="D1272" s="835">
        <v>42272</v>
      </c>
      <c r="E1272" s="834">
        <v>108821.5</v>
      </c>
      <c r="F1272" s="833"/>
      <c r="G1272" s="832">
        <v>60</v>
      </c>
      <c r="H1272" s="831">
        <f t="shared" si="129"/>
        <v>6</v>
      </c>
      <c r="I1272" s="831">
        <v>-1797.48</v>
      </c>
      <c r="J1272" s="789">
        <f t="shared" si="130"/>
        <v>11311.24</v>
      </c>
      <c r="K1272" s="831">
        <v>9513.76</v>
      </c>
      <c r="L1272" s="790">
        <f t="shared" si="131"/>
        <v>99307.74</v>
      </c>
      <c r="M1272" s="838"/>
    </row>
    <row r="1273" spans="2:13" ht="15.75" x14ac:dyDescent="0.25">
      <c r="B1273" s="837" t="s">
        <v>321</v>
      </c>
      <c r="C1273" s="836" t="s">
        <v>1378</v>
      </c>
      <c r="D1273" s="835">
        <v>42825</v>
      </c>
      <c r="E1273" s="834">
        <v>111592.5</v>
      </c>
      <c r="F1273" s="833"/>
      <c r="G1273" s="832">
        <v>40</v>
      </c>
      <c r="H1273" s="831">
        <f t="shared" si="129"/>
        <v>4</v>
      </c>
      <c r="I1273" s="831">
        <v>-2753.04</v>
      </c>
      <c r="J1273" s="789">
        <f t="shared" si="130"/>
        <v>12710.34</v>
      </c>
      <c r="K1273" s="831">
        <v>9957.2999999999993</v>
      </c>
      <c r="L1273" s="790">
        <f t="shared" si="131"/>
        <v>101635.2</v>
      </c>
      <c r="M1273" s="838"/>
    </row>
    <row r="1274" spans="2:13" ht="15.75" x14ac:dyDescent="0.25">
      <c r="B1274" s="837" t="s">
        <v>311</v>
      </c>
      <c r="C1274" s="836" t="s">
        <v>1397</v>
      </c>
      <c r="D1274" s="835">
        <v>40360</v>
      </c>
      <c r="E1274" s="834">
        <v>111617</v>
      </c>
      <c r="F1274" s="833"/>
      <c r="G1274" s="832">
        <v>6</v>
      </c>
      <c r="H1274" s="831">
        <f t="shared" si="129"/>
        <v>6</v>
      </c>
      <c r="I1274" s="831">
        <v>0</v>
      </c>
      <c r="J1274" s="789">
        <f t="shared" si="130"/>
        <v>111617</v>
      </c>
      <c r="K1274" s="831">
        <v>111617</v>
      </c>
      <c r="L1274" s="790">
        <f t="shared" si="131"/>
        <v>0</v>
      </c>
      <c r="M1274" s="838"/>
    </row>
    <row r="1275" spans="2:13" ht="15.75" x14ac:dyDescent="0.25">
      <c r="B1275" s="837" t="s">
        <v>313</v>
      </c>
      <c r="C1275" s="836" t="s">
        <v>1398</v>
      </c>
      <c r="D1275" s="835">
        <v>41455</v>
      </c>
      <c r="E1275" s="834">
        <v>113524.67</v>
      </c>
      <c r="F1275" s="833"/>
      <c r="G1275" s="832">
        <v>20</v>
      </c>
      <c r="H1275" s="831">
        <f t="shared" si="129"/>
        <v>8</v>
      </c>
      <c r="I1275" s="831">
        <v>-5466</v>
      </c>
      <c r="J1275" s="789">
        <f t="shared" si="130"/>
        <v>47932.61</v>
      </c>
      <c r="K1275" s="831">
        <v>42466.61</v>
      </c>
      <c r="L1275" s="790">
        <f t="shared" si="131"/>
        <v>71058.06</v>
      </c>
      <c r="M1275" s="838"/>
    </row>
    <row r="1276" spans="2:13" ht="15.75" x14ac:dyDescent="0.25">
      <c r="B1276" s="837" t="s">
        <v>359</v>
      </c>
      <c r="C1276" s="836" t="s">
        <v>1399</v>
      </c>
      <c r="D1276" s="835">
        <v>39263</v>
      </c>
      <c r="E1276" s="834">
        <v>115068.44</v>
      </c>
      <c r="F1276" s="833"/>
      <c r="G1276" s="832">
        <v>40</v>
      </c>
      <c r="H1276" s="831">
        <f t="shared" si="129"/>
        <v>14</v>
      </c>
      <c r="I1276" s="831">
        <v>-2824.44</v>
      </c>
      <c r="J1276" s="789">
        <f t="shared" si="130"/>
        <v>41633.89</v>
      </c>
      <c r="K1276" s="831">
        <v>38809.449999999997</v>
      </c>
      <c r="L1276" s="790">
        <f t="shared" si="131"/>
        <v>76258.990000000005</v>
      </c>
      <c r="M1276" s="838"/>
    </row>
    <row r="1277" spans="2:13" ht="15.75" x14ac:dyDescent="0.25">
      <c r="B1277" s="837" t="s">
        <v>313</v>
      </c>
      <c r="C1277" s="836" t="s">
        <v>1400</v>
      </c>
      <c r="D1277" s="835">
        <v>40724</v>
      </c>
      <c r="E1277" s="834">
        <v>115741.06</v>
      </c>
      <c r="F1277" s="833"/>
      <c r="G1277" s="832">
        <v>20</v>
      </c>
      <c r="H1277" s="831">
        <f t="shared" si="129"/>
        <v>10</v>
      </c>
      <c r="I1277" s="831">
        <v>-5535.4800000000005</v>
      </c>
      <c r="J1277" s="789">
        <f t="shared" si="130"/>
        <v>60386.670000000006</v>
      </c>
      <c r="K1277" s="831">
        <v>54851.19</v>
      </c>
      <c r="L1277" s="790">
        <f t="shared" si="131"/>
        <v>60889.869999999995</v>
      </c>
      <c r="M1277" s="838"/>
    </row>
    <row r="1278" spans="2:13" ht="15.75" x14ac:dyDescent="0.25">
      <c r="B1278" s="837" t="s">
        <v>321</v>
      </c>
      <c r="C1278" s="836" t="s">
        <v>1401</v>
      </c>
      <c r="D1278" s="835">
        <v>39538</v>
      </c>
      <c r="E1278" s="834">
        <v>116868.19</v>
      </c>
      <c r="F1278" s="833"/>
      <c r="G1278" s="832">
        <v>44</v>
      </c>
      <c r="H1278" s="831">
        <f t="shared" si="129"/>
        <v>13</v>
      </c>
      <c r="I1278" s="831">
        <v>-2621.64</v>
      </c>
      <c r="J1278" s="789">
        <f t="shared" si="130"/>
        <v>36469.68</v>
      </c>
      <c r="K1278" s="831">
        <v>33848.04</v>
      </c>
      <c r="L1278" s="790">
        <f t="shared" si="131"/>
        <v>83020.149999999994</v>
      </c>
      <c r="M1278" s="838"/>
    </row>
    <row r="1279" spans="2:13" ht="15.75" x14ac:dyDescent="0.25">
      <c r="B1279" s="837" t="s">
        <v>313</v>
      </c>
      <c r="C1279" s="836" t="s">
        <v>1402</v>
      </c>
      <c r="D1279" s="835">
        <v>39172</v>
      </c>
      <c r="E1279" s="834">
        <v>117342.49</v>
      </c>
      <c r="F1279" s="833"/>
      <c r="G1279" s="832">
        <v>20</v>
      </c>
      <c r="H1279" s="831">
        <f t="shared" si="129"/>
        <v>14</v>
      </c>
      <c r="I1279" s="831">
        <v>-5462.52</v>
      </c>
      <c r="J1279" s="789">
        <f t="shared" si="130"/>
        <v>85933.12000000001</v>
      </c>
      <c r="K1279" s="831">
        <v>80470.600000000006</v>
      </c>
      <c r="L1279" s="790">
        <f t="shared" si="131"/>
        <v>36871.89</v>
      </c>
      <c r="M1279" s="838"/>
    </row>
    <row r="1280" spans="2:13" ht="15.75" x14ac:dyDescent="0.25">
      <c r="B1280" s="837" t="s">
        <v>311</v>
      </c>
      <c r="C1280" s="836" t="s">
        <v>1403</v>
      </c>
      <c r="D1280" s="835">
        <v>37257</v>
      </c>
      <c r="E1280" s="834">
        <v>119040</v>
      </c>
      <c r="F1280" s="833"/>
      <c r="G1280" s="832">
        <v>32.583333333333336</v>
      </c>
      <c r="H1280" s="831">
        <f t="shared" si="129"/>
        <v>20</v>
      </c>
      <c r="I1280" s="831">
        <v>-3530.5199999999995</v>
      </c>
      <c r="J1280" s="789">
        <f t="shared" si="130"/>
        <v>72849.08</v>
      </c>
      <c r="K1280" s="831">
        <v>69318.559999999998</v>
      </c>
      <c r="L1280" s="790">
        <f t="shared" si="131"/>
        <v>49721.440000000002</v>
      </c>
      <c r="M1280" s="838"/>
    </row>
    <row r="1281" spans="2:13" ht="15.75" x14ac:dyDescent="0.25">
      <c r="B1281" s="837" t="s">
        <v>313</v>
      </c>
      <c r="C1281" s="836" t="s">
        <v>1404</v>
      </c>
      <c r="D1281" s="835">
        <v>43600</v>
      </c>
      <c r="E1281" s="834">
        <v>120294.34</v>
      </c>
      <c r="F1281" s="833"/>
      <c r="G1281" s="832">
        <v>20</v>
      </c>
      <c r="H1281" s="831">
        <f t="shared" si="129"/>
        <v>2</v>
      </c>
      <c r="I1281" s="831">
        <v>-5859.12</v>
      </c>
      <c r="J1281" s="789">
        <f t="shared" si="130"/>
        <v>15805.849999999999</v>
      </c>
      <c r="K1281" s="831">
        <v>9946.73</v>
      </c>
      <c r="L1281" s="790">
        <f t="shared" si="131"/>
        <v>110347.61</v>
      </c>
      <c r="M1281" s="838"/>
    </row>
    <row r="1282" spans="2:13" ht="15.75" x14ac:dyDescent="0.25">
      <c r="B1282" s="837" t="s">
        <v>359</v>
      </c>
      <c r="C1282" s="836" t="s">
        <v>989</v>
      </c>
      <c r="D1282" s="835">
        <v>35400</v>
      </c>
      <c r="E1282" s="834">
        <v>120758</v>
      </c>
      <c r="F1282" s="833"/>
      <c r="G1282" s="832">
        <v>60</v>
      </c>
      <c r="H1282" s="831">
        <f t="shared" si="129"/>
        <v>25</v>
      </c>
      <c r="I1282" s="831">
        <v>-1985.4</v>
      </c>
      <c r="J1282" s="789">
        <f t="shared" si="130"/>
        <v>50442.62</v>
      </c>
      <c r="K1282" s="831">
        <v>48457.22</v>
      </c>
      <c r="L1282" s="790">
        <f t="shared" si="131"/>
        <v>72300.78</v>
      </c>
      <c r="M1282" s="838"/>
    </row>
    <row r="1283" spans="2:13" ht="15.75" x14ac:dyDescent="0.25">
      <c r="B1283" s="837" t="s">
        <v>313</v>
      </c>
      <c r="C1283" s="836" t="s">
        <v>1360</v>
      </c>
      <c r="D1283" s="835">
        <v>30863</v>
      </c>
      <c r="E1283" s="834">
        <v>122815</v>
      </c>
      <c r="F1283" s="833"/>
      <c r="G1283" s="832">
        <v>20</v>
      </c>
      <c r="H1283" s="831">
        <f t="shared" si="129"/>
        <v>20</v>
      </c>
      <c r="I1283" s="831">
        <v>0</v>
      </c>
      <c r="J1283" s="789">
        <f t="shared" si="130"/>
        <v>122815</v>
      </c>
      <c r="K1283" s="831">
        <v>122815</v>
      </c>
      <c r="L1283" s="790">
        <f t="shared" si="131"/>
        <v>0</v>
      </c>
      <c r="M1283" s="838"/>
    </row>
    <row r="1284" spans="2:13" ht="15.75" x14ac:dyDescent="0.25">
      <c r="B1284" s="837" t="s">
        <v>312</v>
      </c>
      <c r="C1284" s="836" t="s">
        <v>1359</v>
      </c>
      <c r="D1284" s="835">
        <v>35034</v>
      </c>
      <c r="E1284" s="834">
        <v>125749</v>
      </c>
      <c r="F1284" s="833"/>
      <c r="G1284" s="832">
        <v>50</v>
      </c>
      <c r="H1284" s="831">
        <f t="shared" si="129"/>
        <v>26</v>
      </c>
      <c r="I1284" s="831">
        <v>-2466.48</v>
      </c>
      <c r="J1284" s="789">
        <f t="shared" si="130"/>
        <v>65526.310000000005</v>
      </c>
      <c r="K1284" s="831">
        <v>63059.83</v>
      </c>
      <c r="L1284" s="790">
        <f t="shared" si="131"/>
        <v>62689.17</v>
      </c>
      <c r="M1284" s="838"/>
    </row>
    <row r="1285" spans="2:13" ht="15.75" x14ac:dyDescent="0.25">
      <c r="B1285" s="837" t="s">
        <v>313</v>
      </c>
      <c r="C1285" s="836" t="s">
        <v>1405</v>
      </c>
      <c r="D1285" s="835">
        <v>39538</v>
      </c>
      <c r="E1285" s="834">
        <v>126109.24</v>
      </c>
      <c r="F1285" s="833"/>
      <c r="G1285" s="832">
        <v>20</v>
      </c>
      <c r="H1285" s="831">
        <f t="shared" si="129"/>
        <v>13</v>
      </c>
      <c r="I1285" s="831">
        <v>-5923.32</v>
      </c>
      <c r="J1285" s="789">
        <f t="shared" si="130"/>
        <v>86126.87</v>
      </c>
      <c r="K1285" s="831">
        <v>80203.55</v>
      </c>
      <c r="L1285" s="790">
        <f t="shared" si="131"/>
        <v>45905.69</v>
      </c>
      <c r="M1285" s="838"/>
    </row>
    <row r="1286" spans="2:13" ht="15.75" x14ac:dyDescent="0.25">
      <c r="B1286" s="837" t="s">
        <v>307</v>
      </c>
      <c r="C1286" s="836" t="s">
        <v>1406</v>
      </c>
      <c r="D1286" s="835">
        <v>40889</v>
      </c>
      <c r="E1286" s="834">
        <v>127363.28</v>
      </c>
      <c r="F1286" s="833"/>
      <c r="G1286" s="832">
        <v>20</v>
      </c>
      <c r="H1286" s="831">
        <f t="shared" si="129"/>
        <v>10</v>
      </c>
      <c r="I1286" s="831">
        <v>-6100.92</v>
      </c>
      <c r="J1286" s="789">
        <f t="shared" si="130"/>
        <v>63811.42</v>
      </c>
      <c r="K1286" s="831">
        <v>57710.5</v>
      </c>
      <c r="L1286" s="790">
        <f t="shared" si="131"/>
        <v>69652.78</v>
      </c>
      <c r="M1286" s="838"/>
    </row>
    <row r="1287" spans="2:13" ht="15.75" x14ac:dyDescent="0.25">
      <c r="B1287" s="837" t="s">
        <v>359</v>
      </c>
      <c r="C1287" s="836" t="s">
        <v>1024</v>
      </c>
      <c r="D1287" s="835">
        <v>36130</v>
      </c>
      <c r="E1287" s="834">
        <v>129760</v>
      </c>
      <c r="F1287" s="833"/>
      <c r="G1287" s="832">
        <v>40</v>
      </c>
      <c r="H1287" s="831">
        <f t="shared" si="129"/>
        <v>23</v>
      </c>
      <c r="I1287" s="831">
        <v>-3158.2799999999997</v>
      </c>
      <c r="J1287" s="789">
        <f t="shared" si="130"/>
        <v>74753.75</v>
      </c>
      <c r="K1287" s="831">
        <v>71595.47</v>
      </c>
      <c r="L1287" s="790">
        <f t="shared" si="131"/>
        <v>58164.53</v>
      </c>
      <c r="M1287" s="838"/>
    </row>
    <row r="1288" spans="2:13" ht="15.75" x14ac:dyDescent="0.25">
      <c r="B1288" s="837" t="s">
        <v>312</v>
      </c>
      <c r="C1288" s="836" t="s">
        <v>1407</v>
      </c>
      <c r="D1288" s="835">
        <v>39903</v>
      </c>
      <c r="E1288" s="834">
        <v>130120.98</v>
      </c>
      <c r="F1288" s="833"/>
      <c r="G1288" s="832">
        <v>50</v>
      </c>
      <c r="H1288" s="831">
        <f t="shared" ref="H1288:H1351" si="132">IF(E1288&lt;&gt;"",IF((TestEOY-D1288)/365&gt;G1288,G1288,ROUNDUP(((TestEOY-D1288)/365),0)),"")</f>
        <v>12</v>
      </c>
      <c r="I1288" s="831">
        <v>-2574.7200000000003</v>
      </c>
      <c r="J1288" s="789">
        <f t="shared" ref="J1288:J1351" si="133">K1288-I1288</f>
        <v>33139.31</v>
      </c>
      <c r="K1288" s="831">
        <v>30564.59</v>
      </c>
      <c r="L1288" s="790">
        <f t="shared" si="131"/>
        <v>99556.39</v>
      </c>
      <c r="M1288" s="838"/>
    </row>
    <row r="1289" spans="2:13" ht="15.75" x14ac:dyDescent="0.25">
      <c r="B1289" s="837" t="s">
        <v>313</v>
      </c>
      <c r="C1289" s="836" t="s">
        <v>1408</v>
      </c>
      <c r="D1289" s="835">
        <v>40816</v>
      </c>
      <c r="E1289" s="834">
        <v>132503.5</v>
      </c>
      <c r="F1289" s="833"/>
      <c r="G1289" s="832">
        <v>20</v>
      </c>
      <c r="H1289" s="831">
        <f t="shared" si="132"/>
        <v>10</v>
      </c>
      <c r="I1289" s="831">
        <v>-6388.5599999999995</v>
      </c>
      <c r="J1289" s="789">
        <f t="shared" si="133"/>
        <v>67553.17</v>
      </c>
      <c r="K1289" s="831">
        <v>61164.61</v>
      </c>
      <c r="L1289" s="790">
        <f t="shared" si="131"/>
        <v>71338.89</v>
      </c>
      <c r="M1289" s="838"/>
    </row>
    <row r="1290" spans="2:13" ht="15.75" x14ac:dyDescent="0.25">
      <c r="B1290" s="837" t="s">
        <v>313</v>
      </c>
      <c r="C1290" s="836" t="s">
        <v>572</v>
      </c>
      <c r="D1290" s="835">
        <v>38352</v>
      </c>
      <c r="E1290" s="834">
        <v>133503.46</v>
      </c>
      <c r="F1290" s="833"/>
      <c r="G1290" s="832">
        <v>20</v>
      </c>
      <c r="H1290" s="831">
        <f t="shared" si="132"/>
        <v>17</v>
      </c>
      <c r="I1290" s="831">
        <v>-6007.68</v>
      </c>
      <c r="J1290" s="789">
        <f t="shared" si="133"/>
        <v>112476.65</v>
      </c>
      <c r="K1290" s="831">
        <v>106468.97</v>
      </c>
      <c r="L1290" s="790">
        <f t="shared" si="131"/>
        <v>27034.489999999991</v>
      </c>
      <c r="M1290" s="838"/>
    </row>
    <row r="1291" spans="2:13" ht="15.75" x14ac:dyDescent="0.25">
      <c r="B1291" s="837" t="s">
        <v>313</v>
      </c>
      <c r="C1291" s="836" t="s">
        <v>1099</v>
      </c>
      <c r="D1291" s="835">
        <v>38260</v>
      </c>
      <c r="E1291" s="834">
        <v>134103.49</v>
      </c>
      <c r="F1291" s="833"/>
      <c r="G1291" s="832">
        <v>20</v>
      </c>
      <c r="H1291" s="831">
        <f t="shared" si="132"/>
        <v>17</v>
      </c>
      <c r="I1291" s="831">
        <v>-5999.4</v>
      </c>
      <c r="J1291" s="789">
        <f t="shared" si="133"/>
        <v>114605.51999999999</v>
      </c>
      <c r="K1291" s="831">
        <v>108606.12</v>
      </c>
      <c r="L1291" s="790">
        <f t="shared" si="131"/>
        <v>25497.369999999995</v>
      </c>
      <c r="M1291" s="838"/>
    </row>
    <row r="1292" spans="2:13" ht="15.75" x14ac:dyDescent="0.25">
      <c r="B1292" s="837" t="s">
        <v>311</v>
      </c>
      <c r="C1292" s="836" t="s">
        <v>1409</v>
      </c>
      <c r="D1292" s="835">
        <v>43784</v>
      </c>
      <c r="E1292" s="834">
        <v>134738.47</v>
      </c>
      <c r="F1292" s="833"/>
      <c r="G1292" s="832">
        <v>6</v>
      </c>
      <c r="H1292" s="831">
        <f t="shared" si="132"/>
        <v>2</v>
      </c>
      <c r="I1292" s="831">
        <v>-20829.12</v>
      </c>
      <c r="J1292" s="789">
        <f t="shared" si="133"/>
        <v>46214.619999999995</v>
      </c>
      <c r="K1292" s="831">
        <v>25385.5</v>
      </c>
      <c r="L1292" s="790">
        <f t="shared" si="131"/>
        <v>109352.97</v>
      </c>
      <c r="M1292" s="838"/>
    </row>
    <row r="1293" spans="2:13" ht="15.75" x14ac:dyDescent="0.25">
      <c r="B1293" s="837" t="s">
        <v>313</v>
      </c>
      <c r="C1293" s="836" t="s">
        <v>1373</v>
      </c>
      <c r="D1293" s="835">
        <v>40268</v>
      </c>
      <c r="E1293" s="834">
        <v>135499.45000000001</v>
      </c>
      <c r="F1293" s="833"/>
      <c r="G1293" s="832">
        <v>20</v>
      </c>
      <c r="H1293" s="831">
        <f t="shared" si="132"/>
        <v>11</v>
      </c>
      <c r="I1293" s="831">
        <v>-6444.48</v>
      </c>
      <c r="J1293" s="789">
        <f t="shared" si="133"/>
        <v>79110.159999999989</v>
      </c>
      <c r="K1293" s="831">
        <v>72665.679999999993</v>
      </c>
      <c r="L1293" s="790">
        <f t="shared" si="131"/>
        <v>62833.770000000019</v>
      </c>
      <c r="M1293" s="838"/>
    </row>
    <row r="1294" spans="2:13" ht="15.75" x14ac:dyDescent="0.25">
      <c r="B1294" s="837" t="s">
        <v>321</v>
      </c>
      <c r="C1294" s="836" t="s">
        <v>1410</v>
      </c>
      <c r="D1294" s="835">
        <v>43692</v>
      </c>
      <c r="E1294" s="834">
        <v>135682.54</v>
      </c>
      <c r="F1294" s="833"/>
      <c r="G1294" s="832">
        <v>40</v>
      </c>
      <c r="H1294" s="831">
        <f t="shared" si="132"/>
        <v>2</v>
      </c>
      <c r="I1294" s="831">
        <v>-3352.44</v>
      </c>
      <c r="J1294" s="789">
        <f t="shared" si="133"/>
        <v>8009.5599999999995</v>
      </c>
      <c r="K1294" s="831">
        <v>4657.12</v>
      </c>
      <c r="L1294" s="790">
        <f t="shared" ref="L1294:L1357" si="134">IFERROR(IF(K1294&gt;E1294,0,(+E1294-K1294))-F1294,"")</f>
        <v>131025.42000000001</v>
      </c>
      <c r="M1294" s="838"/>
    </row>
    <row r="1295" spans="2:13" ht="15.75" x14ac:dyDescent="0.25">
      <c r="B1295" s="837" t="s">
        <v>359</v>
      </c>
      <c r="C1295" s="836" t="s">
        <v>1411</v>
      </c>
      <c r="D1295" s="835">
        <v>42370</v>
      </c>
      <c r="E1295" s="834">
        <v>138586.42000000001</v>
      </c>
      <c r="F1295" s="833"/>
      <c r="G1295" s="832">
        <v>60</v>
      </c>
      <c r="H1295" s="831">
        <f t="shared" si="132"/>
        <v>6</v>
      </c>
      <c r="I1295" s="831">
        <v>-2289.12</v>
      </c>
      <c r="J1295" s="789">
        <f t="shared" si="133"/>
        <v>13827.64</v>
      </c>
      <c r="K1295" s="831">
        <v>11538.52</v>
      </c>
      <c r="L1295" s="790">
        <f t="shared" si="134"/>
        <v>127047.90000000001</v>
      </c>
      <c r="M1295" s="838"/>
    </row>
    <row r="1296" spans="2:13" ht="15.75" x14ac:dyDescent="0.25">
      <c r="B1296" s="837" t="s">
        <v>359</v>
      </c>
      <c r="C1296" s="836" t="s">
        <v>1412</v>
      </c>
      <c r="D1296" s="835">
        <v>41562</v>
      </c>
      <c r="E1296" s="834">
        <v>140800</v>
      </c>
      <c r="F1296" s="833"/>
      <c r="G1296" s="832">
        <v>60</v>
      </c>
      <c r="H1296" s="831">
        <f t="shared" si="132"/>
        <v>8</v>
      </c>
      <c r="I1296" s="831">
        <v>-2328.48</v>
      </c>
      <c r="J1296" s="789">
        <f t="shared" si="133"/>
        <v>19332.75</v>
      </c>
      <c r="K1296" s="831">
        <v>17004.27</v>
      </c>
      <c r="L1296" s="790">
        <f t="shared" si="134"/>
        <v>123795.73</v>
      </c>
      <c r="M1296" s="838"/>
    </row>
    <row r="1297" spans="2:13" ht="15.75" x14ac:dyDescent="0.25">
      <c r="B1297" s="837" t="s">
        <v>313</v>
      </c>
      <c r="C1297" s="836" t="s">
        <v>1243</v>
      </c>
      <c r="D1297" s="835">
        <v>32689</v>
      </c>
      <c r="E1297" s="834">
        <v>141712</v>
      </c>
      <c r="F1297" s="833"/>
      <c r="G1297" s="832">
        <v>40</v>
      </c>
      <c r="H1297" s="831">
        <f t="shared" si="132"/>
        <v>32</v>
      </c>
      <c r="I1297" s="831">
        <v>-3354.7200000000003</v>
      </c>
      <c r="J1297" s="789">
        <f t="shared" si="133"/>
        <v>115154.11</v>
      </c>
      <c r="K1297" s="831">
        <v>111799.39</v>
      </c>
      <c r="L1297" s="790">
        <f t="shared" si="134"/>
        <v>29912.61</v>
      </c>
      <c r="M1297" s="838"/>
    </row>
    <row r="1298" spans="2:13" ht="15.75" x14ac:dyDescent="0.25">
      <c r="B1298" s="837" t="s">
        <v>321</v>
      </c>
      <c r="C1298" s="836" t="s">
        <v>1413</v>
      </c>
      <c r="D1298" s="835">
        <v>34000</v>
      </c>
      <c r="E1298" s="834">
        <v>143944</v>
      </c>
      <c r="F1298" s="833"/>
      <c r="G1298" s="832">
        <v>44</v>
      </c>
      <c r="H1298" s="831">
        <f t="shared" si="132"/>
        <v>28</v>
      </c>
      <c r="I1298" s="831">
        <v>-3175.2000000000003</v>
      </c>
      <c r="J1298" s="789">
        <f t="shared" si="133"/>
        <v>94727.67</v>
      </c>
      <c r="K1298" s="831">
        <v>91552.47</v>
      </c>
      <c r="L1298" s="790">
        <f t="shared" si="134"/>
        <v>52391.53</v>
      </c>
      <c r="M1298" s="838"/>
    </row>
    <row r="1299" spans="2:13" ht="15.75" x14ac:dyDescent="0.25">
      <c r="B1299" s="837" t="s">
        <v>321</v>
      </c>
      <c r="C1299" s="836" t="s">
        <v>1401</v>
      </c>
      <c r="D1299" s="835">
        <v>39172</v>
      </c>
      <c r="E1299" s="834">
        <v>144795.9</v>
      </c>
      <c r="F1299" s="833"/>
      <c r="G1299" s="832">
        <v>44</v>
      </c>
      <c r="H1299" s="831">
        <f t="shared" si="132"/>
        <v>14</v>
      </c>
      <c r="I1299" s="831">
        <v>-3246.84</v>
      </c>
      <c r="J1299" s="789">
        <f t="shared" si="133"/>
        <v>48473.630000000005</v>
      </c>
      <c r="K1299" s="831">
        <v>45226.79</v>
      </c>
      <c r="L1299" s="790">
        <f t="shared" si="134"/>
        <v>99569.109999999986</v>
      </c>
      <c r="M1299" s="838"/>
    </row>
    <row r="1300" spans="2:13" ht="15.75" x14ac:dyDescent="0.25">
      <c r="B1300" s="837" t="s">
        <v>359</v>
      </c>
      <c r="C1300" s="836" t="s">
        <v>1414</v>
      </c>
      <c r="D1300" s="835">
        <v>40268</v>
      </c>
      <c r="E1300" s="834">
        <v>144848.62</v>
      </c>
      <c r="F1300" s="833"/>
      <c r="G1300" s="832">
        <v>60</v>
      </c>
      <c r="H1300" s="831">
        <f t="shared" si="132"/>
        <v>11</v>
      </c>
      <c r="I1300" s="831">
        <v>-2390.16</v>
      </c>
      <c r="J1300" s="789">
        <f t="shared" si="133"/>
        <v>28330.18</v>
      </c>
      <c r="K1300" s="831">
        <v>25940.02</v>
      </c>
      <c r="L1300" s="790">
        <f t="shared" si="134"/>
        <v>118908.59999999999</v>
      </c>
      <c r="M1300" s="838"/>
    </row>
    <row r="1301" spans="2:13" ht="15.75" x14ac:dyDescent="0.25">
      <c r="B1301" s="837" t="s">
        <v>313</v>
      </c>
      <c r="C1301" s="836" t="s">
        <v>1107</v>
      </c>
      <c r="D1301" s="835">
        <v>38442</v>
      </c>
      <c r="E1301" s="834">
        <v>145009.31</v>
      </c>
      <c r="F1301" s="833"/>
      <c r="G1301" s="832">
        <v>20</v>
      </c>
      <c r="H1301" s="831">
        <f t="shared" si="132"/>
        <v>16</v>
      </c>
      <c r="I1301" s="831">
        <v>-6665.76</v>
      </c>
      <c r="J1301" s="789">
        <f t="shared" si="133"/>
        <v>120568.31</v>
      </c>
      <c r="K1301" s="831">
        <v>113902.55</v>
      </c>
      <c r="L1301" s="790">
        <f t="shared" si="134"/>
        <v>31106.759999999995</v>
      </c>
      <c r="M1301" s="838"/>
    </row>
    <row r="1302" spans="2:13" ht="15.75" x14ac:dyDescent="0.25">
      <c r="B1302" s="837" t="s">
        <v>359</v>
      </c>
      <c r="C1302" s="836" t="s">
        <v>1325</v>
      </c>
      <c r="D1302" s="835">
        <v>41820</v>
      </c>
      <c r="E1302" s="834">
        <v>145892.71</v>
      </c>
      <c r="F1302" s="833"/>
      <c r="G1302" s="832">
        <v>60</v>
      </c>
      <c r="H1302" s="831">
        <f t="shared" si="132"/>
        <v>7</v>
      </c>
      <c r="I1302" s="831">
        <v>-2412.96</v>
      </c>
      <c r="J1302" s="789">
        <f t="shared" si="133"/>
        <v>18208.75</v>
      </c>
      <c r="K1302" s="831">
        <v>15795.79</v>
      </c>
      <c r="L1302" s="790">
        <f t="shared" si="134"/>
        <v>130096.91999999998</v>
      </c>
      <c r="M1302" s="838"/>
    </row>
    <row r="1303" spans="2:13" ht="15.75" x14ac:dyDescent="0.25">
      <c r="B1303" s="837" t="s">
        <v>359</v>
      </c>
      <c r="C1303" s="836" t="s">
        <v>1104</v>
      </c>
      <c r="D1303" s="835">
        <v>36341</v>
      </c>
      <c r="E1303" s="834">
        <v>147713.79999999999</v>
      </c>
      <c r="F1303" s="833"/>
      <c r="G1303" s="832">
        <v>60</v>
      </c>
      <c r="H1303" s="831">
        <f t="shared" si="132"/>
        <v>22</v>
      </c>
      <c r="I1303" s="831">
        <v>-2435.7600000000002</v>
      </c>
      <c r="J1303" s="789">
        <f t="shared" si="133"/>
        <v>55558.76</v>
      </c>
      <c r="K1303" s="831">
        <v>53123</v>
      </c>
      <c r="L1303" s="790">
        <f t="shared" si="134"/>
        <v>94590.799999999988</v>
      </c>
      <c r="M1303" s="838"/>
    </row>
    <row r="1304" spans="2:13" ht="15.75" x14ac:dyDescent="0.25">
      <c r="B1304" s="837" t="s">
        <v>321</v>
      </c>
      <c r="C1304" s="836" t="s">
        <v>1388</v>
      </c>
      <c r="D1304" s="835">
        <v>42916</v>
      </c>
      <c r="E1304" s="834">
        <v>152381.57</v>
      </c>
      <c r="F1304" s="833"/>
      <c r="G1304" s="832">
        <v>40</v>
      </c>
      <c r="H1304" s="831">
        <f t="shared" si="132"/>
        <v>4</v>
      </c>
      <c r="I1304" s="831">
        <v>-3765.7200000000003</v>
      </c>
      <c r="J1304" s="789">
        <f t="shared" si="133"/>
        <v>16500</v>
      </c>
      <c r="K1304" s="831">
        <v>12734.28</v>
      </c>
      <c r="L1304" s="790">
        <f t="shared" si="134"/>
        <v>139647.29</v>
      </c>
      <c r="M1304" s="838"/>
    </row>
    <row r="1305" spans="2:13" ht="15.75" x14ac:dyDescent="0.25">
      <c r="B1305" s="837" t="s">
        <v>321</v>
      </c>
      <c r="C1305" s="836" t="s">
        <v>1310</v>
      </c>
      <c r="D1305" s="835">
        <v>39355</v>
      </c>
      <c r="E1305" s="834">
        <v>154181.87</v>
      </c>
      <c r="F1305" s="833"/>
      <c r="G1305" s="832">
        <v>44</v>
      </c>
      <c r="H1305" s="831">
        <f t="shared" si="132"/>
        <v>14</v>
      </c>
      <c r="I1305" s="831">
        <v>-3448.92</v>
      </c>
      <c r="J1305" s="789">
        <f t="shared" si="133"/>
        <v>49851.03</v>
      </c>
      <c r="K1305" s="831">
        <v>46402.11</v>
      </c>
      <c r="L1305" s="790">
        <f t="shared" si="134"/>
        <v>107779.76</v>
      </c>
      <c r="M1305" s="838"/>
    </row>
    <row r="1306" spans="2:13" ht="15.75" x14ac:dyDescent="0.25">
      <c r="B1306" s="837">
        <v>0</v>
      </c>
      <c r="C1306" s="836" t="s">
        <v>1415</v>
      </c>
      <c r="D1306" s="835">
        <v>43190</v>
      </c>
      <c r="E1306" s="834">
        <v>158008.95999999999</v>
      </c>
      <c r="F1306" s="833"/>
      <c r="G1306" s="832">
        <v>30</v>
      </c>
      <c r="H1306" s="831">
        <f t="shared" si="132"/>
        <v>3</v>
      </c>
      <c r="I1306" s="831">
        <v>-5188.8</v>
      </c>
      <c r="J1306" s="789">
        <f t="shared" si="133"/>
        <v>20072.8</v>
      </c>
      <c r="K1306" s="831">
        <v>14884</v>
      </c>
      <c r="L1306" s="790">
        <f t="shared" si="134"/>
        <v>143124.96</v>
      </c>
      <c r="M1306" s="838"/>
    </row>
    <row r="1307" spans="2:13" ht="15.75" x14ac:dyDescent="0.25">
      <c r="B1307" s="837" t="s">
        <v>321</v>
      </c>
      <c r="C1307" s="836" t="s">
        <v>1416</v>
      </c>
      <c r="D1307" s="835">
        <v>43465</v>
      </c>
      <c r="E1307" s="834">
        <v>158958.09</v>
      </c>
      <c r="F1307" s="833"/>
      <c r="G1307" s="832">
        <v>40</v>
      </c>
      <c r="H1307" s="831">
        <f t="shared" si="132"/>
        <v>3</v>
      </c>
      <c r="I1307" s="831">
        <v>-3924.6000000000004</v>
      </c>
      <c r="J1307" s="789">
        <f t="shared" si="133"/>
        <v>11787.61</v>
      </c>
      <c r="K1307" s="831">
        <v>7863.01</v>
      </c>
      <c r="L1307" s="790">
        <f t="shared" si="134"/>
        <v>151095.07999999999</v>
      </c>
      <c r="M1307" s="838"/>
    </row>
    <row r="1308" spans="2:13" ht="15.75" x14ac:dyDescent="0.25">
      <c r="B1308" s="837">
        <v>0</v>
      </c>
      <c r="C1308" s="836" t="s">
        <v>952</v>
      </c>
      <c r="D1308" s="835">
        <v>40268</v>
      </c>
      <c r="E1308" s="834">
        <v>160703.71</v>
      </c>
      <c r="F1308" s="833"/>
      <c r="G1308" s="832">
        <v>30</v>
      </c>
      <c r="H1308" s="831">
        <f t="shared" si="132"/>
        <v>11</v>
      </c>
      <c r="I1308" s="831">
        <v>-5224.5599999999995</v>
      </c>
      <c r="J1308" s="789">
        <f t="shared" si="133"/>
        <v>62743.93</v>
      </c>
      <c r="K1308" s="831">
        <v>57519.37</v>
      </c>
      <c r="L1308" s="790">
        <f t="shared" si="134"/>
        <v>103184.34</v>
      </c>
      <c r="M1308" s="838"/>
    </row>
    <row r="1309" spans="2:13" ht="15.75" x14ac:dyDescent="0.25">
      <c r="B1309" s="837" t="s">
        <v>312</v>
      </c>
      <c r="C1309" s="836" t="s">
        <v>1359</v>
      </c>
      <c r="D1309" s="835">
        <v>35765</v>
      </c>
      <c r="E1309" s="834">
        <v>161008</v>
      </c>
      <c r="F1309" s="833"/>
      <c r="G1309" s="832">
        <v>50</v>
      </c>
      <c r="H1309" s="831">
        <f t="shared" si="132"/>
        <v>24</v>
      </c>
      <c r="I1309" s="831">
        <v>-3171.96</v>
      </c>
      <c r="J1309" s="789">
        <f t="shared" si="133"/>
        <v>77479.89</v>
      </c>
      <c r="K1309" s="831">
        <v>74307.929999999993</v>
      </c>
      <c r="L1309" s="790">
        <f t="shared" si="134"/>
        <v>86700.07</v>
      </c>
      <c r="M1309" s="838"/>
    </row>
    <row r="1310" spans="2:13" ht="15.75" x14ac:dyDescent="0.25">
      <c r="B1310" s="837" t="s">
        <v>313</v>
      </c>
      <c r="C1310" s="836" t="s">
        <v>1417</v>
      </c>
      <c r="D1310" s="835">
        <v>43511</v>
      </c>
      <c r="E1310" s="834">
        <v>163344.85</v>
      </c>
      <c r="F1310" s="833"/>
      <c r="G1310" s="832">
        <v>20</v>
      </c>
      <c r="H1310" s="831">
        <f t="shared" si="132"/>
        <v>2</v>
      </c>
      <c r="I1310" s="831">
        <v>-7988.1600000000008</v>
      </c>
      <c r="J1310" s="789">
        <f t="shared" si="133"/>
        <v>23552.5</v>
      </c>
      <c r="K1310" s="831">
        <v>15564.34</v>
      </c>
      <c r="L1310" s="790">
        <f t="shared" si="134"/>
        <v>147780.51</v>
      </c>
      <c r="M1310" s="838"/>
    </row>
    <row r="1311" spans="2:13" ht="15.75" x14ac:dyDescent="0.25">
      <c r="B1311" s="837" t="s">
        <v>313</v>
      </c>
      <c r="C1311" s="836" t="s">
        <v>1418</v>
      </c>
      <c r="D1311" s="835">
        <v>41105</v>
      </c>
      <c r="E1311" s="834">
        <v>173866.35</v>
      </c>
      <c r="F1311" s="833"/>
      <c r="G1311" s="832">
        <v>20</v>
      </c>
      <c r="H1311" s="831">
        <f t="shared" si="132"/>
        <v>9</v>
      </c>
      <c r="I1311" s="831">
        <v>-8401.56</v>
      </c>
      <c r="J1311" s="789">
        <f t="shared" si="133"/>
        <v>82148.899999999994</v>
      </c>
      <c r="K1311" s="831">
        <v>73747.34</v>
      </c>
      <c r="L1311" s="790">
        <f t="shared" si="134"/>
        <v>100119.01000000001</v>
      </c>
      <c r="M1311" s="838"/>
    </row>
    <row r="1312" spans="2:13" ht="15.75" x14ac:dyDescent="0.25">
      <c r="B1312" s="837" t="s">
        <v>359</v>
      </c>
      <c r="C1312" s="836" t="s">
        <v>1419</v>
      </c>
      <c r="D1312" s="835">
        <v>39994</v>
      </c>
      <c r="E1312" s="834">
        <v>174177.67</v>
      </c>
      <c r="F1312" s="833"/>
      <c r="G1312" s="832">
        <v>60</v>
      </c>
      <c r="H1312" s="831">
        <f t="shared" si="132"/>
        <v>12</v>
      </c>
      <c r="I1312" s="831">
        <v>-2873.64</v>
      </c>
      <c r="J1312" s="789">
        <f t="shared" si="133"/>
        <v>36243.019999999997</v>
      </c>
      <c r="K1312" s="831">
        <v>33369.379999999997</v>
      </c>
      <c r="L1312" s="790">
        <f t="shared" si="134"/>
        <v>140808.29</v>
      </c>
      <c r="M1312" s="838"/>
    </row>
    <row r="1313" spans="2:13" ht="15.75" x14ac:dyDescent="0.25">
      <c r="B1313" s="837" t="s">
        <v>321</v>
      </c>
      <c r="C1313" s="836" t="s">
        <v>1420</v>
      </c>
      <c r="D1313" s="835">
        <v>43190</v>
      </c>
      <c r="E1313" s="834">
        <v>179248.9</v>
      </c>
      <c r="F1313" s="833"/>
      <c r="G1313" s="832">
        <v>40</v>
      </c>
      <c r="H1313" s="831">
        <f t="shared" si="132"/>
        <v>3</v>
      </c>
      <c r="I1313" s="831">
        <v>-4432.4400000000005</v>
      </c>
      <c r="J1313" s="789">
        <f t="shared" si="133"/>
        <v>16357.980000000001</v>
      </c>
      <c r="K1313" s="831">
        <v>11925.54</v>
      </c>
      <c r="L1313" s="790">
        <f t="shared" si="134"/>
        <v>167323.35999999999</v>
      </c>
      <c r="M1313" s="838"/>
    </row>
    <row r="1314" spans="2:13" ht="15.75" x14ac:dyDescent="0.25">
      <c r="B1314" s="837" t="s">
        <v>359</v>
      </c>
      <c r="C1314" s="836" t="s">
        <v>1421</v>
      </c>
      <c r="D1314" s="835">
        <v>42674</v>
      </c>
      <c r="E1314" s="834">
        <v>180819.83</v>
      </c>
      <c r="F1314" s="833"/>
      <c r="G1314" s="832">
        <v>60</v>
      </c>
      <c r="H1314" s="831">
        <f t="shared" si="132"/>
        <v>5</v>
      </c>
      <c r="I1314" s="831">
        <v>-2987.16</v>
      </c>
      <c r="J1314" s="789">
        <f t="shared" si="133"/>
        <v>15530.83</v>
      </c>
      <c r="K1314" s="831">
        <v>12543.67</v>
      </c>
      <c r="L1314" s="790">
        <f t="shared" si="134"/>
        <v>168276.15999999997</v>
      </c>
      <c r="M1314" s="838"/>
    </row>
    <row r="1315" spans="2:13" ht="15.75" x14ac:dyDescent="0.25">
      <c r="B1315" s="837" t="s">
        <v>313</v>
      </c>
      <c r="C1315" s="836" t="s">
        <v>1422</v>
      </c>
      <c r="D1315" s="835">
        <v>41090</v>
      </c>
      <c r="E1315" s="834">
        <v>181113.33</v>
      </c>
      <c r="F1315" s="833"/>
      <c r="G1315" s="832">
        <v>20</v>
      </c>
      <c r="H1315" s="831">
        <f t="shared" si="132"/>
        <v>9</v>
      </c>
      <c r="I1315" s="831">
        <v>-8751.7200000000012</v>
      </c>
      <c r="J1315" s="789">
        <f t="shared" si="133"/>
        <v>85572.98</v>
      </c>
      <c r="K1315" s="831">
        <v>76821.259999999995</v>
      </c>
      <c r="L1315" s="790">
        <f t="shared" si="134"/>
        <v>104292.06999999999</v>
      </c>
      <c r="M1315" s="838"/>
    </row>
    <row r="1316" spans="2:13" ht="15.75" x14ac:dyDescent="0.25">
      <c r="B1316" s="837" t="s">
        <v>313</v>
      </c>
      <c r="C1316" s="836" t="s">
        <v>1243</v>
      </c>
      <c r="D1316" s="835">
        <v>32324</v>
      </c>
      <c r="E1316" s="834">
        <v>188238</v>
      </c>
      <c r="F1316" s="833"/>
      <c r="G1316" s="832">
        <v>40</v>
      </c>
      <c r="H1316" s="831">
        <f t="shared" si="132"/>
        <v>33</v>
      </c>
      <c r="I1316" s="831">
        <v>-4470.6000000000004</v>
      </c>
      <c r="J1316" s="789">
        <f t="shared" si="133"/>
        <v>157688.46</v>
      </c>
      <c r="K1316" s="831">
        <v>153217.85999999999</v>
      </c>
      <c r="L1316" s="790">
        <f t="shared" si="134"/>
        <v>35020.140000000014</v>
      </c>
      <c r="M1316" s="838"/>
    </row>
    <row r="1317" spans="2:13" ht="15.75" x14ac:dyDescent="0.25">
      <c r="B1317" s="837" t="s">
        <v>359</v>
      </c>
      <c r="C1317" s="836" t="s">
        <v>1423</v>
      </c>
      <c r="D1317" s="835">
        <v>36981</v>
      </c>
      <c r="E1317" s="834">
        <v>195223.79</v>
      </c>
      <c r="F1317" s="833"/>
      <c r="G1317" s="832">
        <v>60</v>
      </c>
      <c r="H1317" s="831">
        <f t="shared" si="132"/>
        <v>20</v>
      </c>
      <c r="I1317" s="831">
        <v>-3220.68</v>
      </c>
      <c r="J1317" s="789">
        <f t="shared" si="133"/>
        <v>67736.47</v>
      </c>
      <c r="K1317" s="831">
        <v>64515.79</v>
      </c>
      <c r="L1317" s="790">
        <f t="shared" si="134"/>
        <v>130708</v>
      </c>
      <c r="M1317" s="838"/>
    </row>
    <row r="1318" spans="2:13" ht="15.75" x14ac:dyDescent="0.25">
      <c r="B1318" s="837" t="s">
        <v>321</v>
      </c>
      <c r="C1318" s="836" t="s">
        <v>1338</v>
      </c>
      <c r="D1318" s="835">
        <v>43100</v>
      </c>
      <c r="E1318" s="834">
        <v>196174.66</v>
      </c>
      <c r="F1318" s="833"/>
      <c r="G1318" s="832">
        <v>44</v>
      </c>
      <c r="H1318" s="831">
        <f t="shared" si="132"/>
        <v>4</v>
      </c>
      <c r="I1318" s="831">
        <v>-4414.08</v>
      </c>
      <c r="J1318" s="789">
        <f t="shared" si="133"/>
        <v>18138.96</v>
      </c>
      <c r="K1318" s="831">
        <v>13724.88</v>
      </c>
      <c r="L1318" s="790">
        <f t="shared" si="134"/>
        <v>182449.78</v>
      </c>
      <c r="M1318" s="838"/>
    </row>
    <row r="1319" spans="2:13" ht="15.75" x14ac:dyDescent="0.25">
      <c r="B1319" s="837" t="s">
        <v>312</v>
      </c>
      <c r="C1319" s="836" t="s">
        <v>1424</v>
      </c>
      <c r="D1319" s="835">
        <v>35582</v>
      </c>
      <c r="E1319" s="834">
        <v>196237</v>
      </c>
      <c r="F1319" s="833"/>
      <c r="G1319" s="832">
        <v>50</v>
      </c>
      <c r="H1319" s="831">
        <f t="shared" si="132"/>
        <v>24</v>
      </c>
      <c r="I1319" s="831">
        <v>-3853.2000000000003</v>
      </c>
      <c r="J1319" s="789">
        <f t="shared" si="133"/>
        <v>96375.87999999999</v>
      </c>
      <c r="K1319" s="831">
        <v>92522.68</v>
      </c>
      <c r="L1319" s="790">
        <f t="shared" si="134"/>
        <v>103714.32</v>
      </c>
      <c r="M1319" s="838"/>
    </row>
    <row r="1320" spans="2:13" ht="15.75" x14ac:dyDescent="0.25">
      <c r="B1320" s="837" t="s">
        <v>311</v>
      </c>
      <c r="C1320" s="836" t="s">
        <v>1425</v>
      </c>
      <c r="D1320" s="835">
        <v>39995</v>
      </c>
      <c r="E1320" s="834">
        <v>196469</v>
      </c>
      <c r="F1320" s="833"/>
      <c r="G1320" s="832">
        <v>6</v>
      </c>
      <c r="H1320" s="831">
        <f t="shared" si="132"/>
        <v>6</v>
      </c>
      <c r="I1320" s="831">
        <v>0</v>
      </c>
      <c r="J1320" s="789">
        <f t="shared" si="133"/>
        <v>196469</v>
      </c>
      <c r="K1320" s="831">
        <v>196469</v>
      </c>
      <c r="L1320" s="790">
        <f t="shared" si="134"/>
        <v>0</v>
      </c>
      <c r="M1320" s="838"/>
    </row>
    <row r="1321" spans="2:13" ht="15.75" x14ac:dyDescent="0.25">
      <c r="B1321" s="837" t="s">
        <v>359</v>
      </c>
      <c r="C1321" s="836" t="s">
        <v>1392</v>
      </c>
      <c r="D1321" s="835">
        <v>40847</v>
      </c>
      <c r="E1321" s="834">
        <v>198750.39</v>
      </c>
      <c r="F1321" s="833"/>
      <c r="G1321" s="832">
        <v>60</v>
      </c>
      <c r="H1321" s="831">
        <f t="shared" si="132"/>
        <v>10</v>
      </c>
      <c r="I1321" s="831">
        <v>-3285.84</v>
      </c>
      <c r="J1321" s="789">
        <f t="shared" si="133"/>
        <v>33637.19</v>
      </c>
      <c r="K1321" s="831">
        <v>30351.35</v>
      </c>
      <c r="L1321" s="790">
        <f t="shared" si="134"/>
        <v>168399.04</v>
      </c>
      <c r="M1321" s="838"/>
    </row>
    <row r="1322" spans="2:13" ht="15.75" x14ac:dyDescent="0.25">
      <c r="B1322" s="837" t="s">
        <v>321</v>
      </c>
      <c r="C1322" s="836" t="s">
        <v>1426</v>
      </c>
      <c r="D1322" s="835">
        <v>43784</v>
      </c>
      <c r="E1322" s="834">
        <v>198759.37</v>
      </c>
      <c r="F1322" s="833"/>
      <c r="G1322" s="832">
        <v>40</v>
      </c>
      <c r="H1322" s="831">
        <f t="shared" si="132"/>
        <v>2</v>
      </c>
      <c r="I1322" s="831">
        <v>-4908.4800000000005</v>
      </c>
      <c r="J1322" s="789">
        <f t="shared" si="133"/>
        <v>10600.09</v>
      </c>
      <c r="K1322" s="831">
        <v>5691.61</v>
      </c>
      <c r="L1322" s="790">
        <f t="shared" si="134"/>
        <v>193067.76</v>
      </c>
      <c r="M1322" s="838"/>
    </row>
    <row r="1323" spans="2:13" ht="15.75" x14ac:dyDescent="0.25">
      <c r="B1323" s="837" t="s">
        <v>313</v>
      </c>
      <c r="C1323" s="836" t="s">
        <v>1251</v>
      </c>
      <c r="D1323" s="835">
        <v>43008</v>
      </c>
      <c r="E1323" s="834">
        <v>200626.61</v>
      </c>
      <c r="F1323" s="833"/>
      <c r="G1323" s="832">
        <v>20</v>
      </c>
      <c r="H1323" s="831">
        <f t="shared" si="132"/>
        <v>4</v>
      </c>
      <c r="I1323" s="831">
        <v>-9793.68</v>
      </c>
      <c r="J1323" s="789">
        <f t="shared" si="133"/>
        <v>43112.6</v>
      </c>
      <c r="K1323" s="831">
        <v>33318.92</v>
      </c>
      <c r="L1323" s="790">
        <f t="shared" si="134"/>
        <v>167307.69</v>
      </c>
      <c r="M1323" s="838"/>
    </row>
    <row r="1324" spans="2:13" ht="15.75" x14ac:dyDescent="0.25">
      <c r="B1324" s="837">
        <v>0</v>
      </c>
      <c r="C1324" s="836" t="s">
        <v>1382</v>
      </c>
      <c r="D1324" s="835">
        <v>40359</v>
      </c>
      <c r="E1324" s="834">
        <v>203465.46</v>
      </c>
      <c r="F1324" s="833"/>
      <c r="G1324" s="832">
        <v>30</v>
      </c>
      <c r="H1324" s="831">
        <f t="shared" si="132"/>
        <v>11</v>
      </c>
      <c r="I1324" s="831">
        <v>-6616.7999999999993</v>
      </c>
      <c r="J1324" s="789">
        <f t="shared" si="133"/>
        <v>77747</v>
      </c>
      <c r="K1324" s="831">
        <v>71130.2</v>
      </c>
      <c r="L1324" s="790">
        <f t="shared" si="134"/>
        <v>132335.26</v>
      </c>
      <c r="M1324" s="838"/>
    </row>
    <row r="1325" spans="2:13" ht="15.75" x14ac:dyDescent="0.25">
      <c r="B1325" s="837" t="s">
        <v>359</v>
      </c>
      <c r="C1325" s="836" t="s">
        <v>1427</v>
      </c>
      <c r="D1325" s="835">
        <v>37072</v>
      </c>
      <c r="E1325" s="834">
        <v>206594.23</v>
      </c>
      <c r="F1325" s="833"/>
      <c r="G1325" s="832">
        <v>60</v>
      </c>
      <c r="H1325" s="831">
        <f t="shared" si="132"/>
        <v>20</v>
      </c>
      <c r="I1325" s="831">
        <v>-3408.4800000000005</v>
      </c>
      <c r="J1325" s="789">
        <f t="shared" si="133"/>
        <v>70821.22</v>
      </c>
      <c r="K1325" s="831">
        <v>67412.740000000005</v>
      </c>
      <c r="L1325" s="790">
        <f t="shared" si="134"/>
        <v>139181.49</v>
      </c>
      <c r="M1325" s="838"/>
    </row>
    <row r="1326" spans="2:13" ht="15.75" x14ac:dyDescent="0.25">
      <c r="B1326" s="837" t="s">
        <v>313</v>
      </c>
      <c r="C1326" s="836" t="s">
        <v>959</v>
      </c>
      <c r="D1326" s="835">
        <v>43100</v>
      </c>
      <c r="E1326" s="834">
        <v>206949.01</v>
      </c>
      <c r="F1326" s="833"/>
      <c r="G1326" s="832">
        <v>20</v>
      </c>
      <c r="H1326" s="831">
        <f t="shared" si="132"/>
        <v>4</v>
      </c>
      <c r="I1326" s="831">
        <v>-10105.68</v>
      </c>
      <c r="J1326" s="789">
        <f t="shared" si="133"/>
        <v>41889.43</v>
      </c>
      <c r="K1326" s="831">
        <v>31783.75</v>
      </c>
      <c r="L1326" s="790">
        <f t="shared" si="134"/>
        <v>175165.26</v>
      </c>
      <c r="M1326" s="838"/>
    </row>
    <row r="1327" spans="2:13" ht="15.75" x14ac:dyDescent="0.25">
      <c r="B1327" s="837" t="s">
        <v>359</v>
      </c>
      <c r="C1327" s="836" t="s">
        <v>1138</v>
      </c>
      <c r="D1327" s="835">
        <v>38168</v>
      </c>
      <c r="E1327" s="834">
        <v>209605.78</v>
      </c>
      <c r="F1327" s="833"/>
      <c r="G1327" s="832">
        <v>60</v>
      </c>
      <c r="H1327" s="831">
        <f t="shared" si="132"/>
        <v>17</v>
      </c>
      <c r="I1327" s="831">
        <v>-3460.68</v>
      </c>
      <c r="J1327" s="789">
        <f t="shared" si="133"/>
        <v>61085.91</v>
      </c>
      <c r="K1327" s="831">
        <v>57625.23</v>
      </c>
      <c r="L1327" s="790">
        <f t="shared" si="134"/>
        <v>151980.54999999999</v>
      </c>
      <c r="M1327" s="838"/>
    </row>
    <row r="1328" spans="2:13" ht="15.75" x14ac:dyDescent="0.25">
      <c r="B1328" s="837" t="s">
        <v>359</v>
      </c>
      <c r="C1328" s="836" t="s">
        <v>1428</v>
      </c>
      <c r="D1328" s="835">
        <v>40451</v>
      </c>
      <c r="E1328" s="834">
        <v>216327.45</v>
      </c>
      <c r="F1328" s="833"/>
      <c r="G1328" s="832">
        <v>60</v>
      </c>
      <c r="H1328" s="831">
        <f t="shared" si="132"/>
        <v>11</v>
      </c>
      <c r="I1328" s="831">
        <v>-3575.76</v>
      </c>
      <c r="J1328" s="789">
        <f t="shared" si="133"/>
        <v>40516.880000000005</v>
      </c>
      <c r="K1328" s="831">
        <v>36941.120000000003</v>
      </c>
      <c r="L1328" s="790">
        <f t="shared" si="134"/>
        <v>179386.33000000002</v>
      </c>
      <c r="M1328" s="838"/>
    </row>
    <row r="1329" spans="2:13" ht="15.75" x14ac:dyDescent="0.25">
      <c r="B1329" s="837" t="s">
        <v>359</v>
      </c>
      <c r="C1329" s="836" t="s">
        <v>1024</v>
      </c>
      <c r="D1329" s="835">
        <v>36341</v>
      </c>
      <c r="E1329" s="834">
        <v>216358.59</v>
      </c>
      <c r="F1329" s="833"/>
      <c r="G1329" s="832">
        <v>40</v>
      </c>
      <c r="H1329" s="831">
        <f t="shared" si="132"/>
        <v>22</v>
      </c>
      <c r="I1329" s="831">
        <v>-5269.68</v>
      </c>
      <c r="J1329" s="789">
        <f t="shared" si="133"/>
        <v>121943.43</v>
      </c>
      <c r="K1329" s="831">
        <v>116673.75</v>
      </c>
      <c r="L1329" s="790">
        <f t="shared" si="134"/>
        <v>99684.84</v>
      </c>
      <c r="M1329" s="838"/>
    </row>
    <row r="1330" spans="2:13" ht="15.75" x14ac:dyDescent="0.25">
      <c r="B1330" s="837">
        <v>0</v>
      </c>
      <c r="C1330" s="836" t="s">
        <v>1429</v>
      </c>
      <c r="D1330" s="835">
        <v>43281</v>
      </c>
      <c r="E1330" s="834">
        <v>217986.2</v>
      </c>
      <c r="F1330" s="833"/>
      <c r="G1330" s="832">
        <v>30</v>
      </c>
      <c r="H1330" s="831">
        <f t="shared" si="132"/>
        <v>3</v>
      </c>
      <c r="I1330" s="831">
        <v>-7159.32</v>
      </c>
      <c r="J1330" s="789">
        <f t="shared" si="133"/>
        <v>25876.92</v>
      </c>
      <c r="K1330" s="831">
        <v>18717.599999999999</v>
      </c>
      <c r="L1330" s="790">
        <f t="shared" si="134"/>
        <v>199268.6</v>
      </c>
      <c r="M1330" s="838"/>
    </row>
    <row r="1331" spans="2:13" ht="15.75" x14ac:dyDescent="0.25">
      <c r="B1331" s="837" t="s">
        <v>321</v>
      </c>
      <c r="C1331" s="836" t="s">
        <v>1430</v>
      </c>
      <c r="D1331" s="835">
        <v>43008</v>
      </c>
      <c r="E1331" s="834">
        <v>220619.1</v>
      </c>
      <c r="F1331" s="833"/>
      <c r="G1331" s="832">
        <v>40</v>
      </c>
      <c r="H1331" s="831">
        <f t="shared" si="132"/>
        <v>4</v>
      </c>
      <c r="I1331" s="831">
        <v>-5449.2000000000007</v>
      </c>
      <c r="J1331" s="789">
        <f t="shared" si="133"/>
        <v>22631.040000000001</v>
      </c>
      <c r="K1331" s="831">
        <v>17181.84</v>
      </c>
      <c r="L1331" s="790">
        <f t="shared" si="134"/>
        <v>203437.26</v>
      </c>
      <c r="M1331" s="838"/>
    </row>
    <row r="1332" spans="2:13" ht="15.75" x14ac:dyDescent="0.25">
      <c r="B1332" s="837" t="s">
        <v>313</v>
      </c>
      <c r="C1332" s="836" t="s">
        <v>1408</v>
      </c>
      <c r="D1332" s="835">
        <v>40086</v>
      </c>
      <c r="E1332" s="834">
        <v>227935.65</v>
      </c>
      <c r="F1332" s="833"/>
      <c r="G1332" s="832">
        <v>20</v>
      </c>
      <c r="H1332" s="831">
        <f t="shared" si="132"/>
        <v>12</v>
      </c>
      <c r="I1332" s="831">
        <v>-10812.36</v>
      </c>
      <c r="J1332" s="789">
        <f t="shared" si="133"/>
        <v>138733.93</v>
      </c>
      <c r="K1332" s="831">
        <v>127921.57</v>
      </c>
      <c r="L1332" s="790">
        <f t="shared" si="134"/>
        <v>100014.07999999999</v>
      </c>
      <c r="M1332" s="838"/>
    </row>
    <row r="1333" spans="2:13" ht="15.75" x14ac:dyDescent="0.25">
      <c r="B1333" s="837" t="s">
        <v>359</v>
      </c>
      <c r="C1333" s="836" t="s">
        <v>1431</v>
      </c>
      <c r="D1333" s="835">
        <v>40359</v>
      </c>
      <c r="E1333" s="834">
        <v>233935.6</v>
      </c>
      <c r="F1333" s="833"/>
      <c r="G1333" s="832">
        <v>60</v>
      </c>
      <c r="H1333" s="831">
        <f t="shared" si="132"/>
        <v>11</v>
      </c>
      <c r="I1333" s="831">
        <v>-3866.76</v>
      </c>
      <c r="J1333" s="789">
        <f t="shared" si="133"/>
        <v>44789.420000000006</v>
      </c>
      <c r="K1333" s="831">
        <v>40922.660000000003</v>
      </c>
      <c r="L1333" s="790">
        <f t="shared" si="134"/>
        <v>193012.94</v>
      </c>
      <c r="M1333" s="838"/>
    </row>
    <row r="1334" spans="2:13" ht="15.75" x14ac:dyDescent="0.25">
      <c r="B1334" s="837" t="s">
        <v>313</v>
      </c>
      <c r="C1334" s="836" t="s">
        <v>1243</v>
      </c>
      <c r="D1334" s="835">
        <v>34334</v>
      </c>
      <c r="E1334" s="834">
        <v>235642</v>
      </c>
      <c r="F1334" s="833"/>
      <c r="G1334" s="832">
        <v>40</v>
      </c>
      <c r="H1334" s="831">
        <f t="shared" si="132"/>
        <v>28</v>
      </c>
      <c r="I1334" s="831">
        <v>-5679.3600000000006</v>
      </c>
      <c r="J1334" s="789">
        <f t="shared" si="133"/>
        <v>165122.78000000003</v>
      </c>
      <c r="K1334" s="831">
        <v>159443.42000000001</v>
      </c>
      <c r="L1334" s="790">
        <f t="shared" si="134"/>
        <v>76198.579999999987</v>
      </c>
      <c r="M1334" s="838"/>
    </row>
    <row r="1335" spans="2:13" ht="15.75" x14ac:dyDescent="0.25">
      <c r="B1335" s="837" t="s">
        <v>359</v>
      </c>
      <c r="C1335" s="836" t="s">
        <v>1432</v>
      </c>
      <c r="D1335" s="835">
        <v>38898</v>
      </c>
      <c r="E1335" s="834">
        <v>235747</v>
      </c>
      <c r="F1335" s="833"/>
      <c r="G1335" s="832">
        <v>60</v>
      </c>
      <c r="H1335" s="831">
        <f t="shared" si="132"/>
        <v>15</v>
      </c>
      <c r="I1335" s="831">
        <v>-3893.88</v>
      </c>
      <c r="J1335" s="789">
        <f t="shared" si="133"/>
        <v>60848.5</v>
      </c>
      <c r="K1335" s="831">
        <v>56954.62</v>
      </c>
      <c r="L1335" s="790">
        <f t="shared" si="134"/>
        <v>178792.38</v>
      </c>
      <c r="M1335" s="838"/>
    </row>
    <row r="1336" spans="2:13" ht="15.75" x14ac:dyDescent="0.25">
      <c r="B1336" s="837" t="s">
        <v>359</v>
      </c>
      <c r="C1336" s="836" t="s">
        <v>989</v>
      </c>
      <c r="D1336" s="835">
        <v>34943</v>
      </c>
      <c r="E1336" s="834">
        <v>238468</v>
      </c>
      <c r="F1336" s="833"/>
      <c r="G1336" s="832">
        <v>60</v>
      </c>
      <c r="H1336" s="831">
        <f t="shared" si="132"/>
        <v>26</v>
      </c>
      <c r="I1336" s="831">
        <v>-3927.96</v>
      </c>
      <c r="J1336" s="789">
        <f t="shared" si="133"/>
        <v>104591.28000000001</v>
      </c>
      <c r="K1336" s="831">
        <v>100663.32</v>
      </c>
      <c r="L1336" s="790">
        <f t="shared" si="134"/>
        <v>137804.68</v>
      </c>
      <c r="M1336" s="838"/>
    </row>
    <row r="1337" spans="2:13" ht="15.75" x14ac:dyDescent="0.25">
      <c r="B1337" s="837" t="s">
        <v>313</v>
      </c>
      <c r="C1337" s="836" t="s">
        <v>1096</v>
      </c>
      <c r="D1337" s="835">
        <v>42674</v>
      </c>
      <c r="E1337" s="834">
        <v>238860.51</v>
      </c>
      <c r="F1337" s="833"/>
      <c r="G1337" s="832">
        <v>20</v>
      </c>
      <c r="H1337" s="831">
        <f t="shared" si="132"/>
        <v>5</v>
      </c>
      <c r="I1337" s="831">
        <v>-11645.880000000001</v>
      </c>
      <c r="J1337" s="789">
        <f t="shared" si="133"/>
        <v>61259.960000000006</v>
      </c>
      <c r="K1337" s="831">
        <v>49614.080000000002</v>
      </c>
      <c r="L1337" s="790">
        <f t="shared" si="134"/>
        <v>189246.43</v>
      </c>
      <c r="M1337" s="838"/>
    </row>
    <row r="1338" spans="2:13" ht="15.75" x14ac:dyDescent="0.25">
      <c r="B1338" s="837" t="s">
        <v>359</v>
      </c>
      <c r="C1338" s="836" t="s">
        <v>1433</v>
      </c>
      <c r="D1338" s="835">
        <v>42718</v>
      </c>
      <c r="E1338" s="834">
        <v>247258</v>
      </c>
      <c r="F1338" s="833"/>
      <c r="G1338" s="832">
        <v>60</v>
      </c>
      <c r="H1338" s="831">
        <f t="shared" si="132"/>
        <v>5</v>
      </c>
      <c r="I1338" s="831">
        <v>-4090.8</v>
      </c>
      <c r="J1338" s="789">
        <f t="shared" si="133"/>
        <v>20903.009999999998</v>
      </c>
      <c r="K1338" s="831">
        <v>16812.21</v>
      </c>
      <c r="L1338" s="790">
        <f t="shared" si="134"/>
        <v>230445.79</v>
      </c>
      <c r="M1338" s="838"/>
    </row>
    <row r="1339" spans="2:13" ht="15.75" x14ac:dyDescent="0.25">
      <c r="B1339" s="837" t="s">
        <v>313</v>
      </c>
      <c r="C1339" s="836" t="s">
        <v>1243</v>
      </c>
      <c r="D1339" s="835">
        <v>33054</v>
      </c>
      <c r="E1339" s="834">
        <v>250794</v>
      </c>
      <c r="F1339" s="833"/>
      <c r="G1339" s="832">
        <v>40</v>
      </c>
      <c r="H1339" s="831">
        <f t="shared" si="132"/>
        <v>31</v>
      </c>
      <c r="I1339" s="831">
        <v>-5968.92</v>
      </c>
      <c r="J1339" s="789">
        <f t="shared" si="133"/>
        <v>197571.36000000002</v>
      </c>
      <c r="K1339" s="831">
        <v>191602.44</v>
      </c>
      <c r="L1339" s="790">
        <f t="shared" si="134"/>
        <v>59191.56</v>
      </c>
      <c r="M1339" s="838"/>
    </row>
    <row r="1340" spans="2:13" ht="15.75" x14ac:dyDescent="0.25">
      <c r="B1340" s="837" t="s">
        <v>312</v>
      </c>
      <c r="C1340" s="836" t="s">
        <v>1359</v>
      </c>
      <c r="D1340" s="835">
        <v>35674</v>
      </c>
      <c r="E1340" s="834">
        <v>260889</v>
      </c>
      <c r="F1340" s="833"/>
      <c r="G1340" s="832">
        <v>50</v>
      </c>
      <c r="H1340" s="831">
        <f t="shared" si="132"/>
        <v>24</v>
      </c>
      <c r="I1340" s="831">
        <v>-5123.5200000000004</v>
      </c>
      <c r="J1340" s="789">
        <f t="shared" si="133"/>
        <v>126824.59000000001</v>
      </c>
      <c r="K1340" s="831">
        <v>121701.07</v>
      </c>
      <c r="L1340" s="790">
        <f t="shared" si="134"/>
        <v>139187.93</v>
      </c>
      <c r="M1340" s="838"/>
    </row>
    <row r="1341" spans="2:13" ht="15.75" x14ac:dyDescent="0.25">
      <c r="B1341" s="837" t="s">
        <v>359</v>
      </c>
      <c r="C1341" s="836" t="s">
        <v>1073</v>
      </c>
      <c r="D1341" s="835">
        <v>35765</v>
      </c>
      <c r="E1341" s="834">
        <v>262886</v>
      </c>
      <c r="F1341" s="833"/>
      <c r="G1341" s="832">
        <v>40</v>
      </c>
      <c r="H1341" s="831">
        <f t="shared" si="132"/>
        <v>24</v>
      </c>
      <c r="I1341" s="831">
        <v>-6418.5599999999995</v>
      </c>
      <c r="J1341" s="789">
        <f t="shared" si="133"/>
        <v>158048.88999999998</v>
      </c>
      <c r="K1341" s="831">
        <v>151630.32999999999</v>
      </c>
      <c r="L1341" s="790">
        <f t="shared" si="134"/>
        <v>111255.67000000001</v>
      </c>
      <c r="M1341" s="838"/>
    </row>
    <row r="1342" spans="2:13" ht="15.75" x14ac:dyDescent="0.25">
      <c r="B1342" s="837" t="s">
        <v>359</v>
      </c>
      <c r="C1342" s="836" t="s">
        <v>1151</v>
      </c>
      <c r="D1342" s="835">
        <v>37925</v>
      </c>
      <c r="E1342" s="834">
        <v>280800.74</v>
      </c>
      <c r="F1342" s="833"/>
      <c r="G1342" s="832">
        <v>60</v>
      </c>
      <c r="H1342" s="831">
        <f t="shared" si="132"/>
        <v>18</v>
      </c>
      <c r="I1342" s="831">
        <v>-4626.6000000000004</v>
      </c>
      <c r="J1342" s="789">
        <f t="shared" si="133"/>
        <v>84940.060000000012</v>
      </c>
      <c r="K1342" s="831">
        <v>80313.460000000006</v>
      </c>
      <c r="L1342" s="790">
        <f t="shared" si="134"/>
        <v>200487.27999999997</v>
      </c>
      <c r="M1342" s="838"/>
    </row>
    <row r="1343" spans="2:13" ht="15.75" x14ac:dyDescent="0.25">
      <c r="B1343" s="837" t="s">
        <v>313</v>
      </c>
      <c r="C1343" s="836" t="s">
        <v>1434</v>
      </c>
      <c r="D1343" s="835">
        <v>29587</v>
      </c>
      <c r="E1343" s="834">
        <v>284551.19</v>
      </c>
      <c r="F1343" s="833"/>
      <c r="G1343" s="832">
        <v>20</v>
      </c>
      <c r="H1343" s="831">
        <f t="shared" si="132"/>
        <v>20</v>
      </c>
      <c r="I1343" s="831">
        <v>0</v>
      </c>
      <c r="J1343" s="789">
        <f t="shared" si="133"/>
        <v>284551.19</v>
      </c>
      <c r="K1343" s="831">
        <v>284551.19</v>
      </c>
      <c r="L1343" s="790">
        <f t="shared" si="134"/>
        <v>0</v>
      </c>
      <c r="M1343" s="838"/>
    </row>
    <row r="1344" spans="2:13" ht="15.75" x14ac:dyDescent="0.25">
      <c r="B1344" s="837" t="s">
        <v>313</v>
      </c>
      <c r="C1344" s="836" t="s">
        <v>1435</v>
      </c>
      <c r="D1344" s="835">
        <v>43692</v>
      </c>
      <c r="E1344" s="834">
        <v>288759.84999999998</v>
      </c>
      <c r="F1344" s="833"/>
      <c r="G1344" s="832">
        <v>20</v>
      </c>
      <c r="H1344" s="831">
        <f t="shared" si="132"/>
        <v>2</v>
      </c>
      <c r="I1344" s="831">
        <v>-14069.400000000001</v>
      </c>
      <c r="J1344" s="789">
        <f t="shared" si="133"/>
        <v>34338.92</v>
      </c>
      <c r="K1344" s="831">
        <v>20269.52</v>
      </c>
      <c r="L1344" s="790">
        <f t="shared" si="134"/>
        <v>268490.32999999996</v>
      </c>
      <c r="M1344" s="838"/>
    </row>
    <row r="1345" spans="2:13" ht="15.75" x14ac:dyDescent="0.25">
      <c r="B1345" s="837" t="s">
        <v>313</v>
      </c>
      <c r="C1345" s="836" t="s">
        <v>1436</v>
      </c>
      <c r="D1345" s="835">
        <v>34000</v>
      </c>
      <c r="E1345" s="834">
        <v>293496</v>
      </c>
      <c r="F1345" s="833"/>
      <c r="G1345" s="832">
        <v>20</v>
      </c>
      <c r="H1345" s="831">
        <f t="shared" si="132"/>
        <v>20</v>
      </c>
      <c r="I1345" s="831">
        <v>0</v>
      </c>
      <c r="J1345" s="789">
        <f t="shared" si="133"/>
        <v>293496</v>
      </c>
      <c r="K1345" s="831">
        <v>293496</v>
      </c>
      <c r="L1345" s="790">
        <f t="shared" si="134"/>
        <v>0</v>
      </c>
      <c r="M1345" s="838"/>
    </row>
    <row r="1346" spans="2:13" ht="15.75" x14ac:dyDescent="0.25">
      <c r="B1346" s="837" t="s">
        <v>313</v>
      </c>
      <c r="C1346" s="836" t="s">
        <v>691</v>
      </c>
      <c r="D1346" s="835">
        <v>40117</v>
      </c>
      <c r="E1346" s="834">
        <v>294320.06</v>
      </c>
      <c r="F1346" s="833"/>
      <c r="G1346" s="832">
        <v>20</v>
      </c>
      <c r="H1346" s="831">
        <f t="shared" si="132"/>
        <v>12</v>
      </c>
      <c r="I1346" s="831">
        <v>-13967.76</v>
      </c>
      <c r="J1346" s="789">
        <f t="shared" si="133"/>
        <v>177922.31</v>
      </c>
      <c r="K1346" s="831">
        <v>163954.54999999999</v>
      </c>
      <c r="L1346" s="790">
        <f t="shared" si="134"/>
        <v>130365.51000000001</v>
      </c>
      <c r="M1346" s="838"/>
    </row>
    <row r="1347" spans="2:13" ht="15.75" x14ac:dyDescent="0.25">
      <c r="B1347" s="837" t="s">
        <v>313</v>
      </c>
      <c r="C1347" s="836" t="s">
        <v>1370</v>
      </c>
      <c r="D1347" s="835">
        <v>43100</v>
      </c>
      <c r="E1347" s="834">
        <v>295100</v>
      </c>
      <c r="F1347" s="833"/>
      <c r="G1347" s="832">
        <v>40</v>
      </c>
      <c r="H1347" s="831">
        <f t="shared" si="132"/>
        <v>4</v>
      </c>
      <c r="I1347" s="831">
        <v>-7280.1600000000008</v>
      </c>
      <c r="J1347" s="789">
        <f t="shared" si="133"/>
        <v>29978.79</v>
      </c>
      <c r="K1347" s="831">
        <v>22698.63</v>
      </c>
      <c r="L1347" s="790">
        <f t="shared" si="134"/>
        <v>272401.37</v>
      </c>
      <c r="M1347" s="838"/>
    </row>
    <row r="1348" spans="2:13" ht="15.75" x14ac:dyDescent="0.25">
      <c r="B1348" s="837" t="s">
        <v>313</v>
      </c>
      <c r="C1348" s="836" t="s">
        <v>1016</v>
      </c>
      <c r="D1348" s="835">
        <v>42916</v>
      </c>
      <c r="E1348" s="834">
        <v>299886.46000000002</v>
      </c>
      <c r="F1348" s="833"/>
      <c r="G1348" s="832">
        <v>20</v>
      </c>
      <c r="H1348" s="831">
        <f t="shared" si="132"/>
        <v>4</v>
      </c>
      <c r="I1348" s="831">
        <v>-14563.920000000002</v>
      </c>
      <c r="J1348" s="789">
        <f t="shared" si="133"/>
        <v>68078.36</v>
      </c>
      <c r="K1348" s="831">
        <v>53514.44</v>
      </c>
      <c r="L1348" s="790">
        <f t="shared" si="134"/>
        <v>246372.02000000002</v>
      </c>
      <c r="M1348" s="838"/>
    </row>
    <row r="1349" spans="2:13" ht="15.75" x14ac:dyDescent="0.25">
      <c r="B1349" s="837" t="s">
        <v>359</v>
      </c>
      <c r="C1349" s="836" t="s">
        <v>1437</v>
      </c>
      <c r="D1349" s="835">
        <v>38990</v>
      </c>
      <c r="E1349" s="834">
        <v>301690</v>
      </c>
      <c r="F1349" s="833"/>
      <c r="G1349" s="832">
        <v>60</v>
      </c>
      <c r="H1349" s="831">
        <f t="shared" si="132"/>
        <v>15</v>
      </c>
      <c r="I1349" s="831">
        <v>-4983.24</v>
      </c>
      <c r="J1349" s="789">
        <f t="shared" si="133"/>
        <v>76612.200000000012</v>
      </c>
      <c r="K1349" s="831">
        <v>71628.960000000006</v>
      </c>
      <c r="L1349" s="790">
        <f t="shared" si="134"/>
        <v>230061.03999999998</v>
      </c>
      <c r="M1349" s="838"/>
    </row>
    <row r="1350" spans="2:13" ht="15.75" x14ac:dyDescent="0.25">
      <c r="B1350" s="837" t="s">
        <v>313</v>
      </c>
      <c r="C1350" s="836" t="s">
        <v>1085</v>
      </c>
      <c r="D1350" s="835">
        <v>39082</v>
      </c>
      <c r="E1350" s="834">
        <v>303905.62</v>
      </c>
      <c r="F1350" s="833"/>
      <c r="G1350" s="832">
        <v>20</v>
      </c>
      <c r="H1350" s="831">
        <f t="shared" si="132"/>
        <v>15</v>
      </c>
      <c r="I1350" s="831">
        <v>-14109.96</v>
      </c>
      <c r="J1350" s="789">
        <f t="shared" si="133"/>
        <v>226301.22</v>
      </c>
      <c r="K1350" s="831">
        <v>212191.26</v>
      </c>
      <c r="L1350" s="790">
        <f t="shared" si="134"/>
        <v>91714.359999999986</v>
      </c>
      <c r="M1350" s="838"/>
    </row>
    <row r="1351" spans="2:13" ht="15.75" x14ac:dyDescent="0.25">
      <c r="B1351" s="837" t="s">
        <v>359</v>
      </c>
      <c r="C1351" s="836" t="s">
        <v>1107</v>
      </c>
      <c r="D1351" s="835">
        <v>38077</v>
      </c>
      <c r="E1351" s="834">
        <v>323971.40000000002</v>
      </c>
      <c r="F1351" s="833"/>
      <c r="G1351" s="832">
        <v>60</v>
      </c>
      <c r="H1351" s="831">
        <f t="shared" si="132"/>
        <v>17</v>
      </c>
      <c r="I1351" s="831">
        <v>-5338.5599999999995</v>
      </c>
      <c r="J1351" s="789">
        <f t="shared" si="133"/>
        <v>95750.04</v>
      </c>
      <c r="K1351" s="831">
        <v>90411.48</v>
      </c>
      <c r="L1351" s="790">
        <f t="shared" si="134"/>
        <v>233559.92000000004</v>
      </c>
      <c r="M1351" s="838"/>
    </row>
    <row r="1352" spans="2:13" ht="15.75" x14ac:dyDescent="0.25">
      <c r="B1352" s="837" t="s">
        <v>313</v>
      </c>
      <c r="C1352" s="836" t="s">
        <v>1243</v>
      </c>
      <c r="D1352" s="835">
        <v>31958</v>
      </c>
      <c r="E1352" s="834">
        <v>324639</v>
      </c>
      <c r="F1352" s="833"/>
      <c r="G1352" s="832">
        <v>40</v>
      </c>
      <c r="H1352" s="831">
        <f t="shared" ref="H1352:H1415" si="135">IF(E1352&lt;&gt;"",IF((TestEOY-D1352)/365&gt;G1352,G1352,ROUNDUP(((TestEOY-D1352)/365),0)),"")</f>
        <v>34</v>
      </c>
      <c r="I1352" s="831">
        <v>-7654.7999999999993</v>
      </c>
      <c r="J1352" s="789">
        <f t="shared" ref="J1352:J1415" si="136">K1352-I1352</f>
        <v>279985.87</v>
      </c>
      <c r="K1352" s="831">
        <v>272331.07</v>
      </c>
      <c r="L1352" s="790">
        <f t="shared" si="134"/>
        <v>52307.929999999993</v>
      </c>
      <c r="M1352" s="838"/>
    </row>
    <row r="1353" spans="2:13" ht="15.75" x14ac:dyDescent="0.25">
      <c r="B1353" s="837" t="s">
        <v>359</v>
      </c>
      <c r="C1353" s="836" t="s">
        <v>1438</v>
      </c>
      <c r="D1353" s="835">
        <v>39903</v>
      </c>
      <c r="E1353" s="834">
        <v>325210.13</v>
      </c>
      <c r="F1353" s="833"/>
      <c r="G1353" s="832">
        <v>60</v>
      </c>
      <c r="H1353" s="831">
        <f t="shared" si="135"/>
        <v>12</v>
      </c>
      <c r="I1353" s="831">
        <v>-5374.2000000000007</v>
      </c>
      <c r="J1353" s="789">
        <f t="shared" si="136"/>
        <v>69038.22</v>
      </c>
      <c r="K1353" s="831">
        <v>63664.02</v>
      </c>
      <c r="L1353" s="790">
        <f t="shared" si="134"/>
        <v>261546.11000000002</v>
      </c>
      <c r="M1353" s="838"/>
    </row>
    <row r="1354" spans="2:13" ht="15.75" x14ac:dyDescent="0.25">
      <c r="B1354" s="837" t="s">
        <v>359</v>
      </c>
      <c r="C1354" s="836" t="s">
        <v>989</v>
      </c>
      <c r="D1354" s="835">
        <v>37530</v>
      </c>
      <c r="E1354" s="834">
        <v>335285.28000000003</v>
      </c>
      <c r="F1354" s="833"/>
      <c r="G1354" s="832">
        <v>60</v>
      </c>
      <c r="H1354" s="831">
        <f t="shared" si="135"/>
        <v>19</v>
      </c>
      <c r="I1354" s="831">
        <v>-5533.5599999999995</v>
      </c>
      <c r="J1354" s="789">
        <f t="shared" si="136"/>
        <v>107488.94</v>
      </c>
      <c r="K1354" s="831">
        <v>101955.38</v>
      </c>
      <c r="L1354" s="790">
        <f t="shared" si="134"/>
        <v>233329.90000000002</v>
      </c>
      <c r="M1354" s="838"/>
    </row>
    <row r="1355" spans="2:13" ht="15.75" x14ac:dyDescent="0.25">
      <c r="B1355" s="837" t="s">
        <v>359</v>
      </c>
      <c r="C1355" s="836" t="s">
        <v>1157</v>
      </c>
      <c r="D1355" s="835">
        <v>39629</v>
      </c>
      <c r="E1355" s="834">
        <v>378967.09</v>
      </c>
      <c r="F1355" s="833"/>
      <c r="G1355" s="832">
        <v>60</v>
      </c>
      <c r="H1355" s="831">
        <f t="shared" si="135"/>
        <v>13</v>
      </c>
      <c r="I1355" s="831">
        <v>-6261.7200000000012</v>
      </c>
      <c r="J1355" s="789">
        <f t="shared" si="136"/>
        <v>85186.02</v>
      </c>
      <c r="K1355" s="831">
        <v>78924.3</v>
      </c>
      <c r="L1355" s="790">
        <f t="shared" si="134"/>
        <v>300042.79000000004</v>
      </c>
      <c r="M1355" s="838"/>
    </row>
    <row r="1356" spans="2:13" ht="15.75" x14ac:dyDescent="0.25">
      <c r="B1356" s="837" t="s">
        <v>313</v>
      </c>
      <c r="C1356" s="836" t="s">
        <v>1243</v>
      </c>
      <c r="D1356" s="835">
        <v>33419</v>
      </c>
      <c r="E1356" s="834">
        <v>387423</v>
      </c>
      <c r="F1356" s="833"/>
      <c r="G1356" s="832">
        <v>40</v>
      </c>
      <c r="H1356" s="831">
        <f t="shared" si="135"/>
        <v>30</v>
      </c>
      <c r="I1356" s="831">
        <v>-9329.52</v>
      </c>
      <c r="J1356" s="789">
        <f t="shared" si="136"/>
        <v>295683.23000000004</v>
      </c>
      <c r="K1356" s="831">
        <v>286353.71000000002</v>
      </c>
      <c r="L1356" s="790">
        <f t="shared" si="134"/>
        <v>101069.28999999998</v>
      </c>
      <c r="M1356" s="838"/>
    </row>
    <row r="1357" spans="2:13" ht="15.75" x14ac:dyDescent="0.25">
      <c r="B1357" s="837" t="s">
        <v>313</v>
      </c>
      <c r="C1357" s="836" t="s">
        <v>571</v>
      </c>
      <c r="D1357" s="835">
        <v>36250</v>
      </c>
      <c r="E1357" s="834">
        <v>389857.44</v>
      </c>
      <c r="F1357" s="833"/>
      <c r="G1357" s="832">
        <v>20</v>
      </c>
      <c r="H1357" s="831">
        <f t="shared" si="135"/>
        <v>20</v>
      </c>
      <c r="I1357" s="831">
        <v>0</v>
      </c>
      <c r="J1357" s="789">
        <f t="shared" si="136"/>
        <v>389857.44</v>
      </c>
      <c r="K1357" s="831">
        <v>389857.44</v>
      </c>
      <c r="L1357" s="790">
        <f t="shared" si="134"/>
        <v>0</v>
      </c>
      <c r="M1357" s="838"/>
    </row>
    <row r="1358" spans="2:13" ht="15.75" x14ac:dyDescent="0.25">
      <c r="B1358" s="837" t="s">
        <v>313</v>
      </c>
      <c r="C1358" s="836" t="s">
        <v>1439</v>
      </c>
      <c r="D1358" s="835">
        <v>43466</v>
      </c>
      <c r="E1358" s="834">
        <v>401044</v>
      </c>
      <c r="F1358" s="833"/>
      <c r="G1358" s="832">
        <v>20</v>
      </c>
      <c r="H1358" s="831">
        <f t="shared" si="135"/>
        <v>2</v>
      </c>
      <c r="I1358" s="831">
        <v>-19524.48</v>
      </c>
      <c r="J1358" s="789">
        <f t="shared" si="136"/>
        <v>59365.020000000004</v>
      </c>
      <c r="K1358" s="831">
        <v>39840.54</v>
      </c>
      <c r="L1358" s="790">
        <f t="shared" ref="L1358:L1421" si="137">IFERROR(IF(K1358&gt;E1358,0,(+E1358-K1358))-F1358,"")</f>
        <v>361203.46</v>
      </c>
      <c r="M1358" s="838"/>
    </row>
    <row r="1359" spans="2:13" ht="15.75" x14ac:dyDescent="0.25">
      <c r="B1359" s="837">
        <v>0</v>
      </c>
      <c r="C1359" s="836" t="s">
        <v>1440</v>
      </c>
      <c r="D1359" s="835">
        <v>34000</v>
      </c>
      <c r="E1359" s="834">
        <v>405070</v>
      </c>
      <c r="F1359" s="833"/>
      <c r="G1359" s="832">
        <v>30</v>
      </c>
      <c r="H1359" s="831">
        <f t="shared" si="135"/>
        <v>28</v>
      </c>
      <c r="I1359" s="831">
        <v>-11251.92</v>
      </c>
      <c r="J1359" s="789">
        <f t="shared" si="136"/>
        <v>388191.97</v>
      </c>
      <c r="K1359" s="831">
        <v>376940.05</v>
      </c>
      <c r="L1359" s="790">
        <f t="shared" si="137"/>
        <v>28129.950000000012</v>
      </c>
      <c r="M1359" s="838"/>
    </row>
    <row r="1360" spans="2:13" ht="15.75" x14ac:dyDescent="0.25">
      <c r="B1360" s="837" t="s">
        <v>311</v>
      </c>
      <c r="C1360" s="836" t="s">
        <v>828</v>
      </c>
      <c r="D1360" s="835">
        <v>39386</v>
      </c>
      <c r="E1360" s="834">
        <v>405514.2</v>
      </c>
      <c r="F1360" s="833"/>
      <c r="G1360" s="832">
        <v>40</v>
      </c>
      <c r="H1360" s="831">
        <f t="shared" si="135"/>
        <v>14</v>
      </c>
      <c r="I1360" s="831">
        <v>-9985.68</v>
      </c>
      <c r="J1360" s="789">
        <f t="shared" si="136"/>
        <v>143391.41</v>
      </c>
      <c r="K1360" s="831">
        <v>133405.73000000001</v>
      </c>
      <c r="L1360" s="790">
        <f t="shared" si="137"/>
        <v>272108.46999999997</v>
      </c>
      <c r="M1360" s="838"/>
    </row>
    <row r="1361" spans="2:13" ht="15.75" x14ac:dyDescent="0.25">
      <c r="B1361" s="837" t="s">
        <v>313</v>
      </c>
      <c r="C1361" s="836" t="s">
        <v>1441</v>
      </c>
      <c r="D1361" s="835">
        <v>42094</v>
      </c>
      <c r="E1361" s="834">
        <v>412533.04</v>
      </c>
      <c r="F1361" s="833"/>
      <c r="G1361" s="832">
        <v>20</v>
      </c>
      <c r="H1361" s="831">
        <f t="shared" si="135"/>
        <v>6</v>
      </c>
      <c r="I1361" s="831">
        <v>-19950.36</v>
      </c>
      <c r="J1361" s="789">
        <f t="shared" si="136"/>
        <v>138215.45000000001</v>
      </c>
      <c r="K1361" s="831">
        <v>118265.09</v>
      </c>
      <c r="L1361" s="790">
        <f t="shared" si="137"/>
        <v>294267.94999999995</v>
      </c>
      <c r="M1361" s="838"/>
    </row>
    <row r="1362" spans="2:13" ht="15.75" x14ac:dyDescent="0.25">
      <c r="B1362" s="837" t="s">
        <v>313</v>
      </c>
      <c r="C1362" s="836" t="s">
        <v>996</v>
      </c>
      <c r="D1362" s="835">
        <v>38990</v>
      </c>
      <c r="E1362" s="834">
        <v>421787.56</v>
      </c>
      <c r="F1362" s="833"/>
      <c r="G1362" s="832">
        <v>20</v>
      </c>
      <c r="H1362" s="831">
        <f t="shared" si="135"/>
        <v>15</v>
      </c>
      <c r="I1362" s="831">
        <v>-19771.32</v>
      </c>
      <c r="J1362" s="789">
        <f t="shared" si="136"/>
        <v>319635.96000000002</v>
      </c>
      <c r="K1362" s="831">
        <v>299864.64</v>
      </c>
      <c r="L1362" s="790">
        <f t="shared" si="137"/>
        <v>121922.91999999998</v>
      </c>
      <c r="M1362" s="838"/>
    </row>
    <row r="1363" spans="2:13" ht="15.75" x14ac:dyDescent="0.25">
      <c r="B1363" s="837" t="s">
        <v>359</v>
      </c>
      <c r="C1363" s="836" t="s">
        <v>988</v>
      </c>
      <c r="D1363" s="835">
        <v>39752</v>
      </c>
      <c r="E1363" s="834">
        <v>431815.75</v>
      </c>
      <c r="F1363" s="833"/>
      <c r="G1363" s="832">
        <v>60</v>
      </c>
      <c r="H1363" s="831">
        <f t="shared" si="135"/>
        <v>13</v>
      </c>
      <c r="I1363" s="831">
        <v>-7135.4400000000005</v>
      </c>
      <c r="J1363" s="789">
        <f t="shared" si="136"/>
        <v>94667.35</v>
      </c>
      <c r="K1363" s="831">
        <v>87531.91</v>
      </c>
      <c r="L1363" s="790">
        <f t="shared" si="137"/>
        <v>344283.83999999997</v>
      </c>
      <c r="M1363" s="838"/>
    </row>
    <row r="1364" spans="2:13" ht="15.75" x14ac:dyDescent="0.25">
      <c r="B1364" s="837" t="s">
        <v>313</v>
      </c>
      <c r="C1364" s="836" t="s">
        <v>691</v>
      </c>
      <c r="D1364" s="835">
        <v>41213</v>
      </c>
      <c r="E1364" s="834">
        <v>435656.6</v>
      </c>
      <c r="F1364" s="833"/>
      <c r="G1364" s="832">
        <v>20</v>
      </c>
      <c r="H1364" s="831">
        <f t="shared" si="135"/>
        <v>9</v>
      </c>
      <c r="I1364" s="831">
        <v>-20934.12</v>
      </c>
      <c r="J1364" s="789">
        <f t="shared" si="136"/>
        <v>198402.87</v>
      </c>
      <c r="K1364" s="831">
        <v>177468.75</v>
      </c>
      <c r="L1364" s="790">
        <f t="shared" si="137"/>
        <v>258187.84999999998</v>
      </c>
      <c r="M1364" s="838"/>
    </row>
    <row r="1365" spans="2:13" ht="15.75" x14ac:dyDescent="0.25">
      <c r="B1365" s="837" t="s">
        <v>313</v>
      </c>
      <c r="C1365" s="836" t="s">
        <v>1017</v>
      </c>
      <c r="D1365" s="835">
        <v>42005</v>
      </c>
      <c r="E1365" s="834">
        <v>435965.69</v>
      </c>
      <c r="F1365" s="833"/>
      <c r="G1365" s="832">
        <v>20</v>
      </c>
      <c r="H1365" s="831">
        <f t="shared" si="135"/>
        <v>7</v>
      </c>
      <c r="I1365" s="831">
        <v>-21071.64</v>
      </c>
      <c r="J1365" s="789">
        <f t="shared" si="136"/>
        <v>151498</v>
      </c>
      <c r="K1365" s="831">
        <v>130426.36</v>
      </c>
      <c r="L1365" s="790">
        <f t="shared" si="137"/>
        <v>305539.33</v>
      </c>
      <c r="M1365" s="838"/>
    </row>
    <row r="1366" spans="2:13" ht="15.75" x14ac:dyDescent="0.25">
      <c r="B1366" s="837" t="s">
        <v>359</v>
      </c>
      <c r="C1366" s="836" t="s">
        <v>1162</v>
      </c>
      <c r="D1366" s="835">
        <v>39721</v>
      </c>
      <c r="E1366" s="834">
        <v>481861</v>
      </c>
      <c r="F1366" s="833"/>
      <c r="G1366" s="832">
        <v>60</v>
      </c>
      <c r="H1366" s="831">
        <f t="shared" si="135"/>
        <v>13</v>
      </c>
      <c r="I1366" s="831">
        <v>-7962.24</v>
      </c>
      <c r="J1366" s="789">
        <f t="shared" si="136"/>
        <v>106307.85</v>
      </c>
      <c r="K1366" s="831">
        <v>98345.61</v>
      </c>
      <c r="L1366" s="790">
        <f t="shared" si="137"/>
        <v>383515.39</v>
      </c>
      <c r="M1366" s="838"/>
    </row>
    <row r="1367" spans="2:13" ht="15.75" x14ac:dyDescent="0.25">
      <c r="B1367" s="837" t="s">
        <v>312</v>
      </c>
      <c r="C1367" s="836" t="s">
        <v>1442</v>
      </c>
      <c r="D1367" s="835">
        <v>34000</v>
      </c>
      <c r="E1367" s="834">
        <v>488265</v>
      </c>
      <c r="F1367" s="833"/>
      <c r="G1367" s="832">
        <v>50</v>
      </c>
      <c r="H1367" s="831">
        <f t="shared" si="135"/>
        <v>28</v>
      </c>
      <c r="I1367" s="831">
        <v>-9552.9600000000009</v>
      </c>
      <c r="J1367" s="789">
        <f t="shared" si="136"/>
        <v>282875.2</v>
      </c>
      <c r="K1367" s="831">
        <v>273322.23999999999</v>
      </c>
      <c r="L1367" s="790">
        <f t="shared" si="137"/>
        <v>214942.76</v>
      </c>
      <c r="M1367" s="838"/>
    </row>
    <row r="1368" spans="2:13" ht="15.75" x14ac:dyDescent="0.25">
      <c r="B1368" s="837" t="s">
        <v>359</v>
      </c>
      <c r="C1368" s="836" t="s">
        <v>1077</v>
      </c>
      <c r="D1368" s="835">
        <v>35765</v>
      </c>
      <c r="E1368" s="834">
        <v>499087</v>
      </c>
      <c r="F1368" s="833"/>
      <c r="G1368" s="832">
        <v>60</v>
      </c>
      <c r="H1368" s="831">
        <f t="shared" si="135"/>
        <v>24</v>
      </c>
      <c r="I1368" s="831">
        <v>-8226.48</v>
      </c>
      <c r="J1368" s="789">
        <f t="shared" si="136"/>
        <v>200190.6</v>
      </c>
      <c r="K1368" s="831">
        <v>191964.12</v>
      </c>
      <c r="L1368" s="790">
        <f t="shared" si="137"/>
        <v>307122.88</v>
      </c>
      <c r="M1368" s="838"/>
    </row>
    <row r="1369" spans="2:13" ht="15.75" x14ac:dyDescent="0.25">
      <c r="B1369" s="837" t="s">
        <v>359</v>
      </c>
      <c r="C1369" s="836" t="s">
        <v>1443</v>
      </c>
      <c r="D1369" s="835">
        <v>43100</v>
      </c>
      <c r="E1369" s="834">
        <v>514315</v>
      </c>
      <c r="F1369" s="833"/>
      <c r="G1369" s="832">
        <v>40</v>
      </c>
      <c r="H1369" s="831">
        <f t="shared" si="135"/>
        <v>4</v>
      </c>
      <c r="I1369" s="831">
        <v>-12716.28</v>
      </c>
      <c r="J1369" s="789">
        <f t="shared" si="136"/>
        <v>52290.61</v>
      </c>
      <c r="K1369" s="831">
        <v>39574.33</v>
      </c>
      <c r="L1369" s="790">
        <f t="shared" si="137"/>
        <v>474740.67</v>
      </c>
      <c r="M1369" s="838"/>
    </row>
    <row r="1370" spans="2:13" ht="15.75" x14ac:dyDescent="0.25">
      <c r="B1370" s="837" t="e">
        <v>#N/A</v>
      </c>
      <c r="C1370" s="836" t="s">
        <v>1444</v>
      </c>
      <c r="D1370" s="835">
        <v>43983</v>
      </c>
      <c r="E1370" s="834">
        <v>551215</v>
      </c>
      <c r="F1370" s="833"/>
      <c r="G1370" s="832">
        <v>2</v>
      </c>
      <c r="H1370" s="831">
        <f t="shared" si="135"/>
        <v>1</v>
      </c>
      <c r="I1370" s="831">
        <v>-274661.27999999997</v>
      </c>
      <c r="J1370" s="789">
        <f t="shared" si="136"/>
        <v>434585.5</v>
      </c>
      <c r="K1370" s="831">
        <v>159924.22</v>
      </c>
      <c r="L1370" s="790">
        <f t="shared" si="137"/>
        <v>391290.78</v>
      </c>
      <c r="M1370" s="838"/>
    </row>
    <row r="1371" spans="2:13" ht="15.75" x14ac:dyDescent="0.25">
      <c r="B1371" s="837" t="s">
        <v>359</v>
      </c>
      <c r="C1371" s="836" t="s">
        <v>1445</v>
      </c>
      <c r="D1371" s="835">
        <v>34000</v>
      </c>
      <c r="E1371" s="834">
        <v>555116.02</v>
      </c>
      <c r="F1371" s="833"/>
      <c r="G1371" s="832">
        <v>40</v>
      </c>
      <c r="H1371" s="831">
        <f t="shared" si="135"/>
        <v>28</v>
      </c>
      <c r="I1371" s="831">
        <v>-13430.28</v>
      </c>
      <c r="J1371" s="789">
        <f t="shared" si="136"/>
        <v>401787.80000000005</v>
      </c>
      <c r="K1371" s="831">
        <v>388357.52</v>
      </c>
      <c r="L1371" s="790">
        <f t="shared" si="137"/>
        <v>166758.5</v>
      </c>
      <c r="M1371" s="838"/>
    </row>
    <row r="1372" spans="2:13" ht="15.75" x14ac:dyDescent="0.25">
      <c r="B1372" s="837" t="s">
        <v>312</v>
      </c>
      <c r="C1372" s="836" t="s">
        <v>1370</v>
      </c>
      <c r="D1372" s="835">
        <v>43100</v>
      </c>
      <c r="E1372" s="834">
        <v>557500</v>
      </c>
      <c r="F1372" s="833"/>
      <c r="G1372" s="832">
        <v>40</v>
      </c>
      <c r="H1372" s="831">
        <f t="shared" si="135"/>
        <v>4</v>
      </c>
      <c r="I1372" s="831">
        <v>-13784.04</v>
      </c>
      <c r="J1372" s="789">
        <f t="shared" si="136"/>
        <v>56681.26</v>
      </c>
      <c r="K1372" s="831">
        <v>42897.22</v>
      </c>
      <c r="L1372" s="790">
        <f t="shared" si="137"/>
        <v>514602.78</v>
      </c>
      <c r="M1372" s="838"/>
    </row>
    <row r="1373" spans="2:13" ht="15.75" x14ac:dyDescent="0.25">
      <c r="B1373" s="837" t="s">
        <v>313</v>
      </c>
      <c r="C1373" s="836" t="s">
        <v>1006</v>
      </c>
      <c r="D1373" s="835">
        <v>36130</v>
      </c>
      <c r="E1373" s="834">
        <v>586491.43000000005</v>
      </c>
      <c r="F1373" s="833"/>
      <c r="G1373" s="832">
        <v>20</v>
      </c>
      <c r="H1373" s="831">
        <f t="shared" si="135"/>
        <v>20</v>
      </c>
      <c r="I1373" s="831">
        <v>0</v>
      </c>
      <c r="J1373" s="789">
        <f t="shared" si="136"/>
        <v>586491.43000000005</v>
      </c>
      <c r="K1373" s="831">
        <v>586491.43000000005</v>
      </c>
      <c r="L1373" s="790">
        <f t="shared" si="137"/>
        <v>0</v>
      </c>
      <c r="M1373" s="838"/>
    </row>
    <row r="1374" spans="2:13" ht="15.75" x14ac:dyDescent="0.25">
      <c r="B1374" s="837" t="s">
        <v>313</v>
      </c>
      <c r="C1374" s="836" t="s">
        <v>1243</v>
      </c>
      <c r="D1374" s="835">
        <v>33785</v>
      </c>
      <c r="E1374" s="834">
        <v>640238</v>
      </c>
      <c r="F1374" s="833"/>
      <c r="G1374" s="832">
        <v>40</v>
      </c>
      <c r="H1374" s="831">
        <f t="shared" si="135"/>
        <v>29</v>
      </c>
      <c r="I1374" s="831">
        <v>-15361.440000000002</v>
      </c>
      <c r="J1374" s="789">
        <f t="shared" si="136"/>
        <v>472542.58</v>
      </c>
      <c r="K1374" s="831">
        <v>457181.14</v>
      </c>
      <c r="L1374" s="790">
        <f t="shared" si="137"/>
        <v>183056.86</v>
      </c>
      <c r="M1374" s="838"/>
    </row>
    <row r="1375" spans="2:13" ht="15.75" x14ac:dyDescent="0.25">
      <c r="B1375" s="837" t="s">
        <v>359</v>
      </c>
      <c r="C1375" s="836" t="s">
        <v>1446</v>
      </c>
      <c r="D1375" s="835">
        <v>40086</v>
      </c>
      <c r="E1375" s="834">
        <v>647667.94999999995</v>
      </c>
      <c r="F1375" s="833"/>
      <c r="G1375" s="832">
        <v>60</v>
      </c>
      <c r="H1375" s="831">
        <f t="shared" si="135"/>
        <v>12</v>
      </c>
      <c r="I1375" s="831">
        <v>-10703.880000000001</v>
      </c>
      <c r="J1375" s="789">
        <f t="shared" si="136"/>
        <v>132096.38</v>
      </c>
      <c r="K1375" s="831">
        <v>121392.5</v>
      </c>
      <c r="L1375" s="790">
        <f t="shared" si="137"/>
        <v>526275.44999999995</v>
      </c>
      <c r="M1375" s="838"/>
    </row>
    <row r="1376" spans="2:13" ht="15.75" x14ac:dyDescent="0.25">
      <c r="B1376" s="837" t="s">
        <v>359</v>
      </c>
      <c r="C1376" s="836" t="s">
        <v>1447</v>
      </c>
      <c r="D1376" s="835">
        <v>38807</v>
      </c>
      <c r="E1376" s="834">
        <v>692002</v>
      </c>
      <c r="F1376" s="833"/>
      <c r="G1376" s="832">
        <v>60</v>
      </c>
      <c r="H1376" s="831">
        <f t="shared" si="135"/>
        <v>15</v>
      </c>
      <c r="I1376" s="831">
        <v>-11429.28</v>
      </c>
      <c r="J1376" s="789">
        <f t="shared" si="136"/>
        <v>181494.45</v>
      </c>
      <c r="K1376" s="831">
        <v>170065.17</v>
      </c>
      <c r="L1376" s="790">
        <f t="shared" si="137"/>
        <v>521936.82999999996</v>
      </c>
      <c r="M1376" s="838"/>
    </row>
    <row r="1377" spans="2:13" ht="15.75" x14ac:dyDescent="0.25">
      <c r="B1377" s="837" t="s">
        <v>359</v>
      </c>
      <c r="C1377" s="836" t="s">
        <v>1448</v>
      </c>
      <c r="D1377" s="835">
        <v>40117</v>
      </c>
      <c r="E1377" s="834">
        <v>1262768.92</v>
      </c>
      <c r="F1377" s="833"/>
      <c r="G1377" s="832">
        <v>60</v>
      </c>
      <c r="H1377" s="831">
        <f t="shared" si="135"/>
        <v>12</v>
      </c>
      <c r="I1377" s="831">
        <v>-20869.920000000002</v>
      </c>
      <c r="J1377" s="789">
        <f t="shared" si="136"/>
        <v>255797.12000000002</v>
      </c>
      <c r="K1377" s="831">
        <v>234927.2</v>
      </c>
      <c r="L1377" s="790">
        <f t="shared" si="137"/>
        <v>1027841.72</v>
      </c>
      <c r="M1377" s="838"/>
    </row>
    <row r="1378" spans="2:13" ht="15.75" x14ac:dyDescent="0.25">
      <c r="B1378" s="837" t="s">
        <v>359</v>
      </c>
      <c r="C1378" s="836" t="s">
        <v>1151</v>
      </c>
      <c r="D1378" s="835">
        <v>39386</v>
      </c>
      <c r="E1378" s="834">
        <v>1669463.98</v>
      </c>
      <c r="F1378" s="833"/>
      <c r="G1378" s="832">
        <v>60</v>
      </c>
      <c r="H1378" s="831">
        <f t="shared" si="135"/>
        <v>14</v>
      </c>
      <c r="I1378" s="831">
        <v>-27581.52</v>
      </c>
      <c r="J1378" s="789">
        <f t="shared" si="136"/>
        <v>393814.71</v>
      </c>
      <c r="K1378" s="831">
        <v>366233.19</v>
      </c>
      <c r="L1378" s="790">
        <f t="shared" si="137"/>
        <v>1303230.79</v>
      </c>
      <c r="M1378" s="838"/>
    </row>
    <row r="1379" spans="2:13" ht="15.75" x14ac:dyDescent="0.25">
      <c r="B1379" s="837"/>
      <c r="C1379" s="836"/>
      <c r="D1379" s="835"/>
      <c r="E1379" s="834"/>
      <c r="F1379" s="833"/>
      <c r="G1379" s="832"/>
      <c r="H1379" s="831"/>
      <c r="I1379" s="831"/>
      <c r="J1379" s="789"/>
      <c r="K1379" s="831"/>
      <c r="L1379" s="790"/>
    </row>
    <row r="1380" spans="2:13" ht="15.75" x14ac:dyDescent="0.25">
      <c r="B1380" s="837"/>
      <c r="C1380" s="836"/>
      <c r="D1380" s="835"/>
      <c r="E1380" s="834"/>
      <c r="F1380" s="833"/>
      <c r="G1380" s="832"/>
      <c r="H1380" s="831"/>
      <c r="I1380" s="831"/>
      <c r="J1380" s="789"/>
      <c r="K1380" s="831"/>
      <c r="L1380" s="790"/>
    </row>
    <row r="1381" spans="2:13" ht="15.75" x14ac:dyDescent="0.25">
      <c r="B1381" s="837"/>
      <c r="C1381" s="836"/>
      <c r="D1381" s="835"/>
      <c r="E1381" s="834"/>
      <c r="F1381" s="833"/>
      <c r="G1381" s="832"/>
      <c r="H1381" s="831"/>
      <c r="I1381" s="831"/>
      <c r="J1381" s="789"/>
      <c r="K1381" s="831"/>
      <c r="L1381" s="790"/>
    </row>
    <row r="1382" spans="2:13" ht="15.75" x14ac:dyDescent="0.25">
      <c r="B1382" s="837"/>
      <c r="C1382" s="836"/>
      <c r="D1382" s="835"/>
      <c r="E1382" s="834"/>
      <c r="F1382" s="833"/>
      <c r="G1382" s="832"/>
      <c r="H1382" s="831"/>
      <c r="I1382" s="831"/>
      <c r="J1382" s="789"/>
      <c r="K1382" s="831"/>
      <c r="L1382" s="790"/>
    </row>
    <row r="1383" spans="2:13" ht="15.75" x14ac:dyDescent="0.25">
      <c r="B1383" s="837"/>
      <c r="C1383" s="836"/>
      <c r="D1383" s="835"/>
      <c r="E1383" s="834"/>
      <c r="F1383" s="833"/>
      <c r="G1383" s="832"/>
      <c r="H1383" s="831"/>
      <c r="I1383" s="831"/>
      <c r="J1383" s="789"/>
      <c r="K1383" s="831"/>
      <c r="L1383" s="790"/>
    </row>
    <row r="1384" spans="2:13" ht="15.75" x14ac:dyDescent="0.25">
      <c r="B1384" s="837"/>
      <c r="C1384" s="836"/>
      <c r="D1384" s="835"/>
      <c r="E1384" s="834"/>
      <c r="F1384" s="833"/>
      <c r="G1384" s="832"/>
      <c r="H1384" s="831"/>
      <c r="I1384" s="831"/>
      <c r="J1384" s="789"/>
      <c r="K1384" s="831"/>
      <c r="L1384" s="790"/>
    </row>
  </sheetData>
  <autoFilter ref="B1:L6" xr:uid="{DEC67D93-F379-4158-9F0D-A61198AE5A3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B1:L1"/>
    <mergeCell ref="N1:X1"/>
  </mergeCells>
  <conditionalFormatting sqref="Z8:Z468">
    <cfRule type="cellIs" dxfId="1" priority="2" operator="equal">
      <formula>0</formula>
    </cfRule>
  </conditionalFormatting>
  <conditionalFormatting sqref="M8:M1378">
    <cfRule type="cellIs" dxfId="0" priority="1" operator="equal">
      <formula>0</formula>
    </cfRule>
  </conditionalFormatting>
  <dataValidations count="1">
    <dataValidation type="list" allowBlank="1" showInputMessage="1" showErrorMessage="1" sqref="Z5" xr:uid="{80D713C9-B836-4EC5-99A2-777363C6CB9A}">
      <formula1>"Company, Calculated"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B1:O56"/>
  <sheetViews>
    <sheetView showGridLines="0" workbookViewId="0">
      <selection activeCell="O11" sqref="O11"/>
    </sheetView>
  </sheetViews>
  <sheetFormatPr defaultColWidth="3.21875" defaultRowHeight="15.75" x14ac:dyDescent="0.25"/>
  <cols>
    <col min="1" max="1" width="3.21875" style="180"/>
    <col min="7" max="7" width="3.88671875" style="180" customWidth="1"/>
    <col min="8" max="9" width="6.109375" style="180" customWidth="1"/>
    <col min="10" max="10" width="30" style="180" bestFit="1" customWidth="1"/>
    <col min="11" max="11" width="17.5546875" style="180" bestFit="1" customWidth="1"/>
    <col min="12" max="12" width="16.21875" style="180" bestFit="1" customWidth="1"/>
    <col min="13" max="13" width="14.44140625" style="180" bestFit="1" customWidth="1"/>
    <col min="14" max="14" width="3.21875" style="180"/>
    <col min="15" max="15" width="40.44140625" style="180" bestFit="1" customWidth="1"/>
    <col min="16" max="16384" width="3.21875" style="180"/>
  </cols>
  <sheetData>
    <row r="1" spans="7:15" ht="16.5" thickBot="1" x14ac:dyDescent="0.3">
      <c r="G1" s="474"/>
      <c r="N1" s="474"/>
    </row>
    <row r="2" spans="7:15" ht="15.75" customHeight="1" x14ac:dyDescent="0.25">
      <c r="G2" s="474"/>
      <c r="H2" s="968" t="s">
        <v>155</v>
      </c>
      <c r="I2" s="969"/>
      <c r="J2" s="969"/>
      <c r="K2" s="969"/>
      <c r="L2" s="969"/>
      <c r="M2" s="970"/>
      <c r="N2" s="474"/>
      <c r="O2" s="952" t="s">
        <v>388</v>
      </c>
    </row>
    <row r="3" spans="7:15" ht="15.75" customHeight="1" thickBot="1" x14ac:dyDescent="0.3">
      <c r="G3" s="474"/>
      <c r="H3" s="971"/>
      <c r="I3" s="972"/>
      <c r="J3" s="972"/>
      <c r="K3" s="972"/>
      <c r="L3" s="972"/>
      <c r="M3" s="973"/>
      <c r="N3" s="474"/>
      <c r="O3" s="953"/>
    </row>
    <row r="4" spans="7:15" x14ac:dyDescent="0.25">
      <c r="G4" s="474"/>
      <c r="H4" s="980" t="s">
        <v>160</v>
      </c>
      <c r="I4" s="981"/>
      <c r="J4" s="984" t="s">
        <v>130</v>
      </c>
      <c r="K4" s="980" t="s">
        <v>158</v>
      </c>
      <c r="L4" s="978" t="s">
        <v>156</v>
      </c>
      <c r="M4" s="978" t="s">
        <v>202</v>
      </c>
      <c r="N4" s="474"/>
      <c r="O4" s="475" t="s">
        <v>378</v>
      </c>
    </row>
    <row r="5" spans="7:15" x14ac:dyDescent="0.25">
      <c r="G5" s="474"/>
      <c r="H5" s="982"/>
      <c r="I5" s="983"/>
      <c r="J5" s="985"/>
      <c r="K5" s="982"/>
      <c r="L5" s="979"/>
      <c r="M5" s="979"/>
      <c r="N5" s="474"/>
      <c r="O5" s="476" t="s">
        <v>384</v>
      </c>
    </row>
    <row r="6" spans="7:15" ht="15" customHeight="1" x14ac:dyDescent="0.25">
      <c r="G6" s="474"/>
      <c r="H6" s="976" t="s">
        <v>159</v>
      </c>
      <c r="I6" s="977"/>
      <c r="J6" s="116" t="s">
        <v>129</v>
      </c>
      <c r="K6" s="436" t="s">
        <v>157</v>
      </c>
      <c r="L6" s="117" t="s">
        <v>90</v>
      </c>
      <c r="M6" s="118" t="s">
        <v>128</v>
      </c>
      <c r="N6" s="474"/>
      <c r="O6" s="477" t="s">
        <v>389</v>
      </c>
    </row>
    <row r="7" spans="7:15" x14ac:dyDescent="0.25">
      <c r="G7" s="474"/>
      <c r="H7" s="974">
        <v>301</v>
      </c>
      <c r="I7" s="975"/>
      <c r="J7" s="119" t="s">
        <v>127</v>
      </c>
      <c r="K7" s="120">
        <v>9.9999999999999901E+299</v>
      </c>
      <c r="L7" s="121"/>
      <c r="M7" s="122" t="s">
        <v>124</v>
      </c>
      <c r="N7" s="474"/>
      <c r="O7" s="478" t="s">
        <v>387</v>
      </c>
    </row>
    <row r="8" spans="7:15" x14ac:dyDescent="0.25">
      <c r="G8" s="474"/>
      <c r="H8" s="974">
        <v>302</v>
      </c>
      <c r="I8" s="975"/>
      <c r="J8" s="119" t="s">
        <v>126</v>
      </c>
      <c r="K8" s="120">
        <v>9.9999999999999901E+299</v>
      </c>
      <c r="L8" s="121"/>
      <c r="M8" s="122" t="s">
        <v>124</v>
      </c>
      <c r="N8" s="474"/>
      <c r="O8" s="479" t="s">
        <v>386</v>
      </c>
    </row>
    <row r="9" spans="7:15" ht="16.5" thickBot="1" x14ac:dyDescent="0.3">
      <c r="G9" s="474"/>
      <c r="H9" s="974">
        <v>303</v>
      </c>
      <c r="I9" s="975"/>
      <c r="J9" s="119" t="s">
        <v>125</v>
      </c>
      <c r="K9" s="120">
        <v>9.9999999999999901E+299</v>
      </c>
      <c r="L9" s="121"/>
      <c r="M9" s="122" t="s">
        <v>124</v>
      </c>
      <c r="N9" s="474"/>
      <c r="O9" s="480" t="s">
        <v>385</v>
      </c>
    </row>
    <row r="10" spans="7:15" x14ac:dyDescent="0.25">
      <c r="G10" s="474"/>
      <c r="H10" s="974">
        <v>304</v>
      </c>
      <c r="I10" s="975"/>
      <c r="J10" s="119" t="s">
        <v>103</v>
      </c>
      <c r="K10" s="435">
        <v>35</v>
      </c>
      <c r="L10" s="121"/>
      <c r="M10" s="123">
        <v>2.86E-2</v>
      </c>
      <c r="N10" s="474"/>
      <c r="O10" s="334"/>
    </row>
    <row r="11" spans="7:15" x14ac:dyDescent="0.25">
      <c r="G11" s="474"/>
      <c r="H11" s="974">
        <v>305</v>
      </c>
      <c r="I11" s="975"/>
      <c r="J11" s="119" t="s">
        <v>123</v>
      </c>
      <c r="K11" s="435">
        <v>50</v>
      </c>
      <c r="L11" s="121"/>
      <c r="M11" s="123">
        <v>0.02</v>
      </c>
      <c r="N11" s="474"/>
    </row>
    <row r="12" spans="7:15" x14ac:dyDescent="0.25">
      <c r="G12" s="474"/>
      <c r="H12" s="974">
        <v>306</v>
      </c>
      <c r="I12" s="975"/>
      <c r="J12" s="119" t="s">
        <v>122</v>
      </c>
      <c r="K12" s="435">
        <v>35</v>
      </c>
      <c r="L12" s="121"/>
      <c r="M12" s="123">
        <v>2.76E-2</v>
      </c>
      <c r="N12" s="474"/>
    </row>
    <row r="13" spans="7:15" x14ac:dyDescent="0.25">
      <c r="G13" s="474"/>
      <c r="H13" s="974">
        <v>307</v>
      </c>
      <c r="I13" s="975"/>
      <c r="J13" s="119" t="s">
        <v>121</v>
      </c>
      <c r="K13" s="435">
        <v>25</v>
      </c>
      <c r="L13" s="121"/>
      <c r="M13" s="123">
        <v>0.04</v>
      </c>
      <c r="N13" s="474"/>
    </row>
    <row r="14" spans="7:15" x14ac:dyDescent="0.25">
      <c r="G14" s="474"/>
      <c r="H14" s="974">
        <v>308</v>
      </c>
      <c r="I14" s="975"/>
      <c r="J14" s="119" t="s">
        <v>120</v>
      </c>
      <c r="K14" s="435">
        <v>25</v>
      </c>
      <c r="L14" s="121"/>
      <c r="M14" s="123">
        <v>0.04</v>
      </c>
      <c r="N14" s="474"/>
    </row>
    <row r="15" spans="7:15" x14ac:dyDescent="0.25">
      <c r="G15" s="474"/>
      <c r="H15" s="974">
        <v>309</v>
      </c>
      <c r="I15" s="975"/>
      <c r="J15" s="119" t="s">
        <v>119</v>
      </c>
      <c r="K15" s="435">
        <v>50</v>
      </c>
      <c r="L15" s="121"/>
      <c r="M15" s="123">
        <v>0.02</v>
      </c>
      <c r="N15" s="474"/>
    </row>
    <row r="16" spans="7:15" x14ac:dyDescent="0.25">
      <c r="G16" s="474"/>
      <c r="H16" s="974">
        <v>310</v>
      </c>
      <c r="I16" s="975"/>
      <c r="J16" s="119" t="s">
        <v>118</v>
      </c>
      <c r="K16" s="435">
        <v>10</v>
      </c>
      <c r="L16" s="121"/>
      <c r="M16" s="123">
        <v>0.1</v>
      </c>
      <c r="N16" s="474"/>
    </row>
    <row r="17" spans="7:14" x14ac:dyDescent="0.25">
      <c r="G17" s="474"/>
      <c r="H17" s="974"/>
      <c r="I17" s="975"/>
      <c r="J17" s="119"/>
      <c r="K17" s="435"/>
      <c r="L17" s="121"/>
      <c r="M17" s="122"/>
      <c r="N17" s="474"/>
    </row>
    <row r="18" spans="7:14" x14ac:dyDescent="0.25">
      <c r="G18" s="474"/>
      <c r="H18" s="974"/>
      <c r="I18" s="975"/>
      <c r="J18" s="116" t="s">
        <v>117</v>
      </c>
      <c r="K18" s="435"/>
      <c r="L18" s="121"/>
      <c r="M18" s="122"/>
      <c r="N18" s="474"/>
    </row>
    <row r="19" spans="7:14" x14ac:dyDescent="0.25">
      <c r="G19" s="474"/>
      <c r="H19" s="974">
        <v>304</v>
      </c>
      <c r="I19" s="975"/>
      <c r="J19" s="119" t="s">
        <v>103</v>
      </c>
      <c r="K19" s="435">
        <v>35</v>
      </c>
      <c r="L19" s="121"/>
      <c r="M19" s="123">
        <v>2.86E-2</v>
      </c>
      <c r="N19" s="474"/>
    </row>
    <row r="20" spans="7:14" x14ac:dyDescent="0.25">
      <c r="G20" s="474"/>
      <c r="H20" s="974">
        <v>311</v>
      </c>
      <c r="I20" s="975"/>
      <c r="J20" s="119" t="s">
        <v>116</v>
      </c>
      <c r="K20" s="435">
        <v>20</v>
      </c>
      <c r="L20" s="121"/>
      <c r="M20" s="124">
        <v>0.05</v>
      </c>
      <c r="N20" s="474"/>
    </row>
    <row r="21" spans="7:14" x14ac:dyDescent="0.25">
      <c r="G21" s="474"/>
      <c r="H21" s="974">
        <v>311</v>
      </c>
      <c r="I21" s="975"/>
      <c r="J21" s="119" t="s">
        <v>115</v>
      </c>
      <c r="K21" s="435">
        <v>25</v>
      </c>
      <c r="L21" s="121"/>
      <c r="M21" s="124">
        <v>0.04</v>
      </c>
      <c r="N21" s="474"/>
    </row>
    <row r="22" spans="7:14" x14ac:dyDescent="0.25">
      <c r="G22" s="474"/>
      <c r="H22" s="974"/>
      <c r="I22" s="975"/>
      <c r="J22" s="119"/>
      <c r="K22" s="435"/>
      <c r="L22" s="121"/>
      <c r="M22" s="122"/>
      <c r="N22" s="474"/>
    </row>
    <row r="23" spans="7:14" x14ac:dyDescent="0.25">
      <c r="G23" s="474"/>
      <c r="H23" s="974"/>
      <c r="I23" s="975"/>
      <c r="J23" s="116" t="s">
        <v>114</v>
      </c>
      <c r="K23" s="435"/>
      <c r="L23" s="121"/>
      <c r="M23" s="122"/>
      <c r="N23" s="474"/>
    </row>
    <row r="24" spans="7:14" x14ac:dyDescent="0.25">
      <c r="G24" s="474"/>
      <c r="H24" s="974">
        <v>304</v>
      </c>
      <c r="I24" s="975"/>
      <c r="J24" s="119" t="s">
        <v>103</v>
      </c>
      <c r="K24" s="435">
        <v>35</v>
      </c>
      <c r="L24" s="121"/>
      <c r="M24" s="123">
        <v>2.86E-2</v>
      </c>
      <c r="N24" s="474"/>
    </row>
    <row r="25" spans="7:14" x14ac:dyDescent="0.25">
      <c r="G25" s="474"/>
      <c r="H25" s="974">
        <v>320</v>
      </c>
      <c r="I25" s="975"/>
      <c r="J25" s="119" t="s">
        <v>113</v>
      </c>
      <c r="K25" s="435">
        <v>20</v>
      </c>
      <c r="L25" s="121"/>
      <c r="M25" s="123">
        <v>0.05</v>
      </c>
      <c r="N25" s="474"/>
    </row>
    <row r="26" spans="7:14" x14ac:dyDescent="0.25">
      <c r="G26" s="474"/>
      <c r="H26" s="974"/>
      <c r="I26" s="975"/>
      <c r="J26" s="119"/>
      <c r="K26" s="435"/>
      <c r="L26" s="121"/>
      <c r="M26" s="122"/>
      <c r="N26" s="474"/>
    </row>
    <row r="27" spans="7:14" x14ac:dyDescent="0.25">
      <c r="G27" s="474"/>
      <c r="H27" s="974"/>
      <c r="I27" s="975"/>
      <c r="J27" s="116" t="s">
        <v>112</v>
      </c>
      <c r="K27" s="435"/>
      <c r="L27" s="121"/>
      <c r="M27" s="122"/>
      <c r="N27" s="474"/>
    </row>
    <row r="28" spans="7:14" x14ac:dyDescent="0.25">
      <c r="G28" s="474"/>
      <c r="H28" s="974">
        <v>304</v>
      </c>
      <c r="I28" s="975"/>
      <c r="J28" s="119" t="s">
        <v>103</v>
      </c>
      <c r="K28" s="435">
        <v>35</v>
      </c>
      <c r="L28" s="121"/>
      <c r="M28" s="123">
        <v>2.86E-2</v>
      </c>
      <c r="N28" s="474"/>
    </row>
    <row r="29" spans="7:14" x14ac:dyDescent="0.25">
      <c r="G29" s="474"/>
      <c r="H29" s="974">
        <v>330</v>
      </c>
      <c r="I29" s="975"/>
      <c r="J29" s="119" t="s">
        <v>111</v>
      </c>
      <c r="K29" s="435">
        <v>30</v>
      </c>
      <c r="L29" s="121"/>
      <c r="M29" s="123">
        <v>3.3300000000000003E-2</v>
      </c>
      <c r="N29" s="474"/>
    </row>
    <row r="30" spans="7:14" x14ac:dyDescent="0.25">
      <c r="G30" s="474"/>
      <c r="H30" s="974">
        <v>331</v>
      </c>
      <c r="I30" s="975"/>
      <c r="J30" s="119" t="s">
        <v>110</v>
      </c>
      <c r="K30" s="435">
        <v>50</v>
      </c>
      <c r="L30" s="121"/>
      <c r="M30" s="123">
        <v>0.02</v>
      </c>
      <c r="N30" s="474"/>
    </row>
    <row r="31" spans="7:14" x14ac:dyDescent="0.25">
      <c r="G31" s="474"/>
      <c r="H31" s="974">
        <v>331</v>
      </c>
      <c r="I31" s="975"/>
      <c r="J31" s="119" t="s">
        <v>109</v>
      </c>
      <c r="K31" s="435">
        <v>50</v>
      </c>
      <c r="L31" s="121"/>
      <c r="M31" s="123">
        <v>0.02</v>
      </c>
      <c r="N31" s="474"/>
    </row>
    <row r="32" spans="7:14" x14ac:dyDescent="0.25">
      <c r="G32" s="474"/>
      <c r="H32" s="974">
        <v>333</v>
      </c>
      <c r="I32" s="975"/>
      <c r="J32" s="119" t="s">
        <v>108</v>
      </c>
      <c r="K32" s="435">
        <v>30</v>
      </c>
      <c r="L32" s="121"/>
      <c r="M32" s="123">
        <v>3.3300000000000003E-2</v>
      </c>
      <c r="N32" s="474"/>
    </row>
    <row r="33" spans="7:14" x14ac:dyDescent="0.25">
      <c r="G33" s="474"/>
      <c r="H33" s="974">
        <v>334</v>
      </c>
      <c r="I33" s="975"/>
      <c r="J33" s="119" t="s">
        <v>107</v>
      </c>
      <c r="K33" s="435">
        <v>20</v>
      </c>
      <c r="L33" s="121"/>
      <c r="M33" s="123">
        <v>0.05</v>
      </c>
      <c r="N33" s="474"/>
    </row>
    <row r="34" spans="7:14" x14ac:dyDescent="0.25">
      <c r="G34" s="474"/>
      <c r="H34" s="974">
        <v>334</v>
      </c>
      <c r="I34" s="975"/>
      <c r="J34" s="119" t="s">
        <v>106</v>
      </c>
      <c r="K34" s="435">
        <v>30</v>
      </c>
      <c r="L34" s="121"/>
      <c r="M34" s="123">
        <v>3.3300000000000003E-2</v>
      </c>
      <c r="N34" s="474"/>
    </row>
    <row r="35" spans="7:14" x14ac:dyDescent="0.25">
      <c r="G35" s="474"/>
      <c r="H35" s="974">
        <v>335</v>
      </c>
      <c r="I35" s="975"/>
      <c r="J35" s="119" t="s">
        <v>105</v>
      </c>
      <c r="K35" s="435">
        <v>40</v>
      </c>
      <c r="L35" s="121"/>
      <c r="M35" s="123">
        <v>2.5000000000000001E-2</v>
      </c>
      <c r="N35" s="474"/>
    </row>
    <row r="36" spans="7:14" x14ac:dyDescent="0.25">
      <c r="G36" s="474"/>
      <c r="H36" s="974"/>
      <c r="I36" s="975"/>
      <c r="J36" s="119"/>
      <c r="K36" s="435"/>
      <c r="L36" s="121"/>
      <c r="M36" s="122"/>
      <c r="N36" s="474"/>
    </row>
    <row r="37" spans="7:14" x14ac:dyDescent="0.25">
      <c r="G37" s="474"/>
      <c r="H37" s="974"/>
      <c r="I37" s="975"/>
      <c r="J37" s="116" t="s">
        <v>104</v>
      </c>
      <c r="K37" s="435"/>
      <c r="L37" s="121"/>
      <c r="M37" s="122"/>
      <c r="N37" s="474"/>
    </row>
    <row r="38" spans="7:14" x14ac:dyDescent="0.25">
      <c r="G38" s="474"/>
      <c r="H38" s="974">
        <v>304</v>
      </c>
      <c r="I38" s="975"/>
      <c r="J38" s="119" t="s">
        <v>103</v>
      </c>
      <c r="K38" s="435">
        <v>35</v>
      </c>
      <c r="L38" s="121"/>
      <c r="M38" s="123">
        <v>2.86E-2</v>
      </c>
      <c r="N38" s="474"/>
    </row>
    <row r="39" spans="7:14" x14ac:dyDescent="0.25">
      <c r="G39" s="474"/>
      <c r="H39" s="974">
        <v>339</v>
      </c>
      <c r="I39" s="975"/>
      <c r="J39" s="119" t="s">
        <v>102</v>
      </c>
      <c r="K39" s="435">
        <v>40</v>
      </c>
      <c r="L39" s="121"/>
      <c r="M39" s="123">
        <v>2.5000000000000001E-2</v>
      </c>
      <c r="N39" s="474"/>
    </row>
    <row r="40" spans="7:14" x14ac:dyDescent="0.25">
      <c r="G40" s="474"/>
      <c r="H40" s="974">
        <v>340</v>
      </c>
      <c r="I40" s="975"/>
      <c r="J40" s="119" t="s">
        <v>101</v>
      </c>
      <c r="K40" s="435">
        <v>20</v>
      </c>
      <c r="L40" s="121"/>
      <c r="M40" s="123">
        <v>0.05</v>
      </c>
      <c r="N40" s="474"/>
    </row>
    <row r="41" spans="7:14" x14ac:dyDescent="0.25">
      <c r="G41" s="474"/>
      <c r="H41" s="974">
        <v>340</v>
      </c>
      <c r="I41" s="975"/>
      <c r="J41" s="119" t="s">
        <v>162</v>
      </c>
      <c r="K41" s="435">
        <v>5</v>
      </c>
      <c r="L41" s="121"/>
      <c r="M41" s="124">
        <v>0.2</v>
      </c>
      <c r="N41" s="474"/>
    </row>
    <row r="42" spans="7:14" x14ac:dyDescent="0.25">
      <c r="G42" s="474"/>
      <c r="H42" s="974">
        <v>341</v>
      </c>
      <c r="I42" s="975"/>
      <c r="J42" s="119" t="s">
        <v>100</v>
      </c>
      <c r="K42" s="435">
        <v>7</v>
      </c>
      <c r="L42" s="121"/>
      <c r="M42" s="124">
        <v>0.14299999999999999</v>
      </c>
      <c r="N42" s="474"/>
    </row>
    <row r="43" spans="7:14" x14ac:dyDescent="0.25">
      <c r="G43" s="474"/>
      <c r="H43" s="974">
        <v>342</v>
      </c>
      <c r="I43" s="975"/>
      <c r="J43" s="119" t="s">
        <v>99</v>
      </c>
      <c r="K43" s="435">
        <v>20</v>
      </c>
      <c r="L43" s="121"/>
      <c r="M43" s="124">
        <v>0.05</v>
      </c>
      <c r="N43" s="474"/>
    </row>
    <row r="44" spans="7:14" x14ac:dyDescent="0.25">
      <c r="G44" s="474"/>
      <c r="H44" s="974">
        <v>343</v>
      </c>
      <c r="I44" s="975"/>
      <c r="J44" s="119" t="s">
        <v>98</v>
      </c>
      <c r="K44" s="435">
        <v>15</v>
      </c>
      <c r="L44" s="121"/>
      <c r="M44" s="123">
        <v>6.6699999999999995E-2</v>
      </c>
      <c r="N44" s="474"/>
    </row>
    <row r="45" spans="7:14" x14ac:dyDescent="0.25">
      <c r="G45" s="474"/>
      <c r="H45" s="974">
        <v>344</v>
      </c>
      <c r="I45" s="975"/>
      <c r="J45" s="119" t="s">
        <v>97</v>
      </c>
      <c r="K45" s="435">
        <v>15</v>
      </c>
      <c r="L45" s="121"/>
      <c r="M45" s="123">
        <v>6.6699999999999995E-2</v>
      </c>
      <c r="N45" s="474"/>
    </row>
    <row r="46" spans="7:14" x14ac:dyDescent="0.25">
      <c r="G46" s="474"/>
      <c r="H46" s="974">
        <v>345</v>
      </c>
      <c r="I46" s="975"/>
      <c r="J46" s="119" t="s">
        <v>96</v>
      </c>
      <c r="K46" s="435">
        <v>10</v>
      </c>
      <c r="L46" s="121"/>
      <c r="M46" s="123">
        <v>0.1</v>
      </c>
      <c r="N46" s="474"/>
    </row>
    <row r="47" spans="7:14" x14ac:dyDescent="0.25">
      <c r="G47" s="474"/>
      <c r="H47" s="974">
        <v>346</v>
      </c>
      <c r="I47" s="975"/>
      <c r="J47" s="119" t="s">
        <v>95</v>
      </c>
      <c r="K47" s="435">
        <v>10</v>
      </c>
      <c r="L47" s="121"/>
      <c r="M47" s="124">
        <v>0.1</v>
      </c>
      <c r="N47" s="474"/>
    </row>
    <row r="48" spans="7:14" x14ac:dyDescent="0.25">
      <c r="G48" s="474"/>
      <c r="H48" s="974">
        <v>347</v>
      </c>
      <c r="I48" s="975"/>
      <c r="J48" s="119" t="s">
        <v>94</v>
      </c>
      <c r="K48" s="435">
        <v>10</v>
      </c>
      <c r="L48" s="121"/>
      <c r="M48" s="124">
        <v>0.1</v>
      </c>
      <c r="N48" s="474"/>
    </row>
    <row r="49" spans="7:14" x14ac:dyDescent="0.25">
      <c r="G49" s="474"/>
      <c r="H49" s="974">
        <v>348</v>
      </c>
      <c r="I49" s="975"/>
      <c r="J49" s="119" t="s">
        <v>93</v>
      </c>
      <c r="K49" s="435">
        <v>10</v>
      </c>
      <c r="L49" s="121"/>
      <c r="M49" s="124">
        <v>0.1</v>
      </c>
      <c r="N49" s="474"/>
    </row>
    <row r="50" spans="7:14" x14ac:dyDescent="0.25">
      <c r="G50" s="474"/>
      <c r="H50" s="974">
        <v>348</v>
      </c>
      <c r="I50" s="975"/>
      <c r="J50" s="119" t="s">
        <v>92</v>
      </c>
      <c r="K50" s="435">
        <v>6</v>
      </c>
      <c r="L50" s="121"/>
      <c r="M50" s="124">
        <v>0.16669999999999999</v>
      </c>
      <c r="N50" s="474"/>
    </row>
    <row r="51" spans="7:14" x14ac:dyDescent="0.25">
      <c r="G51" s="474"/>
      <c r="H51" s="954"/>
      <c r="I51" s="955"/>
      <c r="J51" s="125"/>
      <c r="K51" s="439"/>
      <c r="L51" s="126"/>
      <c r="M51" s="126"/>
      <c r="N51" s="474"/>
    </row>
    <row r="52" spans="7:14" x14ac:dyDescent="0.25">
      <c r="G52" s="474"/>
      <c r="H52" s="956" t="s">
        <v>161</v>
      </c>
      <c r="I52" s="957"/>
      <c r="J52" s="957"/>
      <c r="K52" s="957"/>
      <c r="L52" s="957"/>
      <c r="M52" s="958"/>
      <c r="N52" s="474"/>
    </row>
    <row r="53" spans="7:14" x14ac:dyDescent="0.25">
      <c r="G53" s="474"/>
      <c r="H53" s="959"/>
      <c r="I53" s="960"/>
      <c r="J53" s="960"/>
      <c r="K53" s="960"/>
      <c r="L53" s="960"/>
      <c r="M53" s="961"/>
      <c r="N53" s="474"/>
    </row>
    <row r="54" spans="7:14" x14ac:dyDescent="0.25">
      <c r="G54" s="474"/>
      <c r="H54" s="962" t="s">
        <v>138</v>
      </c>
      <c r="I54" s="963"/>
      <c r="J54" s="963"/>
      <c r="K54" s="963"/>
      <c r="L54" s="963"/>
      <c r="M54" s="964"/>
      <c r="N54" s="474"/>
    </row>
    <row r="55" spans="7:14" x14ac:dyDescent="0.25">
      <c r="G55" s="474"/>
      <c r="H55" s="965"/>
      <c r="I55" s="966"/>
      <c r="J55" s="966"/>
      <c r="K55" s="966"/>
      <c r="L55" s="966"/>
      <c r="M55" s="967"/>
      <c r="N55" s="474"/>
    </row>
    <row r="56" spans="7:14" x14ac:dyDescent="0.25">
      <c r="H56" s="437"/>
      <c r="I56" s="437"/>
      <c r="J56" s="437"/>
      <c r="K56" s="437"/>
      <c r="L56" s="437"/>
      <c r="M56" s="437"/>
    </row>
  </sheetData>
  <mergeCells count="55">
    <mergeCell ref="M4:M5"/>
    <mergeCell ref="H4:I5"/>
    <mergeCell ref="J4:J5"/>
    <mergeCell ref="K4:K5"/>
    <mergeCell ref="L4:L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31:I31"/>
    <mergeCell ref="H22:I22"/>
    <mergeCell ref="H23:I23"/>
    <mergeCell ref="H24:I24"/>
    <mergeCell ref="H25:I25"/>
    <mergeCell ref="H36:I36"/>
    <mergeCell ref="H37:I37"/>
    <mergeCell ref="H38:I38"/>
    <mergeCell ref="H39:I39"/>
    <mergeCell ref="H40:I40"/>
    <mergeCell ref="H46:I46"/>
    <mergeCell ref="H47:I47"/>
    <mergeCell ref="H48:I48"/>
    <mergeCell ref="H49:I49"/>
    <mergeCell ref="H41:I41"/>
    <mergeCell ref="H42:I42"/>
    <mergeCell ref="H43:I43"/>
    <mergeCell ref="H44:I44"/>
    <mergeCell ref="H45:I45"/>
    <mergeCell ref="O2:O3"/>
    <mergeCell ref="H51:I51"/>
    <mergeCell ref="H52:M53"/>
    <mergeCell ref="H54:M55"/>
    <mergeCell ref="H2:M3"/>
    <mergeCell ref="H50:I50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21:I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F21D-34F8-4433-91A6-40D9EF4353F6}">
  <dimension ref="B1:AO69"/>
  <sheetViews>
    <sheetView tabSelected="1" zoomScale="70" zoomScaleNormal="70" workbookViewId="0"/>
  </sheetViews>
  <sheetFormatPr defaultRowHeight="15" x14ac:dyDescent="0.25"/>
  <cols>
    <col min="1" max="1" width="1.109375" style="830" customWidth="1"/>
    <col min="2" max="2" width="33.44140625" style="830" customWidth="1"/>
    <col min="3" max="5" width="12.5546875" style="830" customWidth="1"/>
    <col min="6" max="6" width="13.6640625" style="830" customWidth="1"/>
    <col min="7" max="7" width="5.33203125" style="830" bestFit="1" customWidth="1"/>
    <col min="8" max="15" width="8.88671875" style="830"/>
    <col min="16" max="16" width="8.6640625" style="830" customWidth="1"/>
    <col min="17" max="17" width="8.88671875" style="830"/>
    <col min="18" max="18" width="2.5546875" style="830" customWidth="1"/>
    <col min="19" max="19" width="11.109375" style="830" customWidth="1"/>
    <col min="20" max="20" width="2.5546875" style="830" customWidth="1"/>
    <col min="21" max="30" width="8.88671875" style="830"/>
    <col min="31" max="31" width="2.5546875" style="830" customWidth="1"/>
    <col min="32" max="16384" width="8.88671875" style="830"/>
  </cols>
  <sheetData>
    <row r="1" spans="2:21" ht="8.25" customHeight="1" x14ac:dyDescent="0.25"/>
    <row r="2" spans="2:21" x14ac:dyDescent="0.25">
      <c r="I2" s="895"/>
      <c r="J2" s="895">
        <v>1</v>
      </c>
      <c r="K2" s="895">
        <v>2.5</v>
      </c>
      <c r="L2" s="895">
        <v>5</v>
      </c>
      <c r="M2" s="895">
        <v>8</v>
      </c>
      <c r="N2" s="895">
        <v>15</v>
      </c>
      <c r="O2" s="895">
        <v>25</v>
      </c>
      <c r="P2" s="895">
        <v>50</v>
      </c>
      <c r="Q2" s="895">
        <v>50</v>
      </c>
      <c r="R2" s="894"/>
      <c r="S2" s="894" t="s">
        <v>1787</v>
      </c>
      <c r="T2" s="894"/>
      <c r="U2" s="894"/>
    </row>
    <row r="3" spans="2:21" x14ac:dyDescent="0.25">
      <c r="B3" s="830" t="s">
        <v>1786</v>
      </c>
      <c r="C3" s="885">
        <f ca="1">PFIS!$I$15+'Int Sync, NTG, Rev Req'!$D$36</f>
        <v>11100744.285052542</v>
      </c>
      <c r="I3" s="895">
        <v>14.98</v>
      </c>
      <c r="J3" s="895">
        <f>I3</f>
        <v>14.98</v>
      </c>
      <c r="K3" s="895">
        <v>24.83</v>
      </c>
      <c r="L3" s="895">
        <v>49.67</v>
      </c>
      <c r="M3" s="895">
        <v>79.47</v>
      </c>
      <c r="N3" s="895">
        <v>149</v>
      </c>
      <c r="O3" s="895">
        <v>248.33</v>
      </c>
      <c r="P3" s="895">
        <v>496.67</v>
      </c>
      <c r="Q3" s="895">
        <v>496.67</v>
      </c>
      <c r="R3" s="894"/>
      <c r="S3" s="894"/>
      <c r="T3" s="894"/>
      <c r="U3" s="894"/>
    </row>
    <row r="4" spans="2:21" x14ac:dyDescent="0.25">
      <c r="B4" s="830" t="s">
        <v>1785</v>
      </c>
      <c r="C4" s="885">
        <f>PFIS!$L$15</f>
        <v>11101625.198975364</v>
      </c>
      <c r="I4" s="896">
        <f t="shared" ref="I4:Q4" si="0">I3/$I$3</f>
        <v>1</v>
      </c>
      <c r="J4" s="896">
        <f t="shared" si="0"/>
        <v>1</v>
      </c>
      <c r="K4" s="896">
        <f t="shared" si="0"/>
        <v>1.6575433911882509</v>
      </c>
      <c r="L4" s="896">
        <f t="shared" si="0"/>
        <v>3.3157543391188251</v>
      </c>
      <c r="M4" s="896">
        <f t="shared" si="0"/>
        <v>5.305073431241655</v>
      </c>
      <c r="N4" s="896">
        <f t="shared" si="0"/>
        <v>9.9465954606141516</v>
      </c>
      <c r="O4" s="896">
        <f t="shared" si="0"/>
        <v>16.577436582109481</v>
      </c>
      <c r="P4" s="896">
        <f t="shared" si="0"/>
        <v>33.155540720961284</v>
      </c>
      <c r="Q4" s="896">
        <f t="shared" si="0"/>
        <v>33.155540720961284</v>
      </c>
      <c r="R4" s="894"/>
      <c r="S4" s="894"/>
      <c r="T4" s="894"/>
      <c r="U4" s="894"/>
    </row>
    <row r="5" spans="2:21" x14ac:dyDescent="0.25">
      <c r="B5" s="830" t="s">
        <v>1784</v>
      </c>
      <c r="C5" s="885">
        <f ca="1">C3-C4</f>
        <v>-880.9139228221029</v>
      </c>
      <c r="I5" s="895"/>
      <c r="J5" s="895"/>
      <c r="K5" s="895"/>
      <c r="L5" s="895"/>
      <c r="M5" s="895"/>
      <c r="N5" s="895"/>
      <c r="O5" s="895"/>
      <c r="P5" s="895"/>
      <c r="Q5" s="895"/>
      <c r="R5" s="894"/>
      <c r="S5" s="894"/>
      <c r="T5" s="894"/>
      <c r="U5" s="894"/>
    </row>
    <row r="6" spans="2:21" x14ac:dyDescent="0.25">
      <c r="I6" s="884"/>
      <c r="J6" s="884"/>
      <c r="K6" s="884"/>
      <c r="L6" s="884"/>
      <c r="M6" s="884"/>
      <c r="N6" s="884"/>
      <c r="O6" s="884"/>
      <c r="P6" s="884"/>
      <c r="Q6" s="884"/>
    </row>
    <row r="7" spans="2:21" x14ac:dyDescent="0.25">
      <c r="I7" s="884"/>
      <c r="J7" s="884"/>
      <c r="K7" s="884"/>
      <c r="L7" s="884"/>
      <c r="M7" s="884"/>
      <c r="N7" s="884"/>
      <c r="O7" s="884"/>
      <c r="P7" s="884"/>
      <c r="Q7" s="884"/>
    </row>
    <row r="8" spans="2:21" ht="30" customHeight="1" x14ac:dyDescent="0.25">
      <c r="C8" s="886" t="s">
        <v>1783</v>
      </c>
      <c r="D8" s="886" t="s">
        <v>1782</v>
      </c>
      <c r="E8" s="886" t="s">
        <v>1781</v>
      </c>
      <c r="F8" s="886" t="s">
        <v>1780</v>
      </c>
      <c r="H8" s="986" t="s">
        <v>1779</v>
      </c>
      <c r="I8" s="986"/>
      <c r="J8" s="986"/>
      <c r="K8" s="986"/>
      <c r="L8" s="986"/>
      <c r="M8" s="986"/>
      <c r="N8" s="986"/>
      <c r="O8" s="986"/>
      <c r="P8" s="986"/>
      <c r="Q8" s="986"/>
    </row>
    <row r="9" spans="2:21" ht="7.5" customHeight="1" x14ac:dyDescent="0.25">
      <c r="C9" s="884"/>
      <c r="D9" s="884"/>
      <c r="E9" s="884"/>
      <c r="F9" s="884"/>
    </row>
    <row r="10" spans="2:21" x14ac:dyDescent="0.25">
      <c r="B10" s="830" t="s">
        <v>1778</v>
      </c>
      <c r="C10" s="885">
        <f>C32</f>
        <v>6968410.224440678</v>
      </c>
      <c r="D10" s="885">
        <f>D32</f>
        <v>8166211.2724135583</v>
      </c>
      <c r="E10" s="885">
        <f>E32</f>
        <v>9416357.2210711855</v>
      </c>
      <c r="F10" s="885">
        <f>F32</f>
        <v>10708754.741999999</v>
      </c>
      <c r="G10" s="885"/>
      <c r="H10" s="887" t="s">
        <v>1777</v>
      </c>
      <c r="I10" s="886" t="s">
        <v>1769</v>
      </c>
      <c r="J10" s="886" t="s">
        <v>1768</v>
      </c>
      <c r="K10" s="886" t="s">
        <v>1767</v>
      </c>
      <c r="L10" s="886" t="s">
        <v>1766</v>
      </c>
      <c r="M10" s="886" t="s">
        <v>1765</v>
      </c>
      <c r="N10" s="886" t="s">
        <v>1764</v>
      </c>
      <c r="O10" s="886" t="s">
        <v>1763</v>
      </c>
      <c r="P10" s="886" t="s">
        <v>1762</v>
      </c>
      <c r="Q10" s="886" t="s">
        <v>1761</v>
      </c>
    </row>
    <row r="11" spans="2:21" x14ac:dyDescent="0.25">
      <c r="B11" s="830" t="s">
        <v>1776</v>
      </c>
      <c r="D11" s="885">
        <f>D10-C10</f>
        <v>1197801.0479728803</v>
      </c>
      <c r="E11" s="885">
        <f>E10-D10</f>
        <v>1250145.9486576272</v>
      </c>
      <c r="F11" s="885">
        <f>F10-E10</f>
        <v>1292397.5209288131</v>
      </c>
      <c r="H11" s="830" t="s">
        <v>1758</v>
      </c>
      <c r="I11" s="874">
        <v>600</v>
      </c>
      <c r="J11" s="874">
        <v>600</v>
      </c>
      <c r="K11" s="874">
        <v>1500</v>
      </c>
      <c r="L11" s="874">
        <v>3000</v>
      </c>
      <c r="M11" s="874">
        <v>4800</v>
      </c>
      <c r="N11" s="874">
        <v>9000</v>
      </c>
      <c r="O11" s="874">
        <v>15000</v>
      </c>
      <c r="P11" s="874">
        <v>30000</v>
      </c>
      <c r="Q11" s="874">
        <v>30000</v>
      </c>
    </row>
    <row r="12" spans="2:21" ht="15.75" x14ac:dyDescent="0.25">
      <c r="B12" s="830" t="s">
        <v>1775</v>
      </c>
      <c r="C12" s="893"/>
      <c r="D12" s="892">
        <f>D11/C10</f>
        <v>0.17189014558467994</v>
      </c>
      <c r="E12" s="892">
        <f>E11/D10</f>
        <v>0.15308763231252298</v>
      </c>
      <c r="F12" s="892">
        <f>F11/E10</f>
        <v>0.1372502646816316</v>
      </c>
      <c r="H12" s="830" t="s">
        <v>1751</v>
      </c>
      <c r="I12" s="874">
        <v>3000</v>
      </c>
      <c r="J12" s="874">
        <v>3000</v>
      </c>
      <c r="K12" s="874">
        <v>7500</v>
      </c>
      <c r="L12" s="874">
        <v>15000</v>
      </c>
      <c r="M12" s="874">
        <v>24000</v>
      </c>
      <c r="N12" s="874">
        <v>45000</v>
      </c>
      <c r="O12" s="874">
        <v>75000</v>
      </c>
      <c r="P12" s="874">
        <v>150000</v>
      </c>
      <c r="Q12" s="874">
        <v>150000</v>
      </c>
    </row>
    <row r="13" spans="2:21" x14ac:dyDescent="0.25">
      <c r="D13" s="891"/>
    </row>
    <row r="14" spans="2:21" x14ac:dyDescent="0.25">
      <c r="B14" s="872" t="s">
        <v>180</v>
      </c>
      <c r="D14" s="889"/>
      <c r="E14" s="890"/>
      <c r="F14" s="890"/>
      <c r="H14" s="887" t="s">
        <v>1774</v>
      </c>
      <c r="I14" s="886" t="s">
        <v>1769</v>
      </c>
      <c r="J14" s="886" t="s">
        <v>1768</v>
      </c>
      <c r="K14" s="886" t="s">
        <v>1767</v>
      </c>
      <c r="L14" s="886" t="s">
        <v>1766</v>
      </c>
      <c r="M14" s="886" t="s">
        <v>1765</v>
      </c>
      <c r="N14" s="886" t="s">
        <v>1764</v>
      </c>
      <c r="O14" s="886" t="s">
        <v>1763</v>
      </c>
      <c r="P14" s="886" t="s">
        <v>1762</v>
      </c>
      <c r="Q14" s="886" t="s">
        <v>1761</v>
      </c>
    </row>
    <row r="15" spans="2:21" x14ac:dyDescent="0.25">
      <c r="B15" s="830" t="s">
        <v>131</v>
      </c>
      <c r="C15" s="889">
        <v>14.9</v>
      </c>
      <c r="D15" s="888">
        <v>18.93</v>
      </c>
      <c r="E15" s="888">
        <v>22.24</v>
      </c>
      <c r="F15" s="888">
        <v>23.6</v>
      </c>
      <c r="H15" s="830" t="s">
        <v>1758</v>
      </c>
      <c r="I15" s="874">
        <v>600</v>
      </c>
      <c r="J15" s="874">
        <v>600</v>
      </c>
      <c r="K15" s="874">
        <v>1335</v>
      </c>
      <c r="L15" s="874">
        <v>2670</v>
      </c>
      <c r="M15" s="874">
        <v>4272</v>
      </c>
      <c r="N15" s="874">
        <v>8010</v>
      </c>
      <c r="O15" s="874">
        <v>13350</v>
      </c>
      <c r="P15" s="874">
        <v>26700</v>
      </c>
      <c r="Q15" s="874">
        <v>26700</v>
      </c>
    </row>
    <row r="16" spans="2:21" x14ac:dyDescent="0.25">
      <c r="B16" s="830" t="s">
        <v>1758</v>
      </c>
      <c r="C16" s="877">
        <v>1.1299999999999999</v>
      </c>
      <c r="D16" s="888">
        <v>1.19</v>
      </c>
      <c r="E16" s="888">
        <v>1.32</v>
      </c>
      <c r="F16" s="888">
        <v>1.76</v>
      </c>
      <c r="H16" s="830" t="s">
        <v>1751</v>
      </c>
      <c r="I16" s="874">
        <v>2800</v>
      </c>
      <c r="J16" s="874">
        <v>2800</v>
      </c>
      <c r="K16" s="874">
        <v>6230</v>
      </c>
      <c r="L16" s="874">
        <v>12460</v>
      </c>
      <c r="M16" s="874">
        <v>19936</v>
      </c>
      <c r="N16" s="874">
        <v>37380</v>
      </c>
      <c r="O16" s="874">
        <v>62300.000000000007</v>
      </c>
      <c r="P16" s="874">
        <v>124600.00000000001</v>
      </c>
      <c r="Q16" s="874">
        <v>124600.00000000001</v>
      </c>
    </row>
    <row r="17" spans="2:41" x14ac:dyDescent="0.25">
      <c r="B17" s="830" t="s">
        <v>1751</v>
      </c>
      <c r="C17" s="877">
        <v>1.3</v>
      </c>
      <c r="D17" s="888">
        <v>1.45</v>
      </c>
      <c r="E17" s="888">
        <v>1.74</v>
      </c>
      <c r="F17" s="888">
        <v>2.15</v>
      </c>
    </row>
    <row r="18" spans="2:41" x14ac:dyDescent="0.25">
      <c r="B18" s="830" t="s">
        <v>1750</v>
      </c>
      <c r="C18" s="877">
        <v>2.4900000000000002</v>
      </c>
      <c r="D18" s="888">
        <v>2.4900000000000002</v>
      </c>
      <c r="E18" s="888">
        <v>2.4900000000000002</v>
      </c>
      <c r="F18" s="888">
        <v>2.78</v>
      </c>
      <c r="H18" s="887" t="s">
        <v>1773</v>
      </c>
      <c r="I18" s="886" t="s">
        <v>1769</v>
      </c>
      <c r="J18" s="886" t="s">
        <v>1768</v>
      </c>
      <c r="K18" s="886" t="s">
        <v>1767</v>
      </c>
      <c r="L18" s="886" t="s">
        <v>1766</v>
      </c>
      <c r="M18" s="886" t="s">
        <v>1765</v>
      </c>
      <c r="N18" s="886" t="s">
        <v>1764</v>
      </c>
      <c r="O18" s="886" t="s">
        <v>1763</v>
      </c>
      <c r="P18" s="886" t="s">
        <v>1762</v>
      </c>
      <c r="Q18" s="886" t="s">
        <v>1761</v>
      </c>
    </row>
    <row r="19" spans="2:41" x14ac:dyDescent="0.25">
      <c r="B19" s="830" t="s">
        <v>1749</v>
      </c>
      <c r="C19" s="877">
        <v>5</v>
      </c>
      <c r="D19" s="888">
        <v>5</v>
      </c>
      <c r="E19" s="888">
        <v>5</v>
      </c>
      <c r="F19" s="888">
        <v>5</v>
      </c>
      <c r="H19" s="830" t="s">
        <v>1758</v>
      </c>
      <c r="I19" s="874">
        <v>600</v>
      </c>
      <c r="J19" s="874">
        <v>600</v>
      </c>
      <c r="K19" s="874">
        <v>1170</v>
      </c>
      <c r="L19" s="874">
        <v>2340</v>
      </c>
      <c r="M19" s="874">
        <v>3744</v>
      </c>
      <c r="N19" s="874">
        <v>7020</v>
      </c>
      <c r="O19" s="874">
        <v>11700</v>
      </c>
      <c r="P19" s="874">
        <v>23400</v>
      </c>
      <c r="Q19" s="874">
        <v>23400</v>
      </c>
    </row>
    <row r="20" spans="2:41" x14ac:dyDescent="0.25">
      <c r="D20" s="875"/>
      <c r="E20" s="875"/>
      <c r="F20" s="875"/>
      <c r="H20" s="830" t="s">
        <v>1751</v>
      </c>
      <c r="I20" s="874">
        <v>2400</v>
      </c>
      <c r="J20" s="874">
        <v>2400</v>
      </c>
      <c r="K20" s="874">
        <v>4680</v>
      </c>
      <c r="L20" s="874">
        <v>9360</v>
      </c>
      <c r="M20" s="874">
        <v>14976</v>
      </c>
      <c r="N20" s="874">
        <v>28080</v>
      </c>
      <c r="O20" s="874">
        <v>46800</v>
      </c>
      <c r="P20" s="874">
        <v>93600</v>
      </c>
      <c r="Q20" s="874">
        <v>93600</v>
      </c>
    </row>
    <row r="21" spans="2:41" x14ac:dyDescent="0.25">
      <c r="B21" s="872" t="s">
        <v>1772</v>
      </c>
    </row>
    <row r="22" spans="2:41" x14ac:dyDescent="0.25">
      <c r="B22" s="830" t="s">
        <v>1771</v>
      </c>
      <c r="C22" s="877">
        <f t="shared" ref="C22:F23" si="1">C17/C$16</f>
        <v>1.1504424778761064</v>
      </c>
      <c r="D22" s="877">
        <f t="shared" si="1"/>
        <v>1.2184873949579833</v>
      </c>
      <c r="E22" s="877">
        <f t="shared" si="1"/>
        <v>1.3181818181818181</v>
      </c>
      <c r="F22" s="877">
        <f t="shared" si="1"/>
        <v>1.2215909090909089</v>
      </c>
      <c r="H22" s="887" t="s">
        <v>1770</v>
      </c>
      <c r="I22" s="886" t="s">
        <v>1769</v>
      </c>
      <c r="J22" s="886" t="s">
        <v>1768</v>
      </c>
      <c r="K22" s="886" t="s">
        <v>1767</v>
      </c>
      <c r="L22" s="886" t="s">
        <v>1766</v>
      </c>
      <c r="M22" s="886" t="s">
        <v>1765</v>
      </c>
      <c r="N22" s="886" t="s">
        <v>1764</v>
      </c>
      <c r="O22" s="886" t="s">
        <v>1763</v>
      </c>
      <c r="P22" s="886" t="s">
        <v>1762</v>
      </c>
      <c r="Q22" s="886" t="s">
        <v>1761</v>
      </c>
    </row>
    <row r="23" spans="2:41" x14ac:dyDescent="0.25">
      <c r="B23" s="830" t="s">
        <v>1760</v>
      </c>
      <c r="C23" s="877">
        <f t="shared" si="1"/>
        <v>2.2035398230088501</v>
      </c>
      <c r="D23" s="877">
        <f t="shared" si="1"/>
        <v>2.0924369747899161</v>
      </c>
      <c r="E23" s="877">
        <f t="shared" si="1"/>
        <v>1.8863636363636365</v>
      </c>
      <c r="F23" s="877">
        <f t="shared" si="1"/>
        <v>1.5795454545454544</v>
      </c>
      <c r="H23" s="830" t="s">
        <v>1758</v>
      </c>
      <c r="I23" s="874">
        <v>600</v>
      </c>
      <c r="J23" s="874">
        <v>600</v>
      </c>
      <c r="K23" s="874">
        <v>1000</v>
      </c>
      <c r="L23" s="874">
        <v>2000</v>
      </c>
      <c r="M23" s="874">
        <v>3200</v>
      </c>
      <c r="N23" s="874">
        <v>6000</v>
      </c>
      <c r="O23" s="874">
        <v>10000</v>
      </c>
      <c r="P23" s="874">
        <v>20000</v>
      </c>
      <c r="Q23" s="874">
        <v>20000</v>
      </c>
    </row>
    <row r="24" spans="2:41" x14ac:dyDescent="0.25">
      <c r="H24" s="830" t="s">
        <v>1751</v>
      </c>
      <c r="I24" s="874">
        <v>2000</v>
      </c>
      <c r="J24" s="874">
        <v>2000</v>
      </c>
      <c r="K24" s="874">
        <v>3333.3333333333335</v>
      </c>
      <c r="L24" s="874">
        <v>6666.666666666667</v>
      </c>
      <c r="M24" s="874">
        <v>10666.666666666668</v>
      </c>
      <c r="N24" s="874">
        <v>20000.000000000004</v>
      </c>
      <c r="O24" s="874">
        <v>33333.333333333336</v>
      </c>
      <c r="P24" s="874">
        <v>66666.666666666672</v>
      </c>
      <c r="Q24" s="874">
        <v>66666.666666666672</v>
      </c>
    </row>
    <row r="25" spans="2:41" x14ac:dyDescent="0.25">
      <c r="I25" s="874"/>
      <c r="J25" s="874"/>
      <c r="K25" s="874"/>
      <c r="L25" s="874"/>
      <c r="M25" s="874"/>
      <c r="N25" s="874"/>
      <c r="O25" s="874"/>
      <c r="P25" s="874"/>
      <c r="Q25" s="874"/>
      <c r="S25" s="879"/>
      <c r="V25" s="874"/>
      <c r="W25" s="874"/>
      <c r="X25" s="874"/>
      <c r="Y25" s="874"/>
      <c r="Z25" s="874"/>
      <c r="AA25" s="874"/>
      <c r="AB25" s="874"/>
      <c r="AC25" s="874"/>
      <c r="AD25" s="874"/>
      <c r="AG25" s="878"/>
      <c r="AH25" s="878"/>
      <c r="AI25" s="878"/>
      <c r="AJ25" s="878"/>
      <c r="AK25" s="878"/>
      <c r="AL25" s="878"/>
      <c r="AM25" s="878"/>
      <c r="AN25" s="878"/>
      <c r="AO25" s="878"/>
    </row>
    <row r="26" spans="2:41" x14ac:dyDescent="0.25">
      <c r="B26" s="872" t="s">
        <v>1759</v>
      </c>
      <c r="C26" s="875"/>
      <c r="D26" s="875"/>
      <c r="E26" s="875"/>
      <c r="F26" s="875"/>
      <c r="S26" s="879"/>
    </row>
    <row r="27" spans="2:41" x14ac:dyDescent="0.25">
      <c r="B27" s="830" t="s">
        <v>131</v>
      </c>
      <c r="C27" s="885">
        <f t="shared" ref="C27:F31" si="2">C15*C48</f>
        <v>3525862.934440678</v>
      </c>
      <c r="D27" s="885">
        <f t="shared" si="2"/>
        <v>4479502.3724135589</v>
      </c>
      <c r="E27" s="885">
        <f t="shared" si="2"/>
        <v>5262764.5410711858</v>
      </c>
      <c r="F27" s="885">
        <f t="shared" si="2"/>
        <v>5584588.2719999999</v>
      </c>
      <c r="H27" s="883"/>
      <c r="I27" s="884"/>
      <c r="J27" s="884"/>
      <c r="K27" s="884"/>
      <c r="L27" s="884"/>
      <c r="M27" s="884"/>
      <c r="N27" s="884"/>
      <c r="O27" s="884"/>
      <c r="P27" s="884"/>
      <c r="Q27" s="884"/>
      <c r="S27" s="879"/>
      <c r="U27" s="883"/>
      <c r="V27" s="884"/>
      <c r="W27" s="884"/>
      <c r="X27" s="884"/>
      <c r="Y27" s="884"/>
      <c r="Z27" s="884"/>
      <c r="AA27" s="884"/>
      <c r="AB27" s="884"/>
      <c r="AC27" s="884"/>
      <c r="AD27" s="884"/>
      <c r="AF27" s="883"/>
      <c r="AG27" s="884"/>
      <c r="AH27" s="884"/>
      <c r="AI27" s="884"/>
      <c r="AJ27" s="884"/>
      <c r="AK27" s="884"/>
      <c r="AL27" s="884"/>
      <c r="AM27" s="884"/>
      <c r="AN27" s="884"/>
      <c r="AO27" s="884"/>
    </row>
    <row r="28" spans="2:41" x14ac:dyDescent="0.25">
      <c r="B28" s="830" t="s">
        <v>1758</v>
      </c>
      <c r="C28" s="874">
        <f t="shared" si="2"/>
        <v>1283418.97</v>
      </c>
      <c r="D28" s="874">
        <f t="shared" si="2"/>
        <v>1351565.1099999999</v>
      </c>
      <c r="E28" s="874">
        <f t="shared" si="2"/>
        <v>1499215.08</v>
      </c>
      <c r="F28" s="874">
        <f t="shared" si="2"/>
        <v>1998953.44</v>
      </c>
      <c r="I28" s="874"/>
      <c r="J28" s="874"/>
      <c r="K28" s="874"/>
      <c r="L28" s="874"/>
      <c r="M28" s="874"/>
      <c r="N28" s="874"/>
      <c r="O28" s="874"/>
      <c r="P28" s="874"/>
      <c r="Q28" s="874"/>
      <c r="S28" s="880"/>
      <c r="V28" s="874"/>
      <c r="W28" s="874"/>
      <c r="X28" s="874"/>
      <c r="Y28" s="874"/>
      <c r="Z28" s="874"/>
      <c r="AA28" s="874"/>
      <c r="AB28" s="874"/>
      <c r="AC28" s="874"/>
      <c r="AD28" s="874"/>
      <c r="AG28" s="878"/>
      <c r="AH28" s="878"/>
      <c r="AI28" s="878"/>
      <c r="AJ28" s="878"/>
      <c r="AK28" s="878"/>
      <c r="AL28" s="878"/>
      <c r="AM28" s="878"/>
      <c r="AN28" s="878"/>
      <c r="AO28" s="878"/>
    </row>
    <row r="29" spans="2:41" x14ac:dyDescent="0.25">
      <c r="B29" s="830" t="s">
        <v>1751</v>
      </c>
      <c r="C29" s="874">
        <f t="shared" si="2"/>
        <v>1239988.1000000001</v>
      </c>
      <c r="D29" s="874">
        <f t="shared" si="2"/>
        <v>1337137.8</v>
      </c>
      <c r="E29" s="874">
        <f t="shared" si="2"/>
        <v>1484374.86</v>
      </c>
      <c r="F29" s="874">
        <f t="shared" si="2"/>
        <v>1635954.3499999999</v>
      </c>
      <c r="I29" s="874"/>
      <c r="J29" s="874"/>
      <c r="K29" s="874"/>
      <c r="L29" s="874"/>
      <c r="M29" s="874"/>
      <c r="N29" s="874"/>
      <c r="O29" s="874"/>
      <c r="P29" s="874"/>
      <c r="Q29" s="874"/>
      <c r="S29" s="879"/>
      <c r="V29" s="874"/>
      <c r="W29" s="874"/>
      <c r="X29" s="874"/>
      <c r="Y29" s="874"/>
      <c r="Z29" s="874"/>
      <c r="AA29" s="874"/>
      <c r="AB29" s="874"/>
      <c r="AC29" s="874"/>
      <c r="AD29" s="874"/>
      <c r="AG29" s="878"/>
      <c r="AH29" s="878"/>
      <c r="AI29" s="878"/>
      <c r="AJ29" s="878"/>
      <c r="AK29" s="878"/>
      <c r="AL29" s="878"/>
      <c r="AM29" s="878"/>
      <c r="AN29" s="878"/>
      <c r="AO29" s="878"/>
    </row>
    <row r="30" spans="2:41" x14ac:dyDescent="0.25">
      <c r="B30" s="830" t="s">
        <v>1750</v>
      </c>
      <c r="C30" s="874">
        <f t="shared" si="2"/>
        <v>290030.22000000003</v>
      </c>
      <c r="D30" s="874">
        <f t="shared" si="2"/>
        <v>368895.99000000005</v>
      </c>
      <c r="E30" s="874">
        <f t="shared" si="2"/>
        <v>540892.74</v>
      </c>
      <c r="F30" s="874">
        <f t="shared" si="2"/>
        <v>860148.67999999993</v>
      </c>
      <c r="S30" s="879"/>
    </row>
    <row r="31" spans="2:41" x14ac:dyDescent="0.25">
      <c r="B31" s="830" t="s">
        <v>1749</v>
      </c>
      <c r="C31" s="874">
        <f t="shared" si="2"/>
        <v>629110</v>
      </c>
      <c r="D31" s="874">
        <f t="shared" si="2"/>
        <v>629110</v>
      </c>
      <c r="E31" s="874">
        <f t="shared" si="2"/>
        <v>629110</v>
      </c>
      <c r="F31" s="874">
        <f t="shared" si="2"/>
        <v>629110</v>
      </c>
      <c r="H31" s="883"/>
      <c r="I31" s="884"/>
      <c r="J31" s="884"/>
      <c r="K31" s="884"/>
      <c r="L31" s="884"/>
      <c r="M31" s="884"/>
      <c r="N31" s="884"/>
      <c r="O31" s="884"/>
      <c r="P31" s="884"/>
      <c r="Q31" s="884"/>
      <c r="S31" s="879"/>
      <c r="U31" s="883"/>
      <c r="V31" s="884"/>
      <c r="W31" s="884"/>
      <c r="X31" s="884"/>
      <c r="Y31" s="884"/>
      <c r="Z31" s="884"/>
      <c r="AA31" s="884"/>
      <c r="AB31" s="884"/>
      <c r="AC31" s="884"/>
      <c r="AD31" s="884"/>
      <c r="AF31" s="883"/>
      <c r="AG31" s="884"/>
      <c r="AH31" s="884"/>
      <c r="AI31" s="884"/>
      <c r="AJ31" s="884"/>
      <c r="AK31" s="884"/>
      <c r="AL31" s="884"/>
      <c r="AM31" s="884"/>
      <c r="AN31" s="884"/>
      <c r="AO31" s="884"/>
    </row>
    <row r="32" spans="2:41" x14ac:dyDescent="0.25">
      <c r="B32" s="883" t="s">
        <v>1742</v>
      </c>
      <c r="C32" s="882">
        <f>SUM(C27:C31)</f>
        <v>6968410.224440678</v>
      </c>
      <c r="D32" s="882">
        <f>SUM(D27:D31)</f>
        <v>8166211.2724135583</v>
      </c>
      <c r="E32" s="882">
        <f>SUM(E27:E31)</f>
        <v>9416357.2210711855</v>
      </c>
      <c r="F32" s="882">
        <f>SUM(F27:F31)</f>
        <v>10708754.741999999</v>
      </c>
      <c r="I32" s="874"/>
      <c r="J32" s="874"/>
      <c r="K32" s="874"/>
      <c r="L32" s="874"/>
      <c r="M32" s="874"/>
      <c r="N32" s="874"/>
      <c r="O32" s="874"/>
      <c r="P32" s="874"/>
      <c r="Q32" s="874"/>
      <c r="S32" s="880"/>
      <c r="V32" s="874"/>
      <c r="W32" s="874"/>
      <c r="X32" s="874"/>
      <c r="Y32" s="874"/>
      <c r="Z32" s="874"/>
      <c r="AA32" s="874"/>
      <c r="AB32" s="874"/>
      <c r="AC32" s="874"/>
      <c r="AD32" s="874"/>
      <c r="AG32" s="878"/>
      <c r="AH32" s="878"/>
      <c r="AI32" s="878"/>
      <c r="AJ32" s="878"/>
      <c r="AK32" s="878"/>
      <c r="AL32" s="878"/>
      <c r="AM32" s="878"/>
      <c r="AN32" s="878"/>
      <c r="AO32" s="878"/>
    </row>
    <row r="33" spans="2:41" x14ac:dyDescent="0.25">
      <c r="D33" s="881"/>
      <c r="E33" s="881"/>
      <c r="F33" s="881"/>
      <c r="I33" s="874"/>
      <c r="J33" s="874"/>
      <c r="K33" s="874"/>
      <c r="L33" s="874"/>
      <c r="M33" s="874"/>
      <c r="N33" s="874"/>
      <c r="O33" s="874"/>
      <c r="P33" s="874"/>
      <c r="Q33" s="874"/>
      <c r="S33" s="879"/>
      <c r="V33" s="874"/>
      <c r="W33" s="874"/>
      <c r="X33" s="874"/>
      <c r="Y33" s="874"/>
      <c r="Z33" s="874"/>
      <c r="AA33" s="874"/>
      <c r="AB33" s="874"/>
      <c r="AC33" s="874"/>
      <c r="AD33" s="874"/>
      <c r="AG33" s="878"/>
      <c r="AH33" s="878"/>
      <c r="AI33" s="878"/>
      <c r="AJ33" s="878"/>
      <c r="AK33" s="878"/>
      <c r="AL33" s="878"/>
      <c r="AM33" s="878"/>
      <c r="AN33" s="878"/>
      <c r="AO33" s="878"/>
    </row>
    <row r="34" spans="2:41" x14ac:dyDescent="0.25">
      <c r="I34" s="874"/>
      <c r="J34" s="874"/>
      <c r="K34" s="874"/>
      <c r="L34" s="874"/>
      <c r="M34" s="874"/>
      <c r="N34" s="874"/>
      <c r="O34" s="874"/>
      <c r="P34" s="874"/>
      <c r="Q34" s="874"/>
      <c r="S34" s="880"/>
      <c r="V34" s="874"/>
      <c r="W34" s="874"/>
      <c r="X34" s="874"/>
      <c r="Y34" s="874"/>
      <c r="Z34" s="874"/>
      <c r="AA34" s="874"/>
      <c r="AB34" s="874"/>
      <c r="AC34" s="874"/>
      <c r="AD34" s="874"/>
      <c r="AG34" s="878"/>
      <c r="AH34" s="878"/>
      <c r="AI34" s="878"/>
      <c r="AJ34" s="878"/>
      <c r="AK34" s="878"/>
      <c r="AL34" s="878"/>
      <c r="AM34" s="878"/>
      <c r="AN34" s="878"/>
      <c r="AO34" s="878"/>
    </row>
    <row r="35" spans="2:41" x14ac:dyDescent="0.25">
      <c r="B35" s="872" t="s">
        <v>1757</v>
      </c>
      <c r="I35" s="874"/>
      <c r="J35" s="874"/>
      <c r="K35" s="874"/>
      <c r="L35" s="874"/>
      <c r="M35" s="874"/>
      <c r="N35" s="874"/>
      <c r="O35" s="874"/>
      <c r="P35" s="874"/>
      <c r="Q35" s="874"/>
      <c r="S35" s="879"/>
      <c r="V35" s="874"/>
      <c r="W35" s="874"/>
      <c r="X35" s="874"/>
      <c r="Y35" s="874"/>
      <c r="Z35" s="874"/>
      <c r="AA35" s="874"/>
      <c r="AB35" s="874"/>
      <c r="AC35" s="874"/>
      <c r="AD35" s="874"/>
      <c r="AG35" s="878"/>
      <c r="AH35" s="878"/>
      <c r="AI35" s="878"/>
      <c r="AJ35" s="878"/>
      <c r="AK35" s="878"/>
      <c r="AL35" s="878"/>
      <c r="AM35" s="878"/>
      <c r="AN35" s="878"/>
      <c r="AO35" s="878"/>
    </row>
    <row r="36" spans="2:41" x14ac:dyDescent="0.25">
      <c r="B36" s="830" t="s">
        <v>1756</v>
      </c>
      <c r="D36" s="877">
        <f>'.625 Median'!O13</f>
        <v>4.6574999999999953</v>
      </c>
      <c r="E36" s="877">
        <f>'.625 Median'!O14</f>
        <v>4.6025000000000027</v>
      </c>
      <c r="F36" s="877">
        <f>'.625 Median'!O15</f>
        <v>4.6391666666666609</v>
      </c>
    </row>
    <row r="37" spans="2:41" x14ac:dyDescent="0.25">
      <c r="B37" s="830" t="s">
        <v>1755</v>
      </c>
      <c r="D37" s="877">
        <f>MAX('.625 Median'!C13:N13)</f>
        <v>5.7399999999999949</v>
      </c>
      <c r="E37" s="877">
        <f>MAX('.625 Median'!C14:N14)</f>
        <v>6.6999999999999957</v>
      </c>
      <c r="F37" s="877">
        <f>MAX('.625 Median'!C15:N15)</f>
        <v>7.6900000000000048</v>
      </c>
    </row>
    <row r="38" spans="2:41" ht="15.75" x14ac:dyDescent="0.25">
      <c r="B38" s="830" t="s">
        <v>1754</v>
      </c>
      <c r="D38" s="876">
        <f>'.625 Median'!O19</f>
        <v>0.19573439798276929</v>
      </c>
      <c r="E38" s="876">
        <f>'.625 Median'!O20</f>
        <v>0.16176082945259654</v>
      </c>
      <c r="F38" s="876">
        <f>'.625 Median'!O21</f>
        <v>0.14034689658649707</v>
      </c>
    </row>
    <row r="39" spans="2:41" ht="15.75" x14ac:dyDescent="0.25">
      <c r="B39" s="830" t="s">
        <v>1753</v>
      </c>
      <c r="D39" s="876">
        <f>MAX('.625 Median'!C19:N19)</f>
        <v>0.21070559610705586</v>
      </c>
      <c r="E39" s="876">
        <f>MAX('.625 Median'!C20:N20)</f>
        <v>0.17126789366053161</v>
      </c>
      <c r="F39" s="876">
        <f>MAX('.625 Median'!$C$21:$N$21)</f>
        <v>0.16783064164120484</v>
      </c>
    </row>
    <row r="41" spans="2:41" x14ac:dyDescent="0.25">
      <c r="B41" s="872" t="s">
        <v>1752</v>
      </c>
    </row>
    <row r="42" spans="2:41" x14ac:dyDescent="0.25">
      <c r="B42" s="830" t="s">
        <v>1751</v>
      </c>
      <c r="C42" s="875">
        <f t="shared" ref="C42:F44" si="3">C17/C$16</f>
        <v>1.1504424778761064</v>
      </c>
      <c r="D42" s="875">
        <f t="shared" si="3"/>
        <v>1.2184873949579833</v>
      </c>
      <c r="E42" s="875">
        <f t="shared" si="3"/>
        <v>1.3181818181818181</v>
      </c>
      <c r="F42" s="875">
        <f t="shared" si="3"/>
        <v>1.2215909090909089</v>
      </c>
    </row>
    <row r="43" spans="2:41" x14ac:dyDescent="0.25">
      <c r="B43" s="830" t="s">
        <v>1750</v>
      </c>
      <c r="C43" s="875">
        <f t="shared" si="3"/>
        <v>2.2035398230088501</v>
      </c>
      <c r="D43" s="875">
        <f t="shared" si="3"/>
        <v>2.0924369747899161</v>
      </c>
      <c r="E43" s="875">
        <f t="shared" si="3"/>
        <v>1.8863636363636365</v>
      </c>
      <c r="F43" s="875">
        <f t="shared" si="3"/>
        <v>1.5795454545454544</v>
      </c>
    </row>
    <row r="44" spans="2:41" x14ac:dyDescent="0.25">
      <c r="B44" s="830" t="s">
        <v>1749</v>
      </c>
      <c r="C44" s="875">
        <f t="shared" si="3"/>
        <v>4.4247787610619476</v>
      </c>
      <c r="D44" s="875">
        <f t="shared" si="3"/>
        <v>4.2016806722689077</v>
      </c>
      <c r="E44" s="875">
        <f t="shared" si="3"/>
        <v>3.7878787878787876</v>
      </c>
      <c r="F44" s="875">
        <f t="shared" si="3"/>
        <v>2.8409090909090908</v>
      </c>
    </row>
    <row r="47" spans="2:41" x14ac:dyDescent="0.25">
      <c r="B47" s="872" t="s">
        <v>1748</v>
      </c>
    </row>
    <row r="48" spans="2:41" x14ac:dyDescent="0.25">
      <c r="B48" s="830" t="s">
        <v>131</v>
      </c>
      <c r="C48" s="874">
        <v>236635.09627118643</v>
      </c>
      <c r="D48" s="874">
        <v>236635.09627118643</v>
      </c>
      <c r="E48" s="874">
        <v>236635.09627118643</v>
      </c>
      <c r="F48" s="874">
        <v>236635.09627118643</v>
      </c>
    </row>
    <row r="49" spans="2:6" x14ac:dyDescent="0.25">
      <c r="B49" s="830" t="s">
        <v>1746</v>
      </c>
      <c r="C49" s="874">
        <v>1135769</v>
      </c>
      <c r="D49" s="874">
        <v>1135769</v>
      </c>
      <c r="E49" s="874">
        <v>1135769</v>
      </c>
      <c r="F49" s="874">
        <v>1135769</v>
      </c>
    </row>
    <row r="50" spans="2:6" x14ac:dyDescent="0.25">
      <c r="B50" s="830" t="s">
        <v>1745</v>
      </c>
      <c r="C50" s="874">
        <v>953837</v>
      </c>
      <c r="D50" s="874">
        <v>922164</v>
      </c>
      <c r="E50" s="874">
        <v>853089</v>
      </c>
      <c r="F50" s="874">
        <v>760909</v>
      </c>
    </row>
    <row r="51" spans="2:6" x14ac:dyDescent="0.25">
      <c r="B51" s="830" t="s">
        <v>1744</v>
      </c>
      <c r="C51" s="874">
        <v>116478</v>
      </c>
      <c r="D51" s="874">
        <v>148151</v>
      </c>
      <c r="E51" s="874">
        <v>217226</v>
      </c>
      <c r="F51" s="874">
        <v>309406</v>
      </c>
    </row>
    <row r="52" spans="2:6" x14ac:dyDescent="0.25">
      <c r="B52" s="830" t="s">
        <v>1743</v>
      </c>
      <c r="C52" s="874">
        <v>125822</v>
      </c>
      <c r="D52" s="874">
        <v>125822</v>
      </c>
      <c r="E52" s="874">
        <v>125822</v>
      </c>
      <c r="F52" s="874">
        <v>125822</v>
      </c>
    </row>
    <row r="53" spans="2:6" x14ac:dyDescent="0.25">
      <c r="B53" s="830" t="s">
        <v>1742</v>
      </c>
      <c r="C53" s="873">
        <f>SUM(C49:C52)</f>
        <v>2331906</v>
      </c>
      <c r="D53" s="873">
        <f>SUM(D49:D52)</f>
        <v>2331906</v>
      </c>
      <c r="E53" s="873">
        <f>SUM(E49:E52)</f>
        <v>2331906</v>
      </c>
      <c r="F53" s="873">
        <f>SUM(F49:F52)</f>
        <v>2331906</v>
      </c>
    </row>
    <row r="55" spans="2:6" x14ac:dyDescent="0.25">
      <c r="B55" s="872" t="s">
        <v>1747</v>
      </c>
    </row>
    <row r="56" spans="2:6" ht="15.75" x14ac:dyDescent="0.25">
      <c r="B56" s="830" t="s">
        <v>1746</v>
      </c>
      <c r="C56" s="871">
        <f t="shared" ref="C56:F59" si="4">C49/C$53</f>
        <v>0.4870560820204588</v>
      </c>
      <c r="D56" s="871">
        <f t="shared" si="4"/>
        <v>0.4870560820204588</v>
      </c>
      <c r="E56" s="871">
        <f t="shared" si="4"/>
        <v>0.4870560820204588</v>
      </c>
      <c r="F56" s="871">
        <f t="shared" si="4"/>
        <v>0.4870560820204588</v>
      </c>
    </row>
    <row r="57" spans="2:6" ht="15.75" x14ac:dyDescent="0.25">
      <c r="B57" s="830" t="s">
        <v>1745</v>
      </c>
      <c r="C57" s="871">
        <f t="shared" si="4"/>
        <v>0.40903749979630399</v>
      </c>
      <c r="D57" s="871">
        <f t="shared" si="4"/>
        <v>0.39545504835958223</v>
      </c>
      <c r="E57" s="871">
        <f t="shared" si="4"/>
        <v>0.36583335691918972</v>
      </c>
      <c r="F57" s="871">
        <f t="shared" si="4"/>
        <v>0.32630346163181534</v>
      </c>
    </row>
    <row r="58" spans="2:6" ht="15.75" x14ac:dyDescent="0.25">
      <c r="B58" s="830" t="s">
        <v>1744</v>
      </c>
      <c r="C58" s="871">
        <f t="shared" si="4"/>
        <v>4.9949697800854752E-2</v>
      </c>
      <c r="D58" s="871">
        <f t="shared" si="4"/>
        <v>6.3532149237576468E-2</v>
      </c>
      <c r="E58" s="871">
        <f t="shared" si="4"/>
        <v>9.3153840677969016E-2</v>
      </c>
      <c r="F58" s="871">
        <f t="shared" si="4"/>
        <v>0.13268373596534336</v>
      </c>
    </row>
    <row r="59" spans="2:6" ht="15.75" x14ac:dyDescent="0.25">
      <c r="B59" s="830" t="s">
        <v>1743</v>
      </c>
      <c r="C59" s="871">
        <f t="shared" si="4"/>
        <v>5.395672038238248E-2</v>
      </c>
      <c r="D59" s="871">
        <f t="shared" si="4"/>
        <v>5.395672038238248E-2</v>
      </c>
      <c r="E59" s="871">
        <f t="shared" si="4"/>
        <v>5.395672038238248E-2</v>
      </c>
      <c r="F59" s="871">
        <f t="shared" si="4"/>
        <v>5.395672038238248E-2</v>
      </c>
    </row>
    <row r="60" spans="2:6" ht="15.75" x14ac:dyDescent="0.25">
      <c r="B60" s="830" t="s">
        <v>1742</v>
      </c>
      <c r="C60" s="870">
        <f>SUM(C56:C59)</f>
        <v>1</v>
      </c>
      <c r="D60" s="870">
        <f>SUM(D56:D59)</f>
        <v>1</v>
      </c>
      <c r="E60" s="870">
        <f>SUM(E56:E59)</f>
        <v>1</v>
      </c>
      <c r="F60" s="870">
        <f>SUM(F56:F59)</f>
        <v>1</v>
      </c>
    </row>
    <row r="62" spans="2:6" x14ac:dyDescent="0.25">
      <c r="B62" s="830" t="s">
        <v>1741</v>
      </c>
    </row>
    <row r="63" spans="2:6" x14ac:dyDescent="0.25">
      <c r="B63" s="830" t="s">
        <v>1740</v>
      </c>
    </row>
    <row r="64" spans="2:6" x14ac:dyDescent="0.25">
      <c r="B64" s="830" t="s">
        <v>1739</v>
      </c>
    </row>
    <row r="65" spans="2:2" x14ac:dyDescent="0.25">
      <c r="B65" s="830" t="s">
        <v>1738</v>
      </c>
    </row>
    <row r="66" spans="2:2" x14ac:dyDescent="0.25">
      <c r="B66" s="830" t="s">
        <v>1737</v>
      </c>
    </row>
    <row r="67" spans="2:2" x14ac:dyDescent="0.25">
      <c r="B67" s="830" t="s">
        <v>1736</v>
      </c>
    </row>
    <row r="68" spans="2:2" x14ac:dyDescent="0.25">
      <c r="B68" s="830" t="s">
        <v>1735</v>
      </c>
    </row>
    <row r="69" spans="2:2" x14ac:dyDescent="0.25">
      <c r="B69" s="830" t="s">
        <v>1734</v>
      </c>
    </row>
  </sheetData>
  <mergeCells count="1">
    <mergeCell ref="H8:Q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2021-07-15T07:00:00+00:00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210560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CB43EAF26C7A46B3E747AE9B6D49E9" ma:contentTypeVersion="36" ma:contentTypeDescription="" ma:contentTypeScope="" ma:versionID="6050b4054bf1581e971805daa116a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14D3D5-752A-43DE-8327-A822CC1F8D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E65DE-C481-429C-9BF6-7F767BB7527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8F9B41-F1EB-45E2-BACA-BFB7EDA71EC7}"/>
</file>

<file path=customXml/itemProps4.xml><?xml version="1.0" encoding="utf-8"?>
<ds:datastoreItem xmlns:ds="http://schemas.openxmlformats.org/officeDocument/2006/customXml" ds:itemID="{EF29AC14-B8E5-4676-AD28-39DEE2043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Calculations</vt:lpstr>
      <vt:lpstr>Inputs</vt:lpstr>
      <vt:lpstr>Output</vt:lpstr>
      <vt:lpstr>PFIS</vt:lpstr>
      <vt:lpstr>Capital Structure</vt:lpstr>
      <vt:lpstr>Int Sync, NTG, Rev Req</vt:lpstr>
      <vt:lpstr>5A and 5B</vt:lpstr>
      <vt:lpstr>Resources</vt:lpstr>
      <vt:lpstr>Rate Design</vt:lpstr>
      <vt:lpstr>.625 Median</vt:lpstr>
      <vt:lpstr>Bill Revised</vt:lpstr>
      <vt:lpstr>Bad_Debt_Percent</vt:lpstr>
      <vt:lpstr>BO_Tax_Rate</vt:lpstr>
      <vt:lpstr>Cost_of_Debt</vt:lpstr>
      <vt:lpstr>Endof_TestYear</vt:lpstr>
      <vt:lpstr>FIT_Rate</vt:lpstr>
      <vt:lpstr>'Capital Structure'!Print_Area</vt:lpstr>
      <vt:lpstr>'Int Sync, NTG, Rev Req'!Print_Area</vt:lpstr>
      <vt:lpstr>Output!Print_Area</vt:lpstr>
      <vt:lpstr>PFIS!Print_Area</vt:lpstr>
      <vt:lpstr>Prof_Int_Exp_Adj</vt:lpstr>
      <vt:lpstr>Proforma_Interest_Expense</vt:lpstr>
      <vt:lpstr>TestEOY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2019-10-22T18:43:48Z</dcterms:created>
  <dcterms:modified xsi:type="dcterms:W3CDTF">2021-07-14T18:09:14Z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0x0101006E56B4D1795A2E4DB2F0B01679ED314A002ACB43EAF26C7A46B3E747AE9B6D49E9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