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externalLinks/externalLink1.xml" ContentType="application/vnd.openxmlformats-officedocument.spreadsheetml.externalLink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customXml/itemProps3.xml" ContentType="application/vnd.openxmlformats-officedocument.customXmlProperties+xml"/>
  <Override PartName="/customXml/itemProps2.xml" ContentType="application/vnd.openxmlformats-officedocument.customXmlProperties+xml"/>
  <Override PartName="/customXml/itemProps1.xml" ContentType="application/vnd.openxmlformats-officedocument.customXmlProperties+xml"/>
  <Override PartName="/customXml/itemProps4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029"/>
  <workbookPr defaultThemeVersion="124226"/>
  <mc:AlternateContent xmlns:mc="http://schemas.openxmlformats.org/markup-compatibility/2006">
    <mc:Choice Requires="x15">
      <x15ac:absPath xmlns:x15ac="http://schemas.microsoft.com/office/spreadsheetml/2010/11/ac" url="\\wcnx.org\Regions\Western Region\2000 Western Region Office\WUTC\WUTC-Yakima 2195\Misc Filings\B&amp;O Tax Increase Filing 10.2025\"/>
    </mc:Choice>
  </mc:AlternateContent>
  <xr:revisionPtr revIDLastSave="0" documentId="13_ncr:1_{2786110E-0C1B-4605-9CF0-304DB9926986}" xr6:coauthVersionLast="47" xr6:coauthVersionMax="47" xr10:uidLastSave="{00000000-0000-0000-0000-000000000000}"/>
  <bookViews>
    <workbookView xWindow="-108" yWindow="-108" windowWidth="23256" windowHeight="12576" activeTab="4" xr2:uid="{7D5666D9-A88C-4567-A5D6-5C30C99AED28}"/>
  </bookViews>
  <sheets>
    <sheet name="Proposed Rates" sheetId="4" r:id="rId1"/>
    <sheet name="LG BRG - MSW" sheetId="1" r:id="rId2"/>
    <sheet name="LG BRG - Recycle" sheetId="2" r:id="rId3"/>
    <sheet name="LG BRG - Yard Waste" sheetId="3" r:id="rId4"/>
    <sheet name="Yakima Regulated Price Out" sheetId="5" r:id="rId5"/>
  </sheets>
  <externalReferences>
    <externalReference r:id="rId6"/>
  </externalReferences>
  <definedNames>
    <definedName name="\6">#REF!</definedName>
    <definedName name="\7">#REF!</definedName>
    <definedName name="\A">#REF!</definedName>
    <definedName name="\c">#REF!</definedName>
    <definedName name="\D" localSheetId="1">#REF!</definedName>
    <definedName name="\D" localSheetId="2">#REF!</definedName>
    <definedName name="\D" localSheetId="3">#REF!</definedName>
    <definedName name="\D" localSheetId="0">#REF!</definedName>
    <definedName name="\D">#REF!</definedName>
    <definedName name="\E">#REF!</definedName>
    <definedName name="\M">#REF!</definedName>
    <definedName name="\p">#REF!</definedName>
    <definedName name="\R">#REF!</definedName>
    <definedName name="\S" localSheetId="1">#REF!</definedName>
    <definedName name="\S" localSheetId="2">#REF!</definedName>
    <definedName name="\S" localSheetId="3">#REF!</definedName>
    <definedName name="\S" localSheetId="0">#REF!</definedName>
    <definedName name="\S">#REF!</definedName>
    <definedName name="\Y" localSheetId="1">#REF!</definedName>
    <definedName name="\Y" localSheetId="2">#REF!</definedName>
    <definedName name="\Y" localSheetId="3">#REF!</definedName>
    <definedName name="\Y" localSheetId="0">#REF!</definedName>
    <definedName name="\Y">#REF!</definedName>
    <definedName name="\z">#REF!</definedName>
    <definedName name="______________CYA1">#REF!</definedName>
    <definedName name="______________CYA10">#REF!</definedName>
    <definedName name="______________CYA11">#REF!</definedName>
    <definedName name="______________CYA2">#REF!</definedName>
    <definedName name="______________CYA3">#REF!</definedName>
    <definedName name="______________CYA4">#REF!</definedName>
    <definedName name="______________CYA5">#REF!</definedName>
    <definedName name="______________CYA6">#REF!</definedName>
    <definedName name="______________CYA7">#REF!</definedName>
    <definedName name="______________CYA8">#REF!</definedName>
    <definedName name="______________CYA9">#REF!</definedName>
    <definedName name="______________LYA12">#REF!</definedName>
    <definedName name="_____________CYA1">#REF!</definedName>
    <definedName name="_____________CYA10">#REF!</definedName>
    <definedName name="_____________CYA11">#REF!</definedName>
    <definedName name="_____________CYA2">#REF!</definedName>
    <definedName name="_____________CYA3">#REF!</definedName>
    <definedName name="_____________CYA4">#REF!</definedName>
    <definedName name="_____________CYA5">#REF!</definedName>
    <definedName name="_____________CYA6">#REF!</definedName>
    <definedName name="_____________CYA7">#REF!</definedName>
    <definedName name="_____________CYA8">#REF!</definedName>
    <definedName name="_____________CYA9">#REF!</definedName>
    <definedName name="_____________LYA12">#REF!</definedName>
    <definedName name="____________CYA1">#REF!</definedName>
    <definedName name="____________CYA10">#REF!</definedName>
    <definedName name="____________CYA11">#REF!</definedName>
    <definedName name="____________CYA2">#REF!</definedName>
    <definedName name="____________CYA3">#REF!</definedName>
    <definedName name="____________CYA4">#REF!</definedName>
    <definedName name="____________CYA5">#REF!</definedName>
    <definedName name="____________CYA6">#REF!</definedName>
    <definedName name="____________CYA7">#REF!</definedName>
    <definedName name="____________CYA8">#REF!</definedName>
    <definedName name="____________CYA9">#REF!</definedName>
    <definedName name="____________LYA12">#REF!</definedName>
    <definedName name="___________CYA1">#REF!</definedName>
    <definedName name="___________CYA10">#REF!</definedName>
    <definedName name="___________CYA11">#REF!</definedName>
    <definedName name="___________CYA2">#REF!</definedName>
    <definedName name="___________CYA3">#REF!</definedName>
    <definedName name="___________CYA4">#REF!</definedName>
    <definedName name="___________CYA5">#REF!</definedName>
    <definedName name="___________CYA6">#REF!</definedName>
    <definedName name="___________CYA7">#REF!</definedName>
    <definedName name="___________CYA8">#REF!</definedName>
    <definedName name="___________CYA9">#REF!</definedName>
    <definedName name="___________LYA12">#REF!</definedName>
    <definedName name="__________CYA1">#REF!</definedName>
    <definedName name="__________CYA10">#REF!</definedName>
    <definedName name="__________CYA11">#REF!</definedName>
    <definedName name="__________CYA2">#REF!</definedName>
    <definedName name="__________CYA3">#REF!</definedName>
    <definedName name="__________CYA4">#REF!</definedName>
    <definedName name="__________CYA5">#REF!</definedName>
    <definedName name="__________CYA6">#REF!</definedName>
    <definedName name="__________CYA7">#REF!</definedName>
    <definedName name="__________CYA8">#REF!</definedName>
    <definedName name="__________CYA9">#REF!</definedName>
    <definedName name="__________LYA12">#REF!</definedName>
    <definedName name="_________CYA1">#REF!</definedName>
    <definedName name="_________CYA10">#REF!</definedName>
    <definedName name="_________CYA11">#REF!</definedName>
    <definedName name="_________CYA2">#REF!</definedName>
    <definedName name="_________CYA3">#REF!</definedName>
    <definedName name="_________CYA4">#REF!</definedName>
    <definedName name="_________CYA5">#REF!</definedName>
    <definedName name="_________CYA6">#REF!</definedName>
    <definedName name="_________CYA7">#REF!</definedName>
    <definedName name="_________CYA8">#REF!</definedName>
    <definedName name="_________CYA9">#REF!</definedName>
    <definedName name="_________LYA12">#REF!</definedName>
    <definedName name="________CYA1">#REF!</definedName>
    <definedName name="________CYA10">#REF!</definedName>
    <definedName name="________CYA11">#REF!</definedName>
    <definedName name="________CYA2">#REF!</definedName>
    <definedName name="________CYA3">#REF!</definedName>
    <definedName name="________CYA4">#REF!</definedName>
    <definedName name="________CYA5">#REF!</definedName>
    <definedName name="________CYA6">#REF!</definedName>
    <definedName name="________CYA7">#REF!</definedName>
    <definedName name="________CYA8">#REF!</definedName>
    <definedName name="________CYA9">#REF!</definedName>
    <definedName name="________LYA12">#REF!</definedName>
    <definedName name="_______CYA1">#REF!</definedName>
    <definedName name="_______CYA10">#REF!</definedName>
    <definedName name="_______CYA11">#REF!</definedName>
    <definedName name="_______CYA2">#REF!</definedName>
    <definedName name="_______CYA3">#REF!</definedName>
    <definedName name="_______CYA4">#REF!</definedName>
    <definedName name="_______CYA5">#REF!</definedName>
    <definedName name="_______CYA6">#REF!</definedName>
    <definedName name="_______CYA7">#REF!</definedName>
    <definedName name="_______CYA8">#REF!</definedName>
    <definedName name="_______CYA9">#REF!</definedName>
    <definedName name="_______LYA12">#REF!</definedName>
    <definedName name="______ACT1">#REF!</definedName>
    <definedName name="______ACT2">#REF!</definedName>
    <definedName name="______ACT3">#REF!</definedName>
    <definedName name="______CYA1">#REF!</definedName>
    <definedName name="______CYA10">#REF!</definedName>
    <definedName name="______CYA11">#REF!</definedName>
    <definedName name="______CYA2">#REF!</definedName>
    <definedName name="______CYA3">#REF!</definedName>
    <definedName name="______CYA4">#REF!</definedName>
    <definedName name="______CYA5">#REF!</definedName>
    <definedName name="______CYA6">#REF!</definedName>
    <definedName name="______CYA7">#REF!</definedName>
    <definedName name="______CYA8">#REF!</definedName>
    <definedName name="______CYA9">#REF!</definedName>
    <definedName name="______LYA12">#REF!</definedName>
    <definedName name="_____ACT1">#REF!</definedName>
    <definedName name="_____ACT2">#REF!</definedName>
    <definedName name="_____ACT3">#REF!</definedName>
    <definedName name="_____CYA1">#REF!</definedName>
    <definedName name="_____CYA10">#REF!</definedName>
    <definedName name="_____CYA11">#REF!</definedName>
    <definedName name="_____CYA2">#REF!</definedName>
    <definedName name="_____CYA3">#REF!</definedName>
    <definedName name="_____CYA4">#REF!</definedName>
    <definedName name="_____CYA5">#REF!</definedName>
    <definedName name="_____CYA6">#REF!</definedName>
    <definedName name="_____CYA7">#REF!</definedName>
    <definedName name="_____CYA8">#REF!</definedName>
    <definedName name="_____CYA9">#REF!</definedName>
    <definedName name="_____LYA12">#REF!</definedName>
    <definedName name="_____MAS95">#REF!</definedName>
    <definedName name="_____Sub1">#REF!</definedName>
    <definedName name="_____Sub10">#REF!</definedName>
    <definedName name="_____Sub11">#REF!</definedName>
    <definedName name="_____Sub12">#REF!</definedName>
    <definedName name="_____Sub13">#REF!</definedName>
    <definedName name="_____Sub2">#REF!</definedName>
    <definedName name="_____Sub3">#REF!</definedName>
    <definedName name="_____Sub4">#REF!</definedName>
    <definedName name="_____Sub5">#REF!</definedName>
    <definedName name="_____Sub6">#REF!</definedName>
    <definedName name="_____Sub7">#REF!</definedName>
    <definedName name="_____Sub8">#REF!</definedName>
    <definedName name="_____Sub9">#REF!</definedName>
    <definedName name="____ACT1">#REF!</definedName>
    <definedName name="____ACT2">#REF!</definedName>
    <definedName name="____ACT3">#REF!</definedName>
    <definedName name="____CYA1">#REF!</definedName>
    <definedName name="____CYA10">#REF!</definedName>
    <definedName name="____CYA11">#REF!</definedName>
    <definedName name="____CYA2">#REF!</definedName>
    <definedName name="____CYA3">#REF!</definedName>
    <definedName name="____CYA4">#REF!</definedName>
    <definedName name="____CYA5">#REF!</definedName>
    <definedName name="____CYA6">#REF!</definedName>
    <definedName name="____CYA7">#REF!</definedName>
    <definedName name="____CYA8">#REF!</definedName>
    <definedName name="____CYA9">#REF!</definedName>
    <definedName name="____LYA12">#REF!</definedName>
    <definedName name="____MAS95">#REF!</definedName>
    <definedName name="____Sub1">#REF!</definedName>
    <definedName name="____Sub10">#REF!</definedName>
    <definedName name="____Sub11">#REF!</definedName>
    <definedName name="____Sub12">#REF!</definedName>
    <definedName name="____Sub13">#REF!</definedName>
    <definedName name="____Sub2">#REF!</definedName>
    <definedName name="____Sub3">#REF!</definedName>
    <definedName name="____Sub4">#REF!</definedName>
    <definedName name="____Sub5">#REF!</definedName>
    <definedName name="____Sub6">#REF!</definedName>
    <definedName name="____Sub7">#REF!</definedName>
    <definedName name="____Sub8">#REF!</definedName>
    <definedName name="____Sub9">#REF!</definedName>
    <definedName name="___ACT1">#REF!</definedName>
    <definedName name="___ACT2">#REF!</definedName>
    <definedName name="___ACT3">#REF!</definedName>
    <definedName name="___CYA1">#REF!</definedName>
    <definedName name="___CYA10">#REF!</definedName>
    <definedName name="___CYA11">#REF!</definedName>
    <definedName name="___CYA2">#REF!</definedName>
    <definedName name="___CYA3">#REF!</definedName>
    <definedName name="___CYA4">#REF!</definedName>
    <definedName name="___CYA5">#REF!</definedName>
    <definedName name="___CYA6">#REF!</definedName>
    <definedName name="___CYA7">#REF!</definedName>
    <definedName name="___CYA8">#REF!</definedName>
    <definedName name="___CYA9">#REF!</definedName>
    <definedName name="___LYA12">#REF!</definedName>
    <definedName name="___MAS95">#REF!</definedName>
    <definedName name="___Sub1">#REF!</definedName>
    <definedName name="___Sub10">#REF!</definedName>
    <definedName name="___Sub11">#REF!</definedName>
    <definedName name="___Sub12">#REF!</definedName>
    <definedName name="___Sub13">#REF!</definedName>
    <definedName name="___Sub2">#REF!</definedName>
    <definedName name="___Sub3">#REF!</definedName>
    <definedName name="___Sub4">#REF!</definedName>
    <definedName name="___Sub5">#REF!</definedName>
    <definedName name="___Sub6">#REF!</definedName>
    <definedName name="___Sub7">#REF!</definedName>
    <definedName name="___Sub8">#REF!</definedName>
    <definedName name="___Sub9">#REF!</definedName>
    <definedName name="__ACT1" localSheetId="1">#REF!</definedName>
    <definedName name="__ACT1" localSheetId="2">#REF!</definedName>
    <definedName name="__ACT1" localSheetId="3">#REF!</definedName>
    <definedName name="__ACT1" localSheetId="0">#REF!</definedName>
    <definedName name="__ACT1">#REF!</definedName>
    <definedName name="__ACT2" localSheetId="1">#REF!</definedName>
    <definedName name="__ACT2" localSheetId="2">#REF!</definedName>
    <definedName name="__ACT2" localSheetId="3">#REF!</definedName>
    <definedName name="__ACT2" localSheetId="0">#REF!</definedName>
    <definedName name="__ACT2">#REF!</definedName>
    <definedName name="__ACT3" localSheetId="1">#REF!</definedName>
    <definedName name="__ACT3" localSheetId="2">#REF!</definedName>
    <definedName name="__ACT3" localSheetId="3">#REF!</definedName>
    <definedName name="__ACT3" localSheetId="0">#REF!</definedName>
    <definedName name="__ACT3">#REF!</definedName>
    <definedName name="__CYA1">#REF!</definedName>
    <definedName name="__CYA10">#REF!</definedName>
    <definedName name="__CYA11">#REF!</definedName>
    <definedName name="__CYA2">#REF!</definedName>
    <definedName name="__CYA3">#REF!</definedName>
    <definedName name="__CYA4">#REF!</definedName>
    <definedName name="__CYA5">#REF!</definedName>
    <definedName name="__CYA6">#REF!</definedName>
    <definedName name="__CYA7">#REF!</definedName>
    <definedName name="__CYA8">#REF!</definedName>
    <definedName name="__CYA9">#REF!</definedName>
    <definedName name="__IntlFixup" hidden="1">TRUE</definedName>
    <definedName name="__LYA1">#REF!</definedName>
    <definedName name="__LYA10">#REF!</definedName>
    <definedName name="__LYA11">#REF!</definedName>
    <definedName name="__LYA12">#REF!</definedName>
    <definedName name="__LYA2">#REF!</definedName>
    <definedName name="__LYA3">#REF!</definedName>
    <definedName name="__LYA4">#REF!</definedName>
    <definedName name="__LYA5">#REF!</definedName>
    <definedName name="__LYA6">#REF!</definedName>
    <definedName name="__LYA7">#REF!</definedName>
    <definedName name="__LYA8">#REF!</definedName>
    <definedName name="__LYA9">#REF!</definedName>
    <definedName name="__MAS95">#REF!</definedName>
    <definedName name="__Sub1">#REF!</definedName>
    <definedName name="__Sub10">#REF!</definedName>
    <definedName name="__Sub11">#REF!</definedName>
    <definedName name="__Sub12">#REF!</definedName>
    <definedName name="__Sub13">#REF!</definedName>
    <definedName name="__Sub2">#REF!</definedName>
    <definedName name="__Sub3">#REF!</definedName>
    <definedName name="__Sub4">#REF!</definedName>
    <definedName name="__Sub5">#REF!</definedName>
    <definedName name="__Sub6">#REF!</definedName>
    <definedName name="__Sub7">#REF!</definedName>
    <definedName name="__Sub8">#REF!</definedName>
    <definedName name="__Sub9">#REF!</definedName>
    <definedName name="_1">#REF!</definedName>
    <definedName name="_10">#REF!</definedName>
    <definedName name="_11">#REF!</definedName>
    <definedName name="_12">#REF!</definedName>
    <definedName name="_123Graph_g" hidden="1">#REF!</definedName>
    <definedName name="_13">#REF!</definedName>
    <definedName name="_13054">#REF!</definedName>
    <definedName name="_132" hidden="1">#REF!</definedName>
    <definedName name="_132Graph_h" localSheetId="1" hidden="1">#REF!</definedName>
    <definedName name="_132Graph_h" localSheetId="2" hidden="1">#REF!</definedName>
    <definedName name="_132Graph_h" localSheetId="3" hidden="1">#REF!</definedName>
    <definedName name="_132Graph_h" localSheetId="0" hidden="1">#REF!</definedName>
    <definedName name="_132Graph_h" hidden="1">#REF!</definedName>
    <definedName name="_14">#REF!</definedName>
    <definedName name="_15">#REF!</definedName>
    <definedName name="_16">#REF!</definedName>
    <definedName name="_17">#REF!</definedName>
    <definedName name="_18">#REF!</definedName>
    <definedName name="_19">#REF!</definedName>
    <definedName name="_2">#REF!</definedName>
    <definedName name="_20">#REF!</definedName>
    <definedName name="_21">#REF!</definedName>
    <definedName name="_22">#REF!</definedName>
    <definedName name="_23">#REF!</definedName>
    <definedName name="_24">#REF!</definedName>
    <definedName name="_25">#REF!</definedName>
    <definedName name="_26">#REF!</definedName>
    <definedName name="_27">#REF!</definedName>
    <definedName name="_28">#REF!</definedName>
    <definedName name="_29">#REF!</definedName>
    <definedName name="_3">#REF!</definedName>
    <definedName name="_30">#REF!</definedName>
    <definedName name="_31">#REF!</definedName>
    <definedName name="_4">#REF!</definedName>
    <definedName name="_5">#REF!</definedName>
    <definedName name="_6">#REF!</definedName>
    <definedName name="_7">#REF!</definedName>
    <definedName name="_8">#REF!</definedName>
    <definedName name="_9">#REF!</definedName>
    <definedName name="_ACT1" localSheetId="1">#REF!</definedName>
    <definedName name="_ACT1" localSheetId="2">#REF!</definedName>
    <definedName name="_ACT1" localSheetId="3">#REF!</definedName>
    <definedName name="_ACT1" localSheetId="0">#REF!</definedName>
    <definedName name="_ACT1" localSheetId="4">#REF!</definedName>
    <definedName name="_ACT1">#REF!</definedName>
    <definedName name="_ACT2" localSheetId="1">#REF!</definedName>
    <definedName name="_ACT2" localSheetId="2">#REF!</definedName>
    <definedName name="_ACT2" localSheetId="3">#REF!</definedName>
    <definedName name="_ACT2" localSheetId="0">#REF!</definedName>
    <definedName name="_ACT2" localSheetId="4">#REF!</definedName>
    <definedName name="_ACT2">#REF!</definedName>
    <definedName name="_ACT3" localSheetId="1">#REF!</definedName>
    <definedName name="_ACT3" localSheetId="2">#REF!</definedName>
    <definedName name="_ACT3" localSheetId="3">#REF!</definedName>
    <definedName name="_ACT3" localSheetId="0">#REF!</definedName>
    <definedName name="_ACT3" localSheetId="4">#REF!</definedName>
    <definedName name="_ACT3">#REF!</definedName>
    <definedName name="_ACT4">#REF!</definedName>
    <definedName name="_BUN1">#REF!</definedName>
    <definedName name="_BUN3">#REF!</definedName>
    <definedName name="_COS1" localSheetId="1">#REF!</definedName>
    <definedName name="_COS1" localSheetId="2">#REF!</definedName>
    <definedName name="_COS1" localSheetId="3">#REF!</definedName>
    <definedName name="_COS1" localSheetId="0">#REF!</definedName>
    <definedName name="_COS1">#REF!</definedName>
    <definedName name="_COS2" localSheetId="1">#REF!</definedName>
    <definedName name="_COS2" localSheetId="2">#REF!</definedName>
    <definedName name="_COS2" localSheetId="3">#REF!</definedName>
    <definedName name="_COS2" localSheetId="0">#REF!</definedName>
    <definedName name="_COS2">#REF!</definedName>
    <definedName name="_CYA1">#REF!</definedName>
    <definedName name="_CYA10">#REF!</definedName>
    <definedName name="_CYA11">#REF!</definedName>
    <definedName name="_CYA2">#REF!</definedName>
    <definedName name="_CYA3">#REF!</definedName>
    <definedName name="_CYA4">#REF!</definedName>
    <definedName name="_CYA5">#REF!</definedName>
    <definedName name="_CYA6">#REF!</definedName>
    <definedName name="_CYA7">#REF!</definedName>
    <definedName name="_CYA8">#REF!</definedName>
    <definedName name="_CYA9">#REF!</definedName>
    <definedName name="_CYB4">#REF!</definedName>
    <definedName name="_CYB5">#REF!</definedName>
    <definedName name="_CYB6">#REF!</definedName>
    <definedName name="_Fill" localSheetId="1" hidden="1">#REF!</definedName>
    <definedName name="_Fill" localSheetId="2" hidden="1">#REF!</definedName>
    <definedName name="_Fill" localSheetId="3" hidden="1">#REF!</definedName>
    <definedName name="_Fill" localSheetId="0" hidden="1">#REF!</definedName>
    <definedName name="_Fill" hidden="1">#REF!</definedName>
    <definedName name="_xlnm._FilterDatabase" localSheetId="4" hidden="1">'Yakima Regulated Price Out'!$A$4:$BB$211</definedName>
    <definedName name="_JV100">#REF!</definedName>
    <definedName name="_JV502">#REF!</definedName>
    <definedName name="_Key1" localSheetId="1" hidden="1">#REF!</definedName>
    <definedName name="_Key1" localSheetId="2" hidden="1">#REF!</definedName>
    <definedName name="_Key1" localSheetId="3" hidden="1">#REF!</definedName>
    <definedName name="_Key1" localSheetId="0" hidden="1">#REF!</definedName>
    <definedName name="_Key1" hidden="1">#REF!</definedName>
    <definedName name="_Key2" hidden="1">#REF!</definedName>
    <definedName name="_key5" hidden="1">#REF!</definedName>
    <definedName name="_LYA1">#REF!</definedName>
    <definedName name="_LYA10">#REF!</definedName>
    <definedName name="_LYA11">#REF!</definedName>
    <definedName name="_LYA12">#REF!</definedName>
    <definedName name="_LYA2">#REF!</definedName>
    <definedName name="_LYA3">#REF!</definedName>
    <definedName name="_LYA4">#REF!</definedName>
    <definedName name="_LYA5">#REF!</definedName>
    <definedName name="_LYA6">#REF!</definedName>
    <definedName name="_LYA7">#REF!</definedName>
    <definedName name="_LYA8">#REF!</definedName>
    <definedName name="_LYA9">#REF!</definedName>
    <definedName name="_MAS95">#REF!</definedName>
    <definedName name="_max" localSheetId="1" hidden="1">#REF!</definedName>
    <definedName name="_max" localSheetId="2" hidden="1">#REF!</definedName>
    <definedName name="_max" localSheetId="3" hidden="1">#REF!</definedName>
    <definedName name="_max" localSheetId="0" hidden="1">#REF!</definedName>
    <definedName name="_max" hidden="1">#REF!</definedName>
    <definedName name="_Mon" localSheetId="1" hidden="1">#REF!</definedName>
    <definedName name="_Mon" localSheetId="2" hidden="1">#REF!</definedName>
    <definedName name="_Mon" localSheetId="3" hidden="1">#REF!</definedName>
    <definedName name="_Mon" localSheetId="0" hidden="1">#REF!</definedName>
    <definedName name="_Mon" hidden="1">#REF!</definedName>
    <definedName name="_Order1" hidden="1">255</definedName>
    <definedName name="_Order2" hidden="1">255</definedName>
    <definedName name="_Order3" hidden="1">0</definedName>
    <definedName name="_PER1">#REF!</definedName>
    <definedName name="_PER2">#REF!</definedName>
    <definedName name="_PER3">#REF!</definedName>
    <definedName name="_PER4">#REF!</definedName>
    <definedName name="_PER5">#REF!</definedName>
    <definedName name="_Regression_Int">0</definedName>
    <definedName name="_res1">#REF!</definedName>
    <definedName name="_res2">#REF!</definedName>
    <definedName name="_res3">#REF!</definedName>
    <definedName name="_res4">#REF!</definedName>
    <definedName name="_res5">#REF!</definedName>
    <definedName name="_SFD1">#REF!</definedName>
    <definedName name="_SFD3">#REF!</definedName>
    <definedName name="_SFV1">#REF!</definedName>
    <definedName name="_SFV4">#REF!</definedName>
    <definedName name="_SHR1">#REF!</definedName>
    <definedName name="_Sort" localSheetId="1" hidden="1">#REF!</definedName>
    <definedName name="_Sort" localSheetId="2" hidden="1">#REF!</definedName>
    <definedName name="_Sort" localSheetId="3" hidden="1">#REF!</definedName>
    <definedName name="_Sort" localSheetId="0" hidden="1">#REF!</definedName>
    <definedName name="_Sort" hidden="1">#REF!</definedName>
    <definedName name="_Sort1" hidden="1">#REF!</definedName>
    <definedName name="_sort3" hidden="1">#REF!</definedName>
    <definedName name="_Sub1">#REF!</definedName>
    <definedName name="_Sub10">#REF!</definedName>
    <definedName name="_Sub11">#REF!</definedName>
    <definedName name="_Sub12">#REF!</definedName>
    <definedName name="_Sub13">#REF!</definedName>
    <definedName name="_Sub2">#REF!</definedName>
    <definedName name="_Sub3">#REF!</definedName>
    <definedName name="_Sub4">#REF!</definedName>
    <definedName name="_Sub5">#REF!</definedName>
    <definedName name="_Sub6">#REF!</definedName>
    <definedName name="_Sub7">#REF!</definedName>
    <definedName name="_Sub8">#REF!</definedName>
    <definedName name="_Sub9">#REF!</definedName>
    <definedName name="_tax1">#REF!</definedName>
    <definedName name="_tax2">#REF!</definedName>
    <definedName name="_tax3">#REF!</definedName>
    <definedName name="_tax4">#REF!</definedName>
    <definedName name="a" localSheetId="1">#REF!</definedName>
    <definedName name="a" localSheetId="2">#REF!</definedName>
    <definedName name="a" localSheetId="3">#REF!</definedName>
    <definedName name="a" localSheetId="0">#REF!</definedName>
    <definedName name="a">#REF!</definedName>
    <definedName name="aaaaaaa">rank</definedName>
    <definedName name="Accounts" localSheetId="1">#REF!</definedName>
    <definedName name="Accounts" localSheetId="2">#REF!</definedName>
    <definedName name="Accounts" localSheetId="3">#REF!</definedName>
    <definedName name="Accounts" localSheetId="4">#REF!</definedName>
    <definedName name="Accounts">#REF!</definedName>
    <definedName name="AccrualThreshold">#REF!</definedName>
    <definedName name="ACCT" localSheetId="0">#REF!</definedName>
    <definedName name="ACCT" localSheetId="4">#REF!</definedName>
    <definedName name="ACCT">#REF!</definedName>
    <definedName name="ACCT.ConsolSum">#REF!</definedName>
    <definedName name="AcctName">#REF!</definedName>
    <definedName name="ACT_CUR" localSheetId="1">#REF!</definedName>
    <definedName name="ACT_CUR" localSheetId="2">#REF!</definedName>
    <definedName name="ACT_CUR" localSheetId="3">#REF!</definedName>
    <definedName name="ACT_CUR" localSheetId="0">#REF!</definedName>
    <definedName name="ACT_CUR" localSheetId="4">#REF!</definedName>
    <definedName name="ACT_CUR">#REF!</definedName>
    <definedName name="ACT_YTD" localSheetId="1">#REF!</definedName>
    <definedName name="ACT_YTD" localSheetId="2">#REF!</definedName>
    <definedName name="ACT_YTD" localSheetId="3">#REF!</definedName>
    <definedName name="ACT_YTD" localSheetId="0">#REF!</definedName>
    <definedName name="ACT_YTD" localSheetId="4">#REF!</definedName>
    <definedName name="ACT_YTD">#REF!</definedName>
    <definedName name="AD">#REF!</definedName>
    <definedName name="adfd">rank</definedName>
    <definedName name="Adjtot1">#REF!</definedName>
    <definedName name="Adjtot10">#REF!</definedName>
    <definedName name="Adjtot11">#REF!</definedName>
    <definedName name="Adjtot12">#REF!</definedName>
    <definedName name="Adjtot13">#REF!</definedName>
    <definedName name="Adjtot2">#REF!</definedName>
    <definedName name="Adjtot3">#REF!</definedName>
    <definedName name="Adjtot4">#REF!</definedName>
    <definedName name="Adjtot5">#REF!</definedName>
    <definedName name="Adjtot6">#REF!</definedName>
    <definedName name="Adjtot7">#REF!</definedName>
    <definedName name="Adjtot8">#REF!</definedName>
    <definedName name="Adjtot9">#REF!</definedName>
    <definedName name="ADK">#REF!</definedName>
    <definedName name="afsdfsdfsd" localSheetId="1">#REF!</definedName>
    <definedName name="afsdfsdfsd" localSheetId="2">#REF!</definedName>
    <definedName name="afsdfsdfsd" localSheetId="3">#REF!</definedName>
    <definedName name="afsdfsdfsd" localSheetId="0">#REF!</definedName>
    <definedName name="afsdfsdfsd">#REF!</definedName>
    <definedName name="ajeRow">#REF!</definedName>
    <definedName name="AmountCount" localSheetId="1">#REF!</definedName>
    <definedName name="AmountCount" localSheetId="2">#REF!</definedName>
    <definedName name="AmountCount" localSheetId="3">#REF!</definedName>
    <definedName name="AmountCount" localSheetId="0">#REF!</definedName>
    <definedName name="AmountCount" localSheetId="4">#REF!</definedName>
    <definedName name="AmountCount">#REF!</definedName>
    <definedName name="AmountCount1" localSheetId="1">#REF!</definedName>
    <definedName name="AmountCount1" localSheetId="2">#REF!</definedName>
    <definedName name="AmountCount1" localSheetId="3">#REF!</definedName>
    <definedName name="AmountCount1">#REF!</definedName>
    <definedName name="AmountFrom" localSheetId="1">#REF!</definedName>
    <definedName name="AmountFrom" localSheetId="2">#REF!</definedName>
    <definedName name="AmountFrom" localSheetId="3">#REF!</definedName>
    <definedName name="AmountFrom" localSheetId="4">#REF!</definedName>
    <definedName name="AmountFrom">#REF!</definedName>
    <definedName name="AmountTo" localSheetId="1">#REF!</definedName>
    <definedName name="AmountTo" localSheetId="2">#REF!</definedName>
    <definedName name="AmountTo" localSheetId="3">#REF!</definedName>
    <definedName name="AmountTo" localSheetId="4">#REF!</definedName>
    <definedName name="AmountTo">#REF!</definedName>
    <definedName name="AmountTotal" localSheetId="1">#REF!</definedName>
    <definedName name="AmountTotal" localSheetId="2">#REF!</definedName>
    <definedName name="AmountTotal" localSheetId="3">#REF!</definedName>
    <definedName name="AmountTotal" localSheetId="0">#REF!</definedName>
    <definedName name="AmountTotal" localSheetId="4">#REF!</definedName>
    <definedName name="AmountTotal">#REF!</definedName>
    <definedName name="AmountTotal1" localSheetId="1">#REF!</definedName>
    <definedName name="AmountTotal1" localSheetId="2">#REF!</definedName>
    <definedName name="AmountTotal1" localSheetId="3">#REF!</definedName>
    <definedName name="AmountTotal1">#REF!</definedName>
    <definedName name="AOK">#REF!</definedName>
    <definedName name="APA">#REF!</definedName>
    <definedName name="APN">#REF!</definedName>
    <definedName name="ASD">#REF!</definedName>
    <definedName name="AST">#REF!</definedName>
    <definedName name="averaging">#REF!</definedName>
    <definedName name="BalanceCheck">#REF!</definedName>
    <definedName name="BaseMonthDate">#REF!</definedName>
    <definedName name="BaseMonthDate2">#REF!</definedName>
    <definedName name="BaseMonthDate3">#REF!</definedName>
    <definedName name="BaseYear">#REF!</definedName>
    <definedName name="BatchCode">#REF!</definedName>
    <definedName name="BEGCELL">#REF!</definedName>
    <definedName name="begin">#REF!</definedName>
    <definedName name="BIGFLUX">#REF!</definedName>
    <definedName name="BookRev" localSheetId="0">#REF!</definedName>
    <definedName name="BookRev" localSheetId="4">#REF!</definedName>
    <definedName name="BookRev">#REF!</definedName>
    <definedName name="BookRev_com" localSheetId="0">#REF!</definedName>
    <definedName name="BookRev_com" localSheetId="4">#REF!</definedName>
    <definedName name="BookRev_com">#REF!</definedName>
    <definedName name="BookRev_mfr" localSheetId="0">#REF!</definedName>
    <definedName name="BookRev_mfr" localSheetId="4">#REF!</definedName>
    <definedName name="BookRev_mfr">#REF!</definedName>
    <definedName name="BookRev_ro" localSheetId="0">#REF!</definedName>
    <definedName name="BookRev_ro" localSheetId="4">#REF!</definedName>
    <definedName name="BookRev_ro">#REF!</definedName>
    <definedName name="BookRev_rr" localSheetId="0">#REF!</definedName>
    <definedName name="BookRev_rr" localSheetId="4">#REF!</definedName>
    <definedName name="BookRev_rr">#REF!</definedName>
    <definedName name="BookRev_yw" localSheetId="0">#REF!</definedName>
    <definedName name="BookRev_yw" localSheetId="4">#REF!</definedName>
    <definedName name="BookRev_yw">#REF!</definedName>
    <definedName name="BoolList">#REF!</definedName>
    <definedName name="boxes">#REF!</definedName>
    <definedName name="BREMAIR_COST_of_SERVICE_STUDY" localSheetId="1">#REF!</definedName>
    <definedName name="BREMAIR_COST_of_SERVICE_STUDY" localSheetId="2">#REF!</definedName>
    <definedName name="BREMAIR_COST_of_SERVICE_STUDY" localSheetId="3">#REF!</definedName>
    <definedName name="BREMAIR_COST_of_SERVICE_STUDY" localSheetId="0">#REF!</definedName>
    <definedName name="BREMAIR_COST_of_SERVICE_STUDY" localSheetId="4">#REF!</definedName>
    <definedName name="BREMAIR_COST_of_SERVICE_STUDY">#REF!</definedName>
    <definedName name="Brokerage">#REF!</definedName>
    <definedName name="BUD_CUR" localSheetId="1">#REF!</definedName>
    <definedName name="BUD_CUR" localSheetId="2">#REF!</definedName>
    <definedName name="BUD_CUR" localSheetId="3">#REF!</definedName>
    <definedName name="BUD_CUR" localSheetId="0">#REF!</definedName>
    <definedName name="BUD_CUR" localSheetId="4">#REF!</definedName>
    <definedName name="BUD_CUR">#REF!</definedName>
    <definedName name="BUD_YTD" localSheetId="1">#REF!</definedName>
    <definedName name="BUD_YTD" localSheetId="2">#REF!</definedName>
    <definedName name="BUD_YTD" localSheetId="3">#REF!</definedName>
    <definedName name="BUD_YTD" localSheetId="0">#REF!</definedName>
    <definedName name="BUD_YTD" localSheetId="4">#REF!</definedName>
    <definedName name="BUD_YTD">#REF!</definedName>
    <definedName name="BudYear">#REF!</definedName>
    <definedName name="BudYrs_Limit">#REF!</definedName>
    <definedName name="BUN">#REF!</definedName>
    <definedName name="BusUnitCode">#REF!</definedName>
    <definedName name="BusUnitName">#REF!</definedName>
    <definedName name="button_area_1">#REF!</definedName>
    <definedName name="BUV">#REF!</definedName>
    <definedName name="Calc">#REF!</definedName>
    <definedName name="Calc0">#REF!</definedName>
    <definedName name="Calc1">#REF!</definedName>
    <definedName name="Calc10">#REF!</definedName>
    <definedName name="Calc11">#REF!</definedName>
    <definedName name="Calc12">#REF!</definedName>
    <definedName name="Calc13">#REF!</definedName>
    <definedName name="Calc14">#REF!</definedName>
    <definedName name="Calc15">#REF!</definedName>
    <definedName name="Calc16">#REF!</definedName>
    <definedName name="Calc17">#REF!</definedName>
    <definedName name="Calc18">#REF!</definedName>
    <definedName name="Calc2">#REF!</definedName>
    <definedName name="Calc3">#REF!</definedName>
    <definedName name="Calc4">#REF!</definedName>
    <definedName name="Calc5">#REF!</definedName>
    <definedName name="Calc6">#REF!</definedName>
    <definedName name="Calc7">#REF!</definedName>
    <definedName name="Calc8">#REF!</definedName>
    <definedName name="Calc9">#REF!</definedName>
    <definedName name="CalRecyTons" localSheetId="0">#REF!</definedName>
    <definedName name="CalRecyTons" localSheetId="4">#REF!</definedName>
    <definedName name="CalRecyTons">#REF!</definedName>
    <definedName name="CanCartTons">#REF!</definedName>
    <definedName name="CC">#REF!</definedName>
    <definedName name="CCT">#REF!</definedName>
    <definedName name="celltips_area">#REF!</definedName>
    <definedName name="CheckTotals" localSheetId="1">#REF!</definedName>
    <definedName name="CheckTotals" localSheetId="2">#REF!</definedName>
    <definedName name="CheckTotals" localSheetId="3">#REF!</definedName>
    <definedName name="CheckTotals" localSheetId="0">#REF!</definedName>
    <definedName name="CheckTotals" localSheetId="4">#REF!</definedName>
    <definedName name="CheckTotals">#REF!</definedName>
    <definedName name="ClassCode">#REF!</definedName>
    <definedName name="clear">#REF!</definedName>
    <definedName name="CloseDate">#REF!</definedName>
    <definedName name="CoCanTons">#REF!</definedName>
    <definedName name="CoComYd">#REF!</definedName>
    <definedName name="CoCustCnt" localSheetId="1">#REF!</definedName>
    <definedName name="CoCustCnt" localSheetId="2">#REF!</definedName>
    <definedName name="CoCustCnt" localSheetId="3">#REF!</definedName>
    <definedName name="CoCustCnt" localSheetId="0">#REF!</definedName>
    <definedName name="CoCustCnt">#REF!</definedName>
    <definedName name="colgroup">#REF!</definedName>
    <definedName name="colsegment">#REF!</definedName>
    <definedName name="Comments">#REF!:INDEX(#REF!,SUMPRODUCT(--(#REF!&lt;&gt;"")))</definedName>
    <definedName name="CommlStaffPriceOut" localSheetId="1">#REF!</definedName>
    <definedName name="CommlStaffPriceOut" localSheetId="2">#REF!</definedName>
    <definedName name="CommlStaffPriceOut" localSheetId="3">#REF!</definedName>
    <definedName name="CommlStaffPriceOut" localSheetId="0">#REF!</definedName>
    <definedName name="CommlStaffPriceOut">#REF!</definedName>
    <definedName name="Company">#REF!</definedName>
    <definedName name="CoMultiYd">#REF!</definedName>
    <definedName name="Consideration">#REF!</definedName>
    <definedName name="ContainerTons">#REF!</definedName>
    <definedName name="ControlNumber">#REF!</definedName>
    <definedName name="COST_OF_SERVICE_STUDY" localSheetId="1">#REF!</definedName>
    <definedName name="COST_OF_SERVICE_STUDY" localSheetId="2">#REF!</definedName>
    <definedName name="COST_OF_SERVICE_STUDY" localSheetId="3">#REF!</definedName>
    <definedName name="COST_OF_SERVICE_STUDY" localSheetId="0">#REF!</definedName>
    <definedName name="COST_OF_SERVICE_STUDY">#REF!</definedName>
    <definedName name="Coststudy">#REF!</definedName>
    <definedName name="CoXtraYds" localSheetId="1">#REF!</definedName>
    <definedName name="CoXtraYds" localSheetId="2">#REF!</definedName>
    <definedName name="CoXtraYds" localSheetId="3">#REF!</definedName>
    <definedName name="CoXtraYds" localSheetId="0">#REF!</definedName>
    <definedName name="CoXtraYds">#REF!</definedName>
    <definedName name="CR" localSheetId="1">#REF!</definedName>
    <definedName name="CR" localSheetId="2">#REF!</definedName>
    <definedName name="CR" localSheetId="3">#REF!</definedName>
    <definedName name="CR" localSheetId="0">#REF!</definedName>
    <definedName name="CR">#REF!</definedName>
    <definedName name="CRCTable" localSheetId="1">#REF!</definedName>
    <definedName name="CRCTable" localSheetId="2">#REF!</definedName>
    <definedName name="CRCTable" localSheetId="3">#REF!</definedName>
    <definedName name="CRCTable" localSheetId="0">#REF!</definedName>
    <definedName name="CRCTable" localSheetId="4">#REF!</definedName>
    <definedName name="CRCTable">#REF!</definedName>
    <definedName name="CRCTableOLD" localSheetId="1">#REF!</definedName>
    <definedName name="CRCTableOLD" localSheetId="2">#REF!</definedName>
    <definedName name="CRCTableOLD" localSheetId="3">#REF!</definedName>
    <definedName name="CRCTableOLD" localSheetId="0">#REF!</definedName>
    <definedName name="CRCTableOLD" localSheetId="4">#REF!</definedName>
    <definedName name="CRCTableOLD">#REF!</definedName>
    <definedName name="CreateNewWorkbook">#REF!</definedName>
    <definedName name="_xlnm.Criteria">#REF!</definedName>
    <definedName name="CriteriaType">#REF!</definedName>
    <definedName name="CtyCanTons">#REF!</definedName>
    <definedName name="CtyComYd">#REF!</definedName>
    <definedName name="CtyCustCnt" localSheetId="1">#REF!</definedName>
    <definedName name="CtyCustCnt" localSheetId="2">#REF!</definedName>
    <definedName name="CtyCustCnt" localSheetId="3">#REF!</definedName>
    <definedName name="CtyCustCnt" localSheetId="0">#REF!</definedName>
    <definedName name="CtyCustCnt">#REF!</definedName>
    <definedName name="CtyMultiYd">#REF!</definedName>
    <definedName name="CtyXtraYds" localSheetId="1">#REF!</definedName>
    <definedName name="CtyXtraYds" localSheetId="2">#REF!</definedName>
    <definedName name="CtyXtraYds" localSheetId="3">#REF!</definedName>
    <definedName name="CtyXtraYds" localSheetId="0">#REF!</definedName>
    <definedName name="CtyXtraYds">#REF!</definedName>
    <definedName name="CUR">#REF!</definedName>
    <definedName name="Currency">#REF!</definedName>
    <definedName name="CurrentMonth" localSheetId="1">#REF!</definedName>
    <definedName name="CurrentMonth" localSheetId="2">#REF!</definedName>
    <definedName name="CurrentMonth" localSheetId="3">#REF!</definedName>
    <definedName name="CurrentMonth" localSheetId="4">#REF!</definedName>
    <definedName name="CurrentMonth">#REF!</definedName>
    <definedName name="Cutomers" localSheetId="1">#REF!</definedName>
    <definedName name="Cutomers" localSheetId="2">#REF!</definedName>
    <definedName name="Cutomers" localSheetId="3">#REF!</definedName>
    <definedName name="Cutomers" localSheetId="0">#REF!</definedName>
    <definedName name="Cutomers" localSheetId="4">#REF!</definedName>
    <definedName name="Cutomers">#REF!</definedName>
    <definedName name="CWR">#REF!</definedName>
    <definedName name="CWRS">#REF!</definedName>
    <definedName name="CYear">#REF!</definedName>
    <definedName name="CYFApr1">#REF!</definedName>
    <definedName name="CYFApr2">#REF!</definedName>
    <definedName name="CYFApr3">#REF!</definedName>
    <definedName name="CYFMar2">#REF!</definedName>
    <definedName name="CYFMar3">#REF!</definedName>
    <definedName name="dasd">rank</definedName>
    <definedName name="Data_End_Test">#REF!</definedName>
    <definedName name="Data_Start_Test">#REF!</definedName>
    <definedName name="data1">#REF!</definedName>
    <definedName name="data10">#REF!</definedName>
    <definedName name="data11">#REF!</definedName>
    <definedName name="data12">#REF!</definedName>
    <definedName name="data13">#REF!</definedName>
    <definedName name="data14">#REF!</definedName>
    <definedName name="data15">#REF!</definedName>
    <definedName name="data16">#REF!</definedName>
    <definedName name="data17">#REF!</definedName>
    <definedName name="data18">#REF!</definedName>
    <definedName name="data19">#REF!</definedName>
    <definedName name="data2">#REF!</definedName>
    <definedName name="data20">#REF!</definedName>
    <definedName name="data21">#REF!</definedName>
    <definedName name="data22">#REF!</definedName>
    <definedName name="data23">#REF!</definedName>
    <definedName name="data24">#REF!</definedName>
    <definedName name="data25">#REF!</definedName>
    <definedName name="data26">#REF!</definedName>
    <definedName name="data27">#REF!</definedName>
    <definedName name="data28">#REF!</definedName>
    <definedName name="data29">#REF!</definedName>
    <definedName name="data3">#REF!</definedName>
    <definedName name="data30">#REF!</definedName>
    <definedName name="data31">#REF!</definedName>
    <definedName name="data32">#REF!</definedName>
    <definedName name="data33">#REF!</definedName>
    <definedName name="data34">#REF!</definedName>
    <definedName name="data35">#REF!</definedName>
    <definedName name="data36">#REF!</definedName>
    <definedName name="data37">#REF!</definedName>
    <definedName name="data38">#REF!</definedName>
    <definedName name="data39">#REF!</definedName>
    <definedName name="data4">#REF!</definedName>
    <definedName name="data40">#REF!</definedName>
    <definedName name="data41">#REF!</definedName>
    <definedName name="data42">#REF!</definedName>
    <definedName name="data43">#REF!</definedName>
    <definedName name="data44">#REF!</definedName>
    <definedName name="data45">#REF!</definedName>
    <definedName name="data46">#REF!</definedName>
    <definedName name="data47">#REF!</definedName>
    <definedName name="data48">#REF!</definedName>
    <definedName name="data49">#REF!</definedName>
    <definedName name="data5">#REF!</definedName>
    <definedName name="data50">#REF!</definedName>
    <definedName name="data51">#REF!</definedName>
    <definedName name="data52">#REF!</definedName>
    <definedName name="data53">#REF!</definedName>
    <definedName name="data54">#REF!</definedName>
    <definedName name="data55">#REF!</definedName>
    <definedName name="data56">#REF!</definedName>
    <definedName name="data57">#REF!</definedName>
    <definedName name="data58">#REF!</definedName>
    <definedName name="data59">#REF!</definedName>
    <definedName name="data6">#REF!</definedName>
    <definedName name="data60">#REF!</definedName>
    <definedName name="data61">#REF!</definedName>
    <definedName name="data62">#REF!</definedName>
    <definedName name="data63">#REF!</definedName>
    <definedName name="data64">#REF!</definedName>
    <definedName name="data65">#REF!</definedName>
    <definedName name="data66">#REF!</definedName>
    <definedName name="data67">#REF!</definedName>
    <definedName name="data68">#REF!</definedName>
    <definedName name="data69">#REF!</definedName>
    <definedName name="data7">#REF!</definedName>
    <definedName name="data70">#REF!</definedName>
    <definedName name="data8">#REF!</definedName>
    <definedName name="data9">#REF!</definedName>
    <definedName name="_xlnm.Database" localSheetId="1">#REF!</definedName>
    <definedName name="_xlnm.Database" localSheetId="2">#REF!</definedName>
    <definedName name="_xlnm.Database" localSheetId="3">#REF!</definedName>
    <definedName name="_xlnm.Database" localSheetId="0">#REF!</definedName>
    <definedName name="_xlnm.Database" localSheetId="4">#REF!</definedName>
    <definedName name="_xlnm.Database">#REF!</definedName>
    <definedName name="Database_MI">#REF!</definedName>
    <definedName name="Database1" localSheetId="1">#REF!</definedName>
    <definedName name="Database1" localSheetId="2">#REF!</definedName>
    <definedName name="Database1" localSheetId="3">#REF!</definedName>
    <definedName name="Database1" localSheetId="0">#REF!</definedName>
    <definedName name="Database1" localSheetId="4">#REF!</definedName>
    <definedName name="Database1">#REF!</definedName>
    <definedName name="Database2">#REF!</definedName>
    <definedName name="DATE">#REF!</definedName>
    <definedName name="DateFrom" localSheetId="1">#REF!</definedName>
    <definedName name="DateFrom" localSheetId="2">#REF!</definedName>
    <definedName name="DateFrom" localSheetId="3">#REF!</definedName>
    <definedName name="DateFrom" localSheetId="4">#REF!</definedName>
    <definedName name="DateFrom">#REF!</definedName>
    <definedName name="DateRange">#REF!</definedName>
    <definedName name="Dates">#REF!</definedName>
    <definedName name="DateTo" localSheetId="1">#REF!</definedName>
    <definedName name="DateTo" localSheetId="2">#REF!</definedName>
    <definedName name="DateTo" localSheetId="3">#REF!</definedName>
    <definedName name="DateTo" localSheetId="4">#REF!</definedName>
    <definedName name="DateTo">#REF!</definedName>
    <definedName name="DAY">#REF!</definedName>
    <definedName name="DBxStaffPriceOut" localSheetId="1">#REF!</definedName>
    <definedName name="DBxStaffPriceOut" localSheetId="2">#REF!</definedName>
    <definedName name="DBxStaffPriceOut" localSheetId="3">#REF!</definedName>
    <definedName name="DBxStaffPriceOut" localSheetId="0">#REF!</definedName>
    <definedName name="DBxStaffPriceOut">#REF!</definedName>
    <definedName name="DEBITS">#REF!</definedName>
    <definedName name="Debt_Rate" localSheetId="1">'LG BRG - MSW'!$K$27</definedName>
    <definedName name="Debt_Rate" localSheetId="2">'LG BRG - Recycle'!$K$27</definedName>
    <definedName name="Debt_Rate" localSheetId="3">'LG BRG - Yard Waste'!$K$27</definedName>
    <definedName name="debtP" localSheetId="1">'LG BRG - MSW'!$I$27</definedName>
    <definedName name="debtP" localSheetId="2">'LG BRG - Recycle'!$I$27</definedName>
    <definedName name="debtP" localSheetId="3">'LG BRG - Yard Waste'!$I$27</definedName>
    <definedName name="debtP" localSheetId="0">#REF!</definedName>
    <definedName name="debtP">#REF!</definedName>
    <definedName name="DeleteCMReconBook">#REF!</definedName>
    <definedName name="deletion">#REF!</definedName>
    <definedName name="DEPRECIATION">#REF!</definedName>
    <definedName name="DEPT" localSheetId="1">#REF!</definedName>
    <definedName name="DEPT" localSheetId="2">#REF!</definedName>
    <definedName name="DEPT" localSheetId="3">#REF!</definedName>
    <definedName name="DEPT" localSheetId="0">#REF!</definedName>
    <definedName name="DEPT" localSheetId="4">#REF!</definedName>
    <definedName name="DEPT">#REF!</definedName>
    <definedName name="Detail">#REF!</definedName>
    <definedName name="DetailBudYear" localSheetId="1">#REF!</definedName>
    <definedName name="DetailBudYear" localSheetId="2">#REF!</definedName>
    <definedName name="DetailBudYear" localSheetId="3">#REF!</definedName>
    <definedName name="DetailBudYear" localSheetId="0">#REF!</definedName>
    <definedName name="DetailBudYear">#REF!</definedName>
    <definedName name="DetailDistrict" localSheetId="1">#REF!</definedName>
    <definedName name="DetailDistrict" localSheetId="2">#REF!</definedName>
    <definedName name="DetailDistrict" localSheetId="3">#REF!</definedName>
    <definedName name="DetailDistrict" localSheetId="0">#REF!</definedName>
    <definedName name="DetailDistrict">#REF!</definedName>
    <definedName name="dflt3">#REF!</definedName>
    <definedName name="dflt4">#REF!</definedName>
    <definedName name="dflt6">#REF!</definedName>
    <definedName name="display_area_2">#REF!</definedName>
    <definedName name="DispRates">#REF!</definedName>
    <definedName name="Dist" localSheetId="0">#REF!</definedName>
    <definedName name="Dist" localSheetId="4">#REF!</definedName>
    <definedName name="Dist">#REF!</definedName>
    <definedName name="District" localSheetId="1">#REF!</definedName>
    <definedName name="District" localSheetId="2">#REF!</definedName>
    <definedName name="District" localSheetId="3">#REF!</definedName>
    <definedName name="District" localSheetId="0">#REF!</definedName>
    <definedName name="District" localSheetId="4">#REF!</definedName>
    <definedName name="District">#REF!</definedName>
    <definedName name="District_1">#REF!</definedName>
    <definedName name="DistrictCode">#REF!</definedName>
    <definedName name="DistrictName">#REF!</definedName>
    <definedName name="DistrictNum" localSheetId="1">#REF!</definedName>
    <definedName name="DistrictNum" localSheetId="2">#REF!</definedName>
    <definedName name="DistrictNum" localSheetId="3">#REF!</definedName>
    <definedName name="DistrictNum" localSheetId="0">#REF!</definedName>
    <definedName name="DistrictNum" localSheetId="4">#REF!</definedName>
    <definedName name="DistrictNum">#REF!</definedName>
    <definedName name="Districts" localSheetId="1">#REF!</definedName>
    <definedName name="Districts" localSheetId="2">#REF!</definedName>
    <definedName name="Districts" localSheetId="3">#REF!</definedName>
    <definedName name="Districts" localSheetId="4">#REF!</definedName>
    <definedName name="Districts">#REF!</definedName>
    <definedName name="DistrictSelection">#REF!</definedName>
    <definedName name="DistStaffSignOffStatus">#REF!</definedName>
    <definedName name="DivisionSignOffReq">#REF!</definedName>
    <definedName name="DivSignOffStatus">#REF!</definedName>
    <definedName name="dOG" localSheetId="1">#REF!</definedName>
    <definedName name="dOG" localSheetId="2">#REF!</definedName>
    <definedName name="dOG" localSheetId="3">#REF!</definedName>
    <definedName name="dOG" localSheetId="0">#REF!</definedName>
    <definedName name="dOG" localSheetId="4">#REF!</definedName>
    <definedName name="dOG">#REF!</definedName>
    <definedName name="drlFilter">#REF!</definedName>
    <definedName name="End" localSheetId="1">#REF!</definedName>
    <definedName name="End" localSheetId="2">#REF!</definedName>
    <definedName name="End" localSheetId="3">#REF!</definedName>
    <definedName name="End" localSheetId="0">#REF!</definedName>
    <definedName name="End" localSheetId="4">#REF!</definedName>
    <definedName name="End">#REF!</definedName>
    <definedName name="EndOfEntry">#REF!</definedName>
    <definedName name="EndPoint">#REF!</definedName>
    <definedName name="EndTime">#REF!</definedName>
    <definedName name="EntrieShownLimit" localSheetId="1">#REF!</definedName>
    <definedName name="EntrieShownLimit" localSheetId="2">#REF!</definedName>
    <definedName name="EntrieShownLimit" localSheetId="3">#REF!</definedName>
    <definedName name="EntrieShownLimit" localSheetId="4">#REF!</definedName>
    <definedName name="EntrieShownLimit">#REF!</definedName>
    <definedName name="Equity_percent" localSheetId="1">'LG BRG - MSW'!$S$57</definedName>
    <definedName name="Equity_percent" localSheetId="2">'LG BRG - Recycle'!$S$57</definedName>
    <definedName name="Equity_percent" localSheetId="3">'LG BRG - Yard Waste'!$S$57</definedName>
    <definedName name="equityP" localSheetId="1">'LG BRG - MSW'!$I$26</definedName>
    <definedName name="equityP" localSheetId="2">'LG BRG - Recycle'!$I$26</definedName>
    <definedName name="equityP" localSheetId="3">'LG BRG - Yard Waste'!$I$26</definedName>
    <definedName name="error">#REF!</definedName>
    <definedName name="ewfw32a" hidden="1">{#N/A,#N/A,TRUE,"SUMM";#N/A,#N/A,TRUE,"Rev";#N/A,#N/A,TRUE,"Dir_Costs";#N/A,#N/A,TRUE,"G and A Costs";#N/A,#N/A,TRUE,"Itemize";#N/A,#N/A,TRUE,"Cust_Count1";#N/A,#N/A,TRUE,"Cust_Count2";#N/A,#N/A,TRUE,"Rev_Breakdown";#N/A,#N/A,TRUE,"Truck Hours";#N/A,#N/A,TRUE,"Labor Hours";#N/A,#N/A,TRUE,"Container Breakdown";#N/A,#N/A,TRUE,"Cart Breakdown"}</definedName>
    <definedName name="ExcludeIC" localSheetId="1">#REF!</definedName>
    <definedName name="ExcludeIC" localSheetId="2">#REF!</definedName>
    <definedName name="ExcludeIC" localSheetId="3">#REF!</definedName>
    <definedName name="ExcludeIC" localSheetId="0">#REF!</definedName>
    <definedName name="ExcludeIC" localSheetId="4">#REF!</definedName>
    <definedName name="ExcludeIC">#REF!</definedName>
    <definedName name="ExcludeIC_1">#REF!</definedName>
    <definedName name="expenses" localSheetId="1">'LG BRG - MSW'!$I$8</definedName>
    <definedName name="expenses" localSheetId="2">'LG BRG - Recycle'!$I$8</definedName>
    <definedName name="expenses" localSheetId="3">'LG BRG - Yard Waste'!$I$8</definedName>
    <definedName name="expenses">#REF!</definedName>
    <definedName name="ExpensesPF1" localSheetId="0">#REF!</definedName>
    <definedName name="ExpensesPF1">#REF!</definedName>
    <definedName name="EXT" localSheetId="1">#REF!</definedName>
    <definedName name="EXT" localSheetId="2">#REF!</definedName>
    <definedName name="EXT" localSheetId="3">#REF!</definedName>
    <definedName name="EXT" localSheetId="0">#REF!</definedName>
    <definedName name="EXT">#REF!</definedName>
    <definedName name="FBTable" localSheetId="1">#REF!</definedName>
    <definedName name="FBTable" localSheetId="2">#REF!</definedName>
    <definedName name="FBTable" localSheetId="3">#REF!</definedName>
    <definedName name="FBTable" localSheetId="0">#REF!</definedName>
    <definedName name="FBTable" localSheetId="4">#REF!</definedName>
    <definedName name="FBTable">#REF!</definedName>
    <definedName name="FBTableOld" localSheetId="1">#REF!</definedName>
    <definedName name="FBTableOld" localSheetId="2">#REF!</definedName>
    <definedName name="FBTableOld" localSheetId="3">#REF!</definedName>
    <definedName name="FBTableOld" localSheetId="0">#REF!</definedName>
    <definedName name="FBTableOld" localSheetId="4">#REF!</definedName>
    <definedName name="FBTableOld">#REF!</definedName>
    <definedName name="fences">#REF!</definedName>
    <definedName name="FICA">#REF!</definedName>
    <definedName name="filter">#REF!</definedName>
    <definedName name="Financial">#REF!</definedName>
    <definedName name="FIRST">#REF!</definedName>
    <definedName name="First_Day">#REF!</definedName>
    <definedName name="FirstColCriteria">#REF!</definedName>
    <definedName name="FirstHeaderCriteria">#REF!</definedName>
    <definedName name="flag">#REF!</definedName>
    <definedName name="FLUX">#REF!</definedName>
    <definedName name="Format_Column">#REF!</definedName>
    <definedName name="formata">#REF!</definedName>
    <definedName name="formatb">#REF!</definedName>
    <definedName name="Formula">#REF!</definedName>
    <definedName name="FROM">#REF!</definedName>
    <definedName name="FromMonth" localSheetId="1">#REF!</definedName>
    <definedName name="FromMonth" localSheetId="2">#REF!</definedName>
    <definedName name="FromMonth" localSheetId="3">#REF!</definedName>
    <definedName name="FromMonth" localSheetId="0">#REF!</definedName>
    <definedName name="FromMonth" localSheetId="4">#REF!</definedName>
    <definedName name="FromMonth">#REF!</definedName>
    <definedName name="FundsApprPend" localSheetId="1">#REF!</definedName>
    <definedName name="FundsApprPend" localSheetId="2">#REF!</definedName>
    <definedName name="FundsApprPend" localSheetId="3">#REF!</definedName>
    <definedName name="FundsApprPend" localSheetId="0">#REF!</definedName>
    <definedName name="FundsApprPend" localSheetId="4">#REF!</definedName>
    <definedName name="FundsApprPend">#REF!</definedName>
    <definedName name="FundsBudUnbud" localSheetId="1">#REF!</definedName>
    <definedName name="FundsBudUnbud" localSheetId="2">#REF!</definedName>
    <definedName name="FundsBudUnbud" localSheetId="3">#REF!</definedName>
    <definedName name="FundsBudUnbud" localSheetId="0">#REF!</definedName>
    <definedName name="FundsBudUnbud" localSheetId="4">#REF!</definedName>
    <definedName name="FundsBudUnbud">#REF!</definedName>
    <definedName name="FY">#REF!</definedName>
    <definedName name="GLAccount">#REF!</definedName>
    <definedName name="GLMappingStart" localSheetId="1">#REF!</definedName>
    <definedName name="GLMappingStart" localSheetId="2">#REF!</definedName>
    <definedName name="GLMappingStart" localSheetId="3">#REF!</definedName>
    <definedName name="GLMappingStart" localSheetId="0">#REF!</definedName>
    <definedName name="GLMappingStart" localSheetId="4">#REF!</definedName>
    <definedName name="GLMappingStart">#REF!</definedName>
    <definedName name="GLMappingStart1" localSheetId="1">#REF!</definedName>
    <definedName name="GLMappingStart1" localSheetId="2">#REF!</definedName>
    <definedName name="GLMappingStart1" localSheetId="3">#REF!</definedName>
    <definedName name="GLMappingStart1" localSheetId="0">#REF!</definedName>
    <definedName name="GLMappingStart1">#REF!</definedName>
    <definedName name="GRETABLE">#REF!</definedName>
    <definedName name="GrossWeightList">#REF!</definedName>
    <definedName name="HasBudAdd">#REF!</definedName>
    <definedName name="HeaderReturnMessage">#REF!</definedName>
    <definedName name="Heading1">#REF!</definedName>
    <definedName name="help">#REF!</definedName>
    <definedName name="IDN">#REF!</definedName>
    <definedName name="IFN">#REF!</definedName>
    <definedName name="Import_Range" localSheetId="1">#REF!</definedName>
    <definedName name="Import_Range" localSheetId="2">#REF!</definedName>
    <definedName name="Import_Range" localSheetId="3">#REF!</definedName>
    <definedName name="Import_Range" localSheetId="0">#REF!</definedName>
    <definedName name="Import_Range" localSheetId="4">#REF!</definedName>
    <definedName name="Import_Range">#REF!</definedName>
    <definedName name="IncomeStmnt" localSheetId="1">#REF!</definedName>
    <definedName name="IncomeStmnt" localSheetId="2">#REF!</definedName>
    <definedName name="IncomeStmnt" localSheetId="3">#REF!</definedName>
    <definedName name="IncomeStmnt" localSheetId="0">#REF!</definedName>
    <definedName name="IncomeStmnt" localSheetId="4">#REF!</definedName>
    <definedName name="IncomeStmnt">#REF!</definedName>
    <definedName name="Incomplete">#REF!</definedName>
    <definedName name="INPUT" localSheetId="1">'LG BRG - MSW'!#REF!</definedName>
    <definedName name="INPUT" localSheetId="2">'LG BRG - Recycle'!#REF!</definedName>
    <definedName name="INPUT" localSheetId="3">'LG BRG - Yard Waste'!#REF!</definedName>
    <definedName name="INPUT" localSheetId="0">#REF!</definedName>
    <definedName name="INPUT" localSheetId="4">#REF!</definedName>
    <definedName name="INPUT">#REF!</definedName>
    <definedName name="INPUT1">#REF!</definedName>
    <definedName name="INPUTc" localSheetId="1">#REF!</definedName>
    <definedName name="INPUTc" localSheetId="2">#REF!</definedName>
    <definedName name="INPUTc" localSheetId="3">#REF!</definedName>
    <definedName name="INPUTc">#REF!</definedName>
    <definedName name="InsertColRange">#REF!</definedName>
    <definedName name="Insurance" localSheetId="1">#REF!</definedName>
    <definedName name="Insurance" localSheetId="2">#REF!</definedName>
    <definedName name="Insurance" localSheetId="3">#REF!</definedName>
    <definedName name="Insurance" localSheetId="0">#REF!</definedName>
    <definedName name="Insurance" localSheetId="4">#REF!</definedName>
    <definedName name="Insurance">#REF!</definedName>
    <definedName name="INT">#REF!</definedName>
    <definedName name="inter2">#REF!</definedName>
    <definedName name="intercept">#REF!</definedName>
    <definedName name="Interject_LastPulledValues_BalanceRange" localSheetId="0">#REF!</definedName>
    <definedName name="Interject_LastPulledValues_DescriptionRange" localSheetId="0">#REF!</definedName>
    <definedName name="Interject_LastPulledValues_LastChangeGUID" localSheetId="0">#REF!</definedName>
    <definedName name="Interject_LastPulledValues_PreviousLastChangeGUID" localSheetId="0">#REF!</definedName>
    <definedName name="Investment" localSheetId="1">'LG BRG - MSW'!$J$28</definedName>
    <definedName name="Investment" localSheetId="2">'LG BRG - Recycle'!$J$28</definedName>
    <definedName name="Investment" localSheetId="3">'LG BRG - Yard Waste'!$J$28</definedName>
    <definedName name="Invoice_Start" localSheetId="1">#REF!</definedName>
    <definedName name="Invoice_Start" localSheetId="2">#REF!</definedName>
    <definedName name="Invoice_Start" localSheetId="3">#REF!</definedName>
    <definedName name="Invoice_Start" localSheetId="0">#REF!</definedName>
    <definedName name="Invoice_Start" localSheetId="4">#REF!</definedName>
    <definedName name="Invoice_Start">#REF!</definedName>
    <definedName name="InvoiceNumber">#REF!</definedName>
    <definedName name="InvoiceStatus">#REF!</definedName>
    <definedName name="IQ_CH">110000</definedName>
    <definedName name="IQ_CQ">5000</definedName>
    <definedName name="IQ_CY">10000</definedName>
    <definedName name="IQ_DAILY">500000</definedName>
    <definedName name="IQ_FH">100000</definedName>
    <definedName name="IQ_FQ">500</definedName>
    <definedName name="IQ_FWD_CY" hidden="1">10001</definedName>
    <definedName name="IQ_FWD_CY1" hidden="1">10002</definedName>
    <definedName name="IQ_FWD_CY2" hidden="1">10003</definedName>
    <definedName name="IQ_FWD_FY" hidden="1">1001</definedName>
    <definedName name="IQ_FWD_FY1" hidden="1">1002</definedName>
    <definedName name="IQ_FWD_FY2" hidden="1">1003</definedName>
    <definedName name="IQ_FWD_Q" hidden="1">501</definedName>
    <definedName name="IQ_FWD_Q1" hidden="1">502</definedName>
    <definedName name="IQ_FWD_Q2" hidden="1">503</definedName>
    <definedName name="IQ_FY">1000</definedName>
    <definedName name="IQ_LATESTK" hidden="1">1000</definedName>
    <definedName name="IQ_LATESTQ" hidden="1">500</definedName>
    <definedName name="IQ_LTM">2000</definedName>
    <definedName name="IQ_LTMMONTH" hidden="1">120000</definedName>
    <definedName name="IQ_MONTH">15000</definedName>
    <definedName name="IQ_NTM">6000</definedName>
    <definedName name="IQ_TODAY" hidden="1">0</definedName>
    <definedName name="IQ_WEEK">50000</definedName>
    <definedName name="IQ_YTD">3000</definedName>
    <definedName name="IQ_YTDMONTH" hidden="1">130000</definedName>
    <definedName name="ItemCount">#REF!</definedName>
    <definedName name="ItemDesc">#REF!</definedName>
    <definedName name="JECreateLink">#REF!</definedName>
    <definedName name="JEDetail" localSheetId="1">#REF!</definedName>
    <definedName name="JEDetail" localSheetId="2">#REF!</definedName>
    <definedName name="JEDetail" localSheetId="3">#REF!</definedName>
    <definedName name="JEDetail" localSheetId="0">#REF!</definedName>
    <definedName name="JEDetail" localSheetId="4">#REF!</definedName>
    <definedName name="JEDetail">#REF!</definedName>
    <definedName name="JEDetail1" localSheetId="1">#REF!</definedName>
    <definedName name="JEDetail1" localSheetId="2">#REF!</definedName>
    <definedName name="JEDetail1" localSheetId="3">#REF!</definedName>
    <definedName name="JEDetail1">#REF!</definedName>
    <definedName name="JEDetailLevel">#REF!</definedName>
    <definedName name="JESummaryIncomplete">#REF!</definedName>
    <definedName name="JEType" localSheetId="1">#REF!</definedName>
    <definedName name="JEType" localSheetId="2">#REF!</definedName>
    <definedName name="JEType" localSheetId="3">#REF!</definedName>
    <definedName name="JEType" localSheetId="0">#REF!</definedName>
    <definedName name="JEType" localSheetId="4">#REF!</definedName>
    <definedName name="JEType">#REF!</definedName>
    <definedName name="JEType1" localSheetId="1">#REF!</definedName>
    <definedName name="JEType1" localSheetId="2">#REF!</definedName>
    <definedName name="JEType1" localSheetId="3">#REF!</definedName>
    <definedName name="JEType1">#REF!</definedName>
    <definedName name="Juris1CanCount">#REF!</definedName>
    <definedName name="Juris1CanTons">#REF!</definedName>
    <definedName name="Juris1ComYd">#REF!</definedName>
    <definedName name="Juris1CustCnt">#REF!</definedName>
    <definedName name="Juris1MultiYd">#REF!</definedName>
    <definedName name="Juris1SeasonalYds">#REF!</definedName>
    <definedName name="Juris1XtraYds">#REF!</definedName>
    <definedName name="Juris2CanCount">#REF!</definedName>
    <definedName name="Juris2CanTons">#REF!</definedName>
    <definedName name="Juris2ComYd">#REF!</definedName>
    <definedName name="Juris2CustCnt">#REF!</definedName>
    <definedName name="Juris2MultiYd">#REF!</definedName>
    <definedName name="Juris2SeasonalYds">#REF!</definedName>
    <definedName name="Juris2XtraYds">#REF!</definedName>
    <definedName name="Juris3CanCount">#REF!</definedName>
    <definedName name="Juris3CanTons">#REF!</definedName>
    <definedName name="Juris3ComYd">#REF!</definedName>
    <definedName name="Juris3CustCnt">#REF!</definedName>
    <definedName name="Juris3MultiYd">#REF!</definedName>
    <definedName name="Juris3SeasonalYds">#REF!</definedName>
    <definedName name="Juris3XtraYds">#REF!</definedName>
    <definedName name="Juris4CanCount">#REF!</definedName>
    <definedName name="Juris4CanTons">#REF!</definedName>
    <definedName name="Juris4ComYd">#REF!</definedName>
    <definedName name="Juris4CustCnt">#REF!</definedName>
    <definedName name="Juris4MultiYd">#REF!</definedName>
    <definedName name="Juris4SeasonalYds">#REF!</definedName>
    <definedName name="Juris4XtraYds">#REF!</definedName>
    <definedName name="Juris5CanCount">#REF!</definedName>
    <definedName name="Juris5CanTons">#REF!</definedName>
    <definedName name="Juris5ComYD">#REF!</definedName>
    <definedName name="Juris5CustCnt">#REF!</definedName>
    <definedName name="Juris5MultiYd">#REF!</definedName>
    <definedName name="Juris5SeasonalYds">#REF!</definedName>
    <definedName name="Juris5XtraYds">#REF!</definedName>
    <definedName name="Jurisdiction_1">#REF!</definedName>
    <definedName name="Jurisdiction_2">#REF!</definedName>
    <definedName name="Jurisdiction_3">#REF!</definedName>
    <definedName name="Jurisdiction_4">#REF!</definedName>
    <definedName name="Jurisdiction_5">#REF!</definedName>
    <definedName name="JV100_2">#REF!</definedName>
    <definedName name="LAST_ROW">#REF!</definedName>
    <definedName name="LastExecutedFor">#REF!</definedName>
    <definedName name="LastSavedOn">#REF!</definedName>
    <definedName name="LastTranxDate">#REF!</definedName>
    <definedName name="lblBillAreaStatus" localSheetId="1">#REF!</definedName>
    <definedName name="lblBillAreaStatus" localSheetId="2">#REF!</definedName>
    <definedName name="lblBillAreaStatus" localSheetId="3">#REF!</definedName>
    <definedName name="lblBillAreaStatus" localSheetId="0">#REF!</definedName>
    <definedName name="lblBillAreaStatus" localSheetId="4">#REF!</definedName>
    <definedName name="lblBillAreaStatus">#REF!</definedName>
    <definedName name="lblBillCycleStatus" localSheetId="1">#REF!</definedName>
    <definedName name="lblBillCycleStatus" localSheetId="2">#REF!</definedName>
    <definedName name="lblBillCycleStatus" localSheetId="3">#REF!</definedName>
    <definedName name="lblBillCycleStatus" localSheetId="0">#REF!</definedName>
    <definedName name="lblBillCycleStatus" localSheetId="4">#REF!</definedName>
    <definedName name="lblBillCycleStatus">#REF!</definedName>
    <definedName name="lblCategoryStatus" localSheetId="1">#REF!</definedName>
    <definedName name="lblCategoryStatus" localSheetId="2">#REF!</definedName>
    <definedName name="lblCategoryStatus" localSheetId="3">#REF!</definedName>
    <definedName name="lblCategoryStatus" localSheetId="0">#REF!</definedName>
    <definedName name="lblCategoryStatus" localSheetId="4">#REF!</definedName>
    <definedName name="lblCategoryStatus">#REF!</definedName>
    <definedName name="lblCompanyStatus" localSheetId="1">#REF!</definedName>
    <definedName name="lblCompanyStatus" localSheetId="2">#REF!</definedName>
    <definedName name="lblCompanyStatus" localSheetId="3">#REF!</definedName>
    <definedName name="lblCompanyStatus" localSheetId="0">#REF!</definedName>
    <definedName name="lblCompanyStatus" localSheetId="4">#REF!</definedName>
    <definedName name="lblCompanyStatus">#REF!</definedName>
    <definedName name="lblDatabaseStatus" localSheetId="1">#REF!</definedName>
    <definedName name="lblDatabaseStatus" localSheetId="2">#REF!</definedName>
    <definedName name="lblDatabaseStatus" localSheetId="3">#REF!</definedName>
    <definedName name="lblDatabaseStatus" localSheetId="0">#REF!</definedName>
    <definedName name="lblDatabaseStatus" localSheetId="4">#REF!</definedName>
    <definedName name="lblDatabaseStatus">#REF!</definedName>
    <definedName name="lblPullStatus" localSheetId="1">#REF!</definedName>
    <definedName name="lblPullStatus" localSheetId="2">#REF!</definedName>
    <definedName name="lblPullStatus" localSheetId="3">#REF!</definedName>
    <definedName name="lblPullStatus" localSheetId="0">#REF!</definedName>
    <definedName name="lblPullStatus" localSheetId="4">#REF!</definedName>
    <definedName name="lblPullStatus">#REF!</definedName>
    <definedName name="level">#REF!</definedName>
    <definedName name="LITTLE">#REF!</definedName>
    <definedName name="LITTLE01">#REF!</definedName>
    <definedName name="lllllllllllllllllllll" localSheetId="1">#REF!</definedName>
    <definedName name="lllllllllllllllllllll" localSheetId="2">#REF!</definedName>
    <definedName name="lllllllllllllllllllll" localSheetId="3">#REF!</definedName>
    <definedName name="lllllllllllllllllllll" localSheetId="0">#REF!</definedName>
    <definedName name="lllllllllllllllllllll" localSheetId="4">#REF!</definedName>
    <definedName name="lllllllllllllllllllll">#REF!</definedName>
    <definedName name="LOB">#REF!</definedName>
    <definedName name="LOCAL_MYSQL_DATE_FORMAT" hidden="1">REPT(LOCAL_YEAR_FORMAT,4)&amp;LOCAL_DATE_SEPARATOR&amp;REPT(LOCAL_MONTH_FORMAT,2)&amp;LOCAL_DATE_SEPARATOR&amp;REPT(LOCAL_DAY_FORMAT,2)&amp;" "&amp;REPT(LOCAL_HOUR_FORMAT,2)&amp;LOCAL_TIME_SEPARATOR&amp;REPT(LOCAL_MINUTE_FORMAT,2)&amp;LOCAL_TIME_SEPARATOR&amp;REPT(LOCAL_SECOND_FORMAT,2)</definedName>
    <definedName name="LU_Line" localSheetId="1">#REF!</definedName>
    <definedName name="LU_Line" localSheetId="2">#REF!</definedName>
    <definedName name="LU_Line" localSheetId="3">#REF!</definedName>
    <definedName name="LU_Line" localSheetId="0">#REF!</definedName>
    <definedName name="LU_Line">#REF!</definedName>
    <definedName name="Lurito">#REF!</definedName>
    <definedName name="LYN">#REF!</definedName>
    <definedName name="MainDataEnd" localSheetId="1">#REF!</definedName>
    <definedName name="MainDataEnd" localSheetId="2">#REF!</definedName>
    <definedName name="MainDataEnd" localSheetId="3">#REF!</definedName>
    <definedName name="MainDataEnd" localSheetId="0">#REF!</definedName>
    <definedName name="MainDataEnd" localSheetId="4">#REF!</definedName>
    <definedName name="MainDataEnd">#REF!</definedName>
    <definedName name="MainDataEnd2">#REF!</definedName>
    <definedName name="MainDataEnd3">#REF!</definedName>
    <definedName name="MainDataEnd4">#REF!</definedName>
    <definedName name="MainDataEnd5">#REF!</definedName>
    <definedName name="MainDataEndJ">#REF!</definedName>
    <definedName name="MainDataStart" localSheetId="1">#REF!</definedName>
    <definedName name="MainDataStart" localSheetId="2">#REF!</definedName>
    <definedName name="MainDataStart" localSheetId="3">#REF!</definedName>
    <definedName name="MainDataStart" localSheetId="0">#REF!</definedName>
    <definedName name="MainDataStart" localSheetId="4">#REF!</definedName>
    <definedName name="MainDataStart">#REF!</definedName>
    <definedName name="MainDataStart2">#REF!</definedName>
    <definedName name="MainDataStart3">#REF!</definedName>
    <definedName name="MainDataStart4">#REF!</definedName>
    <definedName name="MainDataStart5">#REF!</definedName>
    <definedName name="MainDataStartJ">#REF!</definedName>
    <definedName name="MapKeyStart" localSheetId="1">#REF!</definedName>
    <definedName name="MapKeyStart" localSheetId="2">#REF!</definedName>
    <definedName name="MapKeyStart" localSheetId="3">#REF!</definedName>
    <definedName name="MapKeyStart" localSheetId="0">#REF!</definedName>
    <definedName name="MapKeyStart" localSheetId="4">#REF!</definedName>
    <definedName name="MapKeyStart">#REF!</definedName>
    <definedName name="master_def" localSheetId="1">#REF!</definedName>
    <definedName name="master_def" localSheetId="2">#REF!</definedName>
    <definedName name="master_def" localSheetId="3">#REF!</definedName>
    <definedName name="master_def" localSheetId="0">#REF!</definedName>
    <definedName name="master_def" localSheetId="4">#REF!</definedName>
    <definedName name="master_def">#REF!</definedName>
    <definedName name="MASTERA">#REF!</definedName>
    <definedName name="MASTERD">#REF!</definedName>
    <definedName name="MATRIX" localSheetId="1">#REF!</definedName>
    <definedName name="MATRIX" localSheetId="2">#REF!</definedName>
    <definedName name="MATRIX" localSheetId="3">#REF!</definedName>
    <definedName name="MATRIX" localSheetId="0">#REF!</definedName>
    <definedName name="MATRIX">#REF!</definedName>
    <definedName name="MemoAttachment" localSheetId="1">#REF!</definedName>
    <definedName name="MemoAttachment" localSheetId="2">#REF!</definedName>
    <definedName name="MemoAttachment" localSheetId="3">#REF!</definedName>
    <definedName name="MemoAttachment" localSheetId="0">#REF!</definedName>
    <definedName name="MemoAttachment" localSheetId="4">#REF!</definedName>
    <definedName name="MemoAttachment">#REF!</definedName>
    <definedName name="MetaSet">#REF!</definedName>
    <definedName name="MFStaffPriceOut" localSheetId="1">#REF!</definedName>
    <definedName name="MFStaffPriceOut" localSheetId="2">#REF!</definedName>
    <definedName name="MFStaffPriceOut" localSheetId="3">#REF!</definedName>
    <definedName name="MFStaffPriceOut" localSheetId="0">#REF!</definedName>
    <definedName name="MFStaffPriceOut">#REF!</definedName>
    <definedName name="MILTON" localSheetId="1">#REF!</definedName>
    <definedName name="MILTON" localSheetId="2">#REF!</definedName>
    <definedName name="MILTON" localSheetId="3">#REF!</definedName>
    <definedName name="MILTON" localSheetId="0">#REF!</definedName>
    <definedName name="MILTON">#REF!</definedName>
    <definedName name="MissingAccountList">#REF!</definedName>
    <definedName name="Month" localSheetId="1">#REF!</definedName>
    <definedName name="Month" localSheetId="2">#REF!</definedName>
    <definedName name="Month" localSheetId="3">#REF!</definedName>
    <definedName name="Month" localSheetId="0">#REF!</definedName>
    <definedName name="Month">#REF!</definedName>
    <definedName name="MONTH1">#REF!</definedName>
    <definedName name="MONTH2">#REF!</definedName>
    <definedName name="MONTH3">#REF!</definedName>
    <definedName name="MONTH4">#REF!</definedName>
    <definedName name="MONTH5">#REF!</definedName>
    <definedName name="MONTH6">#REF!</definedName>
    <definedName name="MonthList" localSheetId="0">#REF!</definedName>
    <definedName name="MonthList" localSheetId="4">#REF!</definedName>
    <definedName name="MonthList">#REF!</definedName>
    <definedName name="monthlyplcf">#REF!</definedName>
    <definedName name="MORESTUFF">#REF!</definedName>
    <definedName name="MthValue">#REF!</definedName>
    <definedName name="NarrThreshold_Doll">#REF!</definedName>
    <definedName name="NarrThreshold_Perc">#REF!</definedName>
    <definedName name="New">#REF!</definedName>
    <definedName name="NewAccountCheck">#REF!</definedName>
    <definedName name="NewLob">#REF!</definedName>
    <definedName name="NewOnlyOrg">#N/A</definedName>
    <definedName name="NewSource">#REF!</definedName>
    <definedName name="nn" localSheetId="1">#REF!</definedName>
    <definedName name="nn" localSheetId="2">#REF!</definedName>
    <definedName name="nn" localSheetId="3">#REF!</definedName>
    <definedName name="nn" localSheetId="0">#REF!</definedName>
    <definedName name="nn" localSheetId="4">#REF!</definedName>
    <definedName name="nn">#REF!</definedName>
    <definedName name="NO">#REF!</definedName>
    <definedName name="NONRECAP">#REF!</definedName>
    <definedName name="NOTES" localSheetId="1">#REF!</definedName>
    <definedName name="NOTES" localSheetId="2">#REF!</definedName>
    <definedName name="NOTES" localSheetId="3">#REF!</definedName>
    <definedName name="NOTES" localSheetId="0">#REF!</definedName>
    <definedName name="NOTES" localSheetId="4">#REF!</definedName>
    <definedName name="NOTES">#REF!</definedName>
    <definedName name="NR" localSheetId="1">#REF!</definedName>
    <definedName name="NR" localSheetId="2">#REF!</definedName>
    <definedName name="NR" localSheetId="3">#REF!</definedName>
    <definedName name="NR" localSheetId="0">#REF!</definedName>
    <definedName name="NR" localSheetId="4">#REF!</definedName>
    <definedName name="NR">#REF!</definedName>
    <definedName name="number">#REF!</definedName>
    <definedName name="NvsASD">"V2008-12-31"</definedName>
    <definedName name="NvsAutoDrillOk">"VN"</definedName>
    <definedName name="NvsElapsedTime">0.000729166669771075</definedName>
    <definedName name="NvsEndTime">39896.5868402778</definedName>
    <definedName name="NvsEndTime2">39823.1371643519</definedName>
    <definedName name="NvsEndTime3">39918.4137268519</definedName>
    <definedName name="NvsEndTime4">39825.0263078704</definedName>
    <definedName name="NvsEndTime5">39822.9425347222</definedName>
    <definedName name="NvsInstanceHook">rank</definedName>
    <definedName name="NvsInstanceHook1">rank</definedName>
    <definedName name="NvsInstLang">"VENG"</definedName>
    <definedName name="NvsInstSpec">"%,FBUSINESS_UNIT,V01815"</definedName>
    <definedName name="NvsInstSpec1">","</definedName>
    <definedName name="NvsInstSpec2">","</definedName>
    <definedName name="NvsInstSpec3">","</definedName>
    <definedName name="NvsInstSpec4">","</definedName>
    <definedName name="NvsInstSpec5">","</definedName>
    <definedName name="NvsInstSpec6">","</definedName>
    <definedName name="NvsInstSpec7">","</definedName>
    <definedName name="NvsInstSpec8">","</definedName>
    <definedName name="NvsInstSpec9">","</definedName>
    <definedName name="NvsLayoutType">"M3"</definedName>
    <definedName name="NvsNplSpec">"%,X,RZF..,CZF.."</definedName>
    <definedName name="NvsPanelBusUnit">"V"</definedName>
    <definedName name="NvsPanelEffdt">"V1950-01-01"</definedName>
    <definedName name="NvsPanelSetid">"VWASTE"</definedName>
    <definedName name="NvsReqBU">"V01815"</definedName>
    <definedName name="NvsReqBUOnly">"VY"</definedName>
    <definedName name="NvsTransLed">"VN"</definedName>
    <definedName name="NvsTreeASD">"V2008-12-31"</definedName>
    <definedName name="NvsValTbl.ACCOUNT">"GL_ACCOUNT_TBL"</definedName>
    <definedName name="NvsValTbl.ACCOUNT_SUM">"ZGL_SACCT_VW"</definedName>
    <definedName name="NvsValTbl.ASSET_CLASS">"ASSET_CLASS_TBL"</definedName>
    <definedName name="NvsValTbl.BUSINESS_UNIT">"BUS_UNIT_TBL_GL"</definedName>
    <definedName name="NvsValTbl.CURRENCY_CD">"CURRENCY_CD_TBL"</definedName>
    <definedName name="NvsValTbl.DEPTID">"DEPT_TBL"</definedName>
    <definedName name="NvsValTbl.OPERATING_UNIT">"OPER_UNIT_TBL"</definedName>
    <definedName name="NvsValTbl.PRODUCT">"PRODUCT_TBL"</definedName>
    <definedName name="observations">#REF!</definedName>
    <definedName name="OfficerSalary">#N/A</definedName>
    <definedName name="OffsetAcctBil">#REF!</definedName>
    <definedName name="OffsetAcctPmt">#REF!</definedName>
    <definedName name="Operations">#REF!</definedName>
    <definedName name="OPR">#REF!</definedName>
    <definedName name="Org11_13">#N/A</definedName>
    <definedName name="Org7_10">#N/A</definedName>
    <definedName name="ORIG2GALWT_">#REF!</definedName>
    <definedName name="ORIG2OH">#REF!</definedName>
    <definedName name="OthCanTons">#REF!</definedName>
    <definedName name="OthComYd">#REF!</definedName>
    <definedName name="OthCustCnt" localSheetId="1">#REF!</definedName>
    <definedName name="OthCustCnt" localSheetId="2">#REF!</definedName>
    <definedName name="OthCustCnt" localSheetId="3">#REF!</definedName>
    <definedName name="OthCustCnt" localSheetId="0">#REF!</definedName>
    <definedName name="OthCustCnt">#REF!</definedName>
    <definedName name="OthMultiYd">#REF!</definedName>
    <definedName name="OthXtraYds" localSheetId="1">#REF!</definedName>
    <definedName name="OthXtraYds" localSheetId="2">#REF!</definedName>
    <definedName name="OthXtraYds" localSheetId="3">#REF!</definedName>
    <definedName name="OthXtraYds" localSheetId="0">#REF!</definedName>
    <definedName name="OthXtraYds">#REF!</definedName>
    <definedName name="outliercut">#REF!</definedName>
    <definedName name="p" localSheetId="1">#REF!</definedName>
    <definedName name="p" localSheetId="2">#REF!</definedName>
    <definedName name="p" localSheetId="3">#REF!</definedName>
    <definedName name="p" localSheetId="0">#REF!</definedName>
    <definedName name="p" localSheetId="4">#REF!</definedName>
    <definedName name="p">#REF!</definedName>
    <definedName name="PAGE_1" localSheetId="1">#REF!</definedName>
    <definedName name="PAGE_1" localSheetId="2">#REF!</definedName>
    <definedName name="PAGE_1" localSheetId="3">#REF!</definedName>
    <definedName name="PAGE_1" localSheetId="0">#REF!</definedName>
    <definedName name="PAGE_1" localSheetId="4">#REF!</definedName>
    <definedName name="PAGE_1">#REF!</definedName>
    <definedName name="Page10" localSheetId="1">#REF!</definedName>
    <definedName name="Page10" localSheetId="2">#REF!</definedName>
    <definedName name="Page10" localSheetId="3">#REF!</definedName>
    <definedName name="Page10">#REF!</definedName>
    <definedName name="Page10a" localSheetId="1">#REF!</definedName>
    <definedName name="Page10a" localSheetId="2">#REF!</definedName>
    <definedName name="Page10a" localSheetId="3">#REF!</definedName>
    <definedName name="Page10a">#REF!</definedName>
    <definedName name="page11" localSheetId="1">#REF!</definedName>
    <definedName name="page11" localSheetId="2">#REF!</definedName>
    <definedName name="page11" localSheetId="3">#REF!</definedName>
    <definedName name="page11">#REF!</definedName>
    <definedName name="page12" localSheetId="1">#REF!</definedName>
    <definedName name="page12" localSheetId="2">#REF!</definedName>
    <definedName name="page12" localSheetId="3">#REF!</definedName>
    <definedName name="page12">#REF!</definedName>
    <definedName name="Page16" localSheetId="1">#REF!</definedName>
    <definedName name="Page16" localSheetId="2">#REF!</definedName>
    <definedName name="Page16" localSheetId="3">#REF!</definedName>
    <definedName name="Page16" localSheetId="0">#REF!</definedName>
    <definedName name="Page16" localSheetId="4">#REF!</definedName>
    <definedName name="Page16">#REF!</definedName>
    <definedName name="Page17" localSheetId="1">#REF!</definedName>
    <definedName name="Page17" localSheetId="2">#REF!</definedName>
    <definedName name="Page17" localSheetId="3">#REF!</definedName>
    <definedName name="Page17" localSheetId="0">#REF!</definedName>
    <definedName name="Page17" localSheetId="4">#REF!</definedName>
    <definedName name="Page17">#REF!</definedName>
    <definedName name="Page18" localSheetId="1">#REF!</definedName>
    <definedName name="Page18" localSheetId="2">#REF!</definedName>
    <definedName name="Page18" localSheetId="3">#REF!</definedName>
    <definedName name="Page18" localSheetId="0">#REF!</definedName>
    <definedName name="Page18" localSheetId="4">#REF!</definedName>
    <definedName name="Page18">#REF!</definedName>
    <definedName name="Page20" localSheetId="1">#REF!</definedName>
    <definedName name="Page20" localSheetId="2">#REF!</definedName>
    <definedName name="Page20" localSheetId="3">#REF!</definedName>
    <definedName name="Page20">#REF!</definedName>
    <definedName name="page7" localSheetId="1">#REF!</definedName>
    <definedName name="page7" localSheetId="2">#REF!</definedName>
    <definedName name="page7" localSheetId="3">#REF!</definedName>
    <definedName name="page7">#REF!</definedName>
    <definedName name="Page7a" localSheetId="1">#REF!</definedName>
    <definedName name="Page7a" localSheetId="2">#REF!</definedName>
    <definedName name="Page7a" localSheetId="3">#REF!</definedName>
    <definedName name="Page7a" localSheetId="0">#REF!</definedName>
    <definedName name="Page7a" localSheetId="4">#REF!</definedName>
    <definedName name="Page7a">#REF!</definedName>
    <definedName name="pBatchID" localSheetId="1">#REF!</definedName>
    <definedName name="pBatchID" localSheetId="2">#REF!</definedName>
    <definedName name="pBatchID" localSheetId="3">#REF!</definedName>
    <definedName name="pBatchID" localSheetId="0">#REF!</definedName>
    <definedName name="pBatchID" localSheetId="4">#REF!</definedName>
    <definedName name="pBatchID">#REF!</definedName>
    <definedName name="pBillArea" localSheetId="1">#REF!</definedName>
    <definedName name="pBillArea" localSheetId="2">#REF!</definedName>
    <definedName name="pBillArea" localSheetId="3">#REF!</definedName>
    <definedName name="pBillArea" localSheetId="0">#REF!</definedName>
    <definedName name="pBillArea" localSheetId="4">#REF!</definedName>
    <definedName name="pBillArea">#REF!</definedName>
    <definedName name="pBillCycle" localSheetId="1">#REF!</definedName>
    <definedName name="pBillCycle" localSheetId="2">#REF!</definedName>
    <definedName name="pBillCycle" localSheetId="3">#REF!</definedName>
    <definedName name="pBillCycle" localSheetId="0">#REF!</definedName>
    <definedName name="pBillCycle" localSheetId="4">#REF!</definedName>
    <definedName name="pBillCycle">#REF!</definedName>
    <definedName name="pCategory" localSheetId="1">#REF!</definedName>
    <definedName name="pCategory" localSheetId="2">#REF!</definedName>
    <definedName name="pCategory" localSheetId="3">#REF!</definedName>
    <definedName name="pCategory" localSheetId="0">#REF!</definedName>
    <definedName name="pCategory" localSheetId="4">#REF!</definedName>
    <definedName name="pCategory">#REF!</definedName>
    <definedName name="pCompany" localSheetId="1">#REF!</definedName>
    <definedName name="pCompany" localSheetId="2">#REF!</definedName>
    <definedName name="pCompany" localSheetId="3">#REF!</definedName>
    <definedName name="pCompany" localSheetId="0">#REF!</definedName>
    <definedName name="pCompany" localSheetId="4">#REF!</definedName>
    <definedName name="pCompany">#REF!</definedName>
    <definedName name="pCustomerNumber" localSheetId="1">#REF!</definedName>
    <definedName name="pCustomerNumber" localSheetId="2">#REF!</definedName>
    <definedName name="pCustomerNumber" localSheetId="3">#REF!</definedName>
    <definedName name="pCustomerNumber" localSheetId="0">#REF!</definedName>
    <definedName name="pCustomerNumber" localSheetId="4">#REF!</definedName>
    <definedName name="pCustomerNumber">#REF!</definedName>
    <definedName name="pDatabase" localSheetId="1">#REF!</definedName>
    <definedName name="pDatabase" localSheetId="2">#REF!</definedName>
    <definedName name="pDatabase" localSheetId="3">#REF!</definedName>
    <definedName name="pDatabase" localSheetId="0">#REF!</definedName>
    <definedName name="pDatabase" localSheetId="4">#REF!</definedName>
    <definedName name="pDatabase">#REF!</definedName>
    <definedName name="PED">#REF!</definedName>
    <definedName name="PendingStatus">#REF!</definedName>
    <definedName name="pEndPostDate" localSheetId="1">#REF!</definedName>
    <definedName name="pEndPostDate" localSheetId="2">#REF!</definedName>
    <definedName name="pEndPostDate" localSheetId="3">#REF!</definedName>
    <definedName name="pEndPostDate" localSheetId="0">#REF!</definedName>
    <definedName name="pEndPostDate" localSheetId="4">#REF!</definedName>
    <definedName name="pEndPostDate">#REF!</definedName>
    <definedName name="PER">#REF!</definedName>
    <definedName name="Period" localSheetId="1">#REF!</definedName>
    <definedName name="Period" localSheetId="2">#REF!</definedName>
    <definedName name="Period" localSheetId="3">#REF!</definedName>
    <definedName name="Period" localSheetId="0">#REF!</definedName>
    <definedName name="Period" localSheetId="4">#REF!</definedName>
    <definedName name="Period">#REF!</definedName>
    <definedName name="Pfd_weighted" localSheetId="1">'LG BRG - MSW'!$U$56</definedName>
    <definedName name="Pfd_weighted" localSheetId="2">'LG BRG - Recycle'!$U$56</definedName>
    <definedName name="Pfd_weighted" localSheetId="3">'LG BRG - Yard Waste'!$U$56</definedName>
    <definedName name="PFREVB4">#REF!</definedName>
    <definedName name="PLANT1">#REF!</definedName>
    <definedName name="PLANT2">#REF!</definedName>
    <definedName name="PLANTAFTER">#REF!</definedName>
    <definedName name="PLANTAFTER01">#REF!</definedName>
    <definedName name="pMonth" localSheetId="1">#REF!</definedName>
    <definedName name="pMonth" localSheetId="2">#REF!</definedName>
    <definedName name="pMonth" localSheetId="3">#REF!</definedName>
    <definedName name="pMonth" localSheetId="0">#REF!</definedName>
    <definedName name="pMonth" localSheetId="4">#REF!</definedName>
    <definedName name="pMonth">#REF!</definedName>
    <definedName name="POApprPend">#REF!</definedName>
    <definedName name="POBudUnbud">#REF!</definedName>
    <definedName name="pOnlyShowLastTranx" localSheetId="1">#REF!</definedName>
    <definedName name="pOnlyShowLastTranx" localSheetId="2">#REF!</definedName>
    <definedName name="pOnlyShowLastTranx" localSheetId="3">#REF!</definedName>
    <definedName name="pOnlyShowLastTranx" localSheetId="0">#REF!</definedName>
    <definedName name="pOnlyShowLastTranx" localSheetId="4">#REF!</definedName>
    <definedName name="pOnlyShowLastTranx">#REF!</definedName>
    <definedName name="POSeqNum">#REF!</definedName>
    <definedName name="Posting" localSheetId="1">#REF!</definedName>
    <definedName name="Posting" localSheetId="2">#REF!</definedName>
    <definedName name="Posting" localSheetId="3">#REF!</definedName>
    <definedName name="Posting" localSheetId="4">#REF!</definedName>
    <definedName name="Posting">#REF!</definedName>
    <definedName name="POTruckSubTypeLookup">#REF!</definedName>
    <definedName name="ppemeasurement">#REF!</definedName>
    <definedName name="Prepare">#REF!</definedName>
    <definedName name="primtbl">#REF!</definedName>
    <definedName name="_xlnm.Print_Area" localSheetId="1">'LG BRG - MSW'!$F$2:$N$49</definedName>
    <definedName name="_xlnm.Print_Area" localSheetId="2">'LG BRG - Recycle'!$F$2:$N$49</definedName>
    <definedName name="_xlnm.Print_Area" localSheetId="3">'LG BRG - Yard Waste'!$F$2:$N$49</definedName>
    <definedName name="_xlnm.Print_Area" localSheetId="0">'Proposed Rates'!$A$1:$N$360</definedName>
    <definedName name="_xlnm.Print_Area" localSheetId="4">'Yakima Regulated Price Out'!$A$1:$BH$221</definedName>
    <definedName name="_xlnm.Print_Area">#REF!</definedName>
    <definedName name="Print_Area_MI" localSheetId="1">#REF!</definedName>
    <definedName name="Print_Area_MI" localSheetId="2">#REF!</definedName>
    <definedName name="Print_Area_MI" localSheetId="3">#REF!</definedName>
    <definedName name="Print_Area_MI" localSheetId="0">#REF!</definedName>
    <definedName name="Print_Area_MI" localSheetId="4">#REF!</definedName>
    <definedName name="Print_Area_MI">#REF!</definedName>
    <definedName name="Print_Area_MIc" localSheetId="1">#REF!</definedName>
    <definedName name="Print_Area_MIc" localSheetId="2">#REF!</definedName>
    <definedName name="Print_Area_MIc" localSheetId="3">#REF!</definedName>
    <definedName name="Print_Area_MIc">#REF!</definedName>
    <definedName name="Print_Area1" localSheetId="1">#REF!</definedName>
    <definedName name="Print_Area1" localSheetId="2">#REF!</definedName>
    <definedName name="Print_Area1" localSheetId="3">#REF!</definedName>
    <definedName name="Print_Area1" localSheetId="0">#REF!</definedName>
    <definedName name="Print_Area1" localSheetId="4">#REF!</definedName>
    <definedName name="Print_Area1">#REF!</definedName>
    <definedName name="Print_Area11">#REF!</definedName>
    <definedName name="Print_Area2" localSheetId="1">#REF!</definedName>
    <definedName name="Print_Area2" localSheetId="2">#REF!</definedName>
    <definedName name="Print_Area2" localSheetId="3">#REF!</definedName>
    <definedName name="Print_Area2" localSheetId="0">#REF!</definedName>
    <definedName name="Print_Area2" localSheetId="4">#REF!</definedName>
    <definedName name="Print_Area2">#REF!</definedName>
    <definedName name="Print_Area3" localSheetId="1">#REF!</definedName>
    <definedName name="Print_Area3" localSheetId="2">#REF!</definedName>
    <definedName name="Print_Area3" localSheetId="3">#REF!</definedName>
    <definedName name="Print_Area3" localSheetId="0">#REF!</definedName>
    <definedName name="Print_Area3" localSheetId="4">#REF!</definedName>
    <definedName name="Print_Area3">#REF!</definedName>
    <definedName name="Print_Area5" localSheetId="1">#REF!</definedName>
    <definedName name="Print_Area5" localSheetId="2">#REF!</definedName>
    <definedName name="Print_Area5" localSheetId="3">#REF!</definedName>
    <definedName name="Print_Area5" localSheetId="0">#REF!</definedName>
    <definedName name="Print_Area5" localSheetId="4">#REF!</definedName>
    <definedName name="Print_Area5">#REF!</definedName>
    <definedName name="_xlnm.Print_Titles" localSheetId="0">'Proposed Rates'!$1:$12</definedName>
    <definedName name="_xlnm.Print_Titles">#REF!</definedName>
    <definedName name="Print_Titles_MI">#REF!</definedName>
    <definedName name="Print1" localSheetId="1">#REF!</definedName>
    <definedName name="Print1" localSheetId="2">#REF!</definedName>
    <definedName name="Print1" localSheetId="3">#REF!</definedName>
    <definedName name="Print1" localSheetId="0">#REF!</definedName>
    <definedName name="Print1" localSheetId="4">#REF!</definedName>
    <definedName name="Print1">#REF!</definedName>
    <definedName name="Print2" localSheetId="1">#REF!</definedName>
    <definedName name="Print2" localSheetId="2">#REF!</definedName>
    <definedName name="Print2" localSheetId="3">#REF!</definedName>
    <definedName name="Print2" localSheetId="0">#REF!</definedName>
    <definedName name="Print2" localSheetId="4">#REF!</definedName>
    <definedName name="Print2">#REF!</definedName>
    <definedName name="Print5" localSheetId="1">#REF!</definedName>
    <definedName name="Print5" localSheetId="2">#REF!</definedName>
    <definedName name="Print5" localSheetId="3">#REF!</definedName>
    <definedName name="Print5" localSheetId="0">#REF!</definedName>
    <definedName name="Print5" localSheetId="4">#REF!</definedName>
    <definedName name="Print5">#REF!</definedName>
    <definedName name="Prnit_Range">#REF!</definedName>
    <definedName name="ProRev" localSheetId="0">#REF!</definedName>
    <definedName name="ProRev" localSheetId="4">#REF!</definedName>
    <definedName name="ProRev">#REF!</definedName>
    <definedName name="ProRev_com" localSheetId="0">#REF!</definedName>
    <definedName name="ProRev_com" localSheetId="4">#REF!</definedName>
    <definedName name="ProRev_com">#REF!</definedName>
    <definedName name="ProRev_mfr" localSheetId="0">#REF!</definedName>
    <definedName name="ProRev_mfr" localSheetId="4">#REF!</definedName>
    <definedName name="ProRev_mfr">#REF!</definedName>
    <definedName name="ProRev_ro" localSheetId="0">#REF!</definedName>
    <definedName name="ProRev_ro" localSheetId="4">#REF!</definedName>
    <definedName name="ProRev_ro">#REF!</definedName>
    <definedName name="ProRev_rr" localSheetId="0">#REF!</definedName>
    <definedName name="ProRev_rr" localSheetId="4">#REF!</definedName>
    <definedName name="ProRev_rr">#REF!</definedName>
    <definedName name="ProRev_yw" localSheetId="0">#REF!</definedName>
    <definedName name="ProRev_yw" localSheetId="4">#REF!</definedName>
    <definedName name="ProRev_yw">#REF!</definedName>
    <definedName name="pServer" localSheetId="1">#REF!</definedName>
    <definedName name="pServer" localSheetId="2">#REF!</definedName>
    <definedName name="pServer" localSheetId="3">#REF!</definedName>
    <definedName name="pServer" localSheetId="0">#REF!</definedName>
    <definedName name="pServer" localSheetId="4">#REF!</definedName>
    <definedName name="pServer">#REF!</definedName>
    <definedName name="pServiceCode" localSheetId="1">#REF!</definedName>
    <definedName name="pServiceCode" localSheetId="2">#REF!</definedName>
    <definedName name="pServiceCode" localSheetId="3">#REF!</definedName>
    <definedName name="pServiceCode" localSheetId="0">#REF!</definedName>
    <definedName name="pServiceCode" localSheetId="4">#REF!</definedName>
    <definedName name="pServiceCode">#REF!</definedName>
    <definedName name="pShowAllUnposted" localSheetId="1">#REF!</definedName>
    <definedName name="pShowAllUnposted" localSheetId="2">#REF!</definedName>
    <definedName name="pShowAllUnposted" localSheetId="3">#REF!</definedName>
    <definedName name="pShowAllUnposted" localSheetId="0">#REF!</definedName>
    <definedName name="pShowAllUnposted" localSheetId="4">#REF!</definedName>
    <definedName name="pShowAllUnposted">#REF!</definedName>
    <definedName name="pShowCustomerDetail" localSheetId="1">#REF!</definedName>
    <definedName name="pShowCustomerDetail" localSheetId="2">#REF!</definedName>
    <definedName name="pShowCustomerDetail" localSheetId="3">#REF!</definedName>
    <definedName name="pShowCustomerDetail" localSheetId="0">#REF!</definedName>
    <definedName name="pShowCustomerDetail" localSheetId="4">#REF!</definedName>
    <definedName name="pShowCustomerDetail">#REF!</definedName>
    <definedName name="pSortOption" localSheetId="1">#REF!</definedName>
    <definedName name="pSortOption" localSheetId="2">#REF!</definedName>
    <definedName name="pSortOption" localSheetId="3">#REF!</definedName>
    <definedName name="pSortOption" localSheetId="0">#REF!</definedName>
    <definedName name="pSortOption" localSheetId="4">#REF!</definedName>
    <definedName name="pSortOption">#REF!</definedName>
    <definedName name="pStartPostDate" localSheetId="1">#REF!</definedName>
    <definedName name="pStartPostDate" localSheetId="2">#REF!</definedName>
    <definedName name="pStartPostDate" localSheetId="3">#REF!</definedName>
    <definedName name="pStartPostDate" localSheetId="0">#REF!</definedName>
    <definedName name="pStartPostDate" localSheetId="4">#REF!</definedName>
    <definedName name="pStartPostDate">#REF!</definedName>
    <definedName name="pTransType" localSheetId="1">#REF!</definedName>
    <definedName name="pTransType" localSheetId="2">#REF!</definedName>
    <definedName name="pTransType" localSheetId="3">#REF!</definedName>
    <definedName name="pTransType" localSheetId="0">#REF!</definedName>
    <definedName name="pTransType" localSheetId="4">#REF!</definedName>
    <definedName name="pTransType">#REF!</definedName>
    <definedName name="PYear">#REF!</definedName>
    <definedName name="QtrValue">#REF!</definedName>
    <definedName name="Quarter_Budget">#REF!</definedName>
    <definedName name="Quarter_Month">#REF!</definedName>
    <definedName name="qzqzqz10">#REF!</definedName>
    <definedName name="qzqzqz11">#REF!</definedName>
    <definedName name="qzqzqz12">#REF!</definedName>
    <definedName name="qzqzqz13">#REF!</definedName>
    <definedName name="qzqzqz14">#REF!</definedName>
    <definedName name="qzqzqz15">#REF!</definedName>
    <definedName name="qzqzqz16">#REF!</definedName>
    <definedName name="qzqzqz17">#REF!</definedName>
    <definedName name="qzqzqz18">#REF!</definedName>
    <definedName name="qzqzqz19">#REF!</definedName>
    <definedName name="qzqzqz20">#REF!</definedName>
    <definedName name="qzqzqz21">#REF!</definedName>
    <definedName name="qzqzqz22">#REF!</definedName>
    <definedName name="qzqzqz23">#REF!</definedName>
    <definedName name="qzqzqz24">#REF!</definedName>
    <definedName name="qzqzqz25">#REF!</definedName>
    <definedName name="qzqzqz26">#REF!</definedName>
    <definedName name="qzqzqz27">#REF!</definedName>
    <definedName name="qzqzqz28">#REF!</definedName>
    <definedName name="qzqzqz29">#REF!</definedName>
    <definedName name="qzqzqz30">#REF!</definedName>
    <definedName name="qzqzqz31">#REF!</definedName>
    <definedName name="qzqzqz32">#REF!</definedName>
    <definedName name="qzqzqz6">#REF!</definedName>
    <definedName name="qzqzqz7">#REF!</definedName>
    <definedName name="qzqzqz8">#REF!</definedName>
    <definedName name="qzqzqz9">#REF!</definedName>
    <definedName name="range">#REF!</definedName>
    <definedName name="Range1">#REF!</definedName>
    <definedName name="RBPROFORMAS">#REF!</definedName>
    <definedName name="RBU">#REF!</definedName>
    <definedName name="RCW_81.04.080">#N/A</definedName>
    <definedName name="RECAP">#REF!</definedName>
    <definedName name="RECAP2">#REF!</definedName>
    <definedName name="ReconMonth">#REF!</definedName>
    <definedName name="_xlnm.Recorder">#REF!</definedName>
    <definedName name="RecyDisposal">#N/A</definedName>
    <definedName name="Reg_Cust_Billed_Percent" localSheetId="0">#REF!</definedName>
    <definedName name="Reg_Cust_Billed_Percent" localSheetId="4">#REF!</definedName>
    <definedName name="Reg_Cust_Billed_Percent">#REF!</definedName>
    <definedName name="Reg_Cust_Percent" localSheetId="0">#REF!</definedName>
    <definedName name="Reg_Cust_Percent" localSheetId="4">#REF!</definedName>
    <definedName name="Reg_Cust_Percent">#REF!</definedName>
    <definedName name="Reg_Drive_Percent" localSheetId="0">#REF!</definedName>
    <definedName name="Reg_Drive_Percent" localSheetId="4">#REF!</definedName>
    <definedName name="Reg_Drive_Percent">#REF!</definedName>
    <definedName name="Reg_Haul_Rev_Percent" localSheetId="0">#REF!</definedName>
    <definedName name="Reg_Haul_Rev_Percent" localSheetId="4">#REF!</definedName>
    <definedName name="Reg_Haul_Rev_Percent">#REF!</definedName>
    <definedName name="Reg_Lab_Percent" localSheetId="0">#REF!</definedName>
    <definedName name="Reg_Lab_Percent" localSheetId="4">#REF!</definedName>
    <definedName name="Reg_Lab_Percent">#REF!</definedName>
    <definedName name="Reg_Steel_Cont_Percent" localSheetId="0">#REF!</definedName>
    <definedName name="Reg_Steel_Cont_Percent" localSheetId="4">#REF!</definedName>
    <definedName name="Reg_Steel_Cont_Percent">#REF!</definedName>
    <definedName name="regDebt_weighted" localSheetId="1">'LG BRG - MSW'!$U$55</definedName>
    <definedName name="regDebt_weighted" localSheetId="2">'LG BRG - Recycle'!$U$55</definedName>
    <definedName name="regDebt_weighted" localSheetId="3">'LG BRG - Yard Waste'!$U$55</definedName>
    <definedName name="Region">#REF!</definedName>
    <definedName name="RegionSignOffReq">#REF!</definedName>
    <definedName name="RegionSignOffStatus">#REF!</definedName>
    <definedName name="RegulatedIS" localSheetId="0">#REF!</definedName>
    <definedName name="RegulatedIS" localSheetId="4">#REF!</definedName>
    <definedName name="RegulatedIS">#REF!</definedName>
    <definedName name="RelatedSalary">#N/A</definedName>
    <definedName name="report_type">#REF!</definedName>
    <definedName name="ReportFormula">#REF!</definedName>
    <definedName name="ReportFormulas">#REF!</definedName>
    <definedName name="Reporting_Jurisdiction">#REF!</definedName>
    <definedName name="ReportNames" localSheetId="4">#REF!</definedName>
    <definedName name="ReportNames">#REF!</definedName>
    <definedName name="ReportType">#REF!</definedName>
    <definedName name="ReportVersion">#REF!</definedName>
    <definedName name="residential">#REF!</definedName>
    <definedName name="ReslStaffPriceOut" localSheetId="1">#REF!</definedName>
    <definedName name="ReslStaffPriceOut" localSheetId="2">#REF!</definedName>
    <definedName name="ReslStaffPriceOut" localSheetId="3">#REF!</definedName>
    <definedName name="ReslStaffPriceOut" localSheetId="0">#REF!</definedName>
    <definedName name="ReslStaffPriceOut">#REF!</definedName>
    <definedName name="RetainedEarnings" localSheetId="1">#REF!</definedName>
    <definedName name="RetainedEarnings" localSheetId="2">#REF!</definedName>
    <definedName name="RetainedEarnings" localSheetId="3">#REF!</definedName>
    <definedName name="RetainedEarnings" localSheetId="0">#REF!</definedName>
    <definedName name="RetainedEarnings" localSheetId="4">#REF!</definedName>
    <definedName name="RetainedEarnings">#REF!</definedName>
    <definedName name="RevCust" localSheetId="1">#REF!</definedName>
    <definedName name="RevCust" localSheetId="2">#REF!</definedName>
    <definedName name="RevCust" localSheetId="3">#REF!</definedName>
    <definedName name="RevCust" localSheetId="0">#REF!</definedName>
    <definedName name="RevCust" localSheetId="4">#REF!</definedName>
    <definedName name="RevCust">#REF!</definedName>
    <definedName name="RevCustomer" localSheetId="1">#REF!</definedName>
    <definedName name="RevCustomer" localSheetId="2">#REF!</definedName>
    <definedName name="RevCustomer" localSheetId="3">#REF!</definedName>
    <definedName name="RevCustomer" localSheetId="0">#REF!</definedName>
    <definedName name="RevCustomer" localSheetId="4">#REF!</definedName>
    <definedName name="RevCustomer">#REF!</definedName>
    <definedName name="REVDETAIL">#REF!</definedName>
    <definedName name="Revenue" localSheetId="1">'LG BRG - MSW'!$I$7</definedName>
    <definedName name="Revenue" localSheetId="2">'LG BRG - Recycle'!$I$7</definedName>
    <definedName name="Revenue" localSheetId="3">'LG BRG - Yard Waste'!$I$7</definedName>
    <definedName name="Revenue">#REF!</definedName>
    <definedName name="RevenuePF1" localSheetId="0">#REF!</definedName>
    <definedName name="RevenuePF1">#REF!</definedName>
    <definedName name="Reverse">#REF!</definedName>
    <definedName name="ReviewByMe">#REF!</definedName>
    <definedName name="REVMAT">#REF!</definedName>
    <definedName name="RID">#REF!</definedName>
    <definedName name="rngBodyText">#REF!</definedName>
    <definedName name="RngBottomRight">#REF!</definedName>
    <definedName name="rngColDelChars">#REF!</definedName>
    <definedName name="rngColumnDelete">#REF!</definedName>
    <definedName name="rngCreateLog">#REF!</definedName>
    <definedName name="rngDeleteColumns">#REF!</definedName>
    <definedName name="rngDeleteRows">#REF!</definedName>
    <definedName name="rngEmail">#REF!</definedName>
    <definedName name="rngFileDir">#REF!</definedName>
    <definedName name="rngFileFormat">#REF!</definedName>
    <definedName name="rngFileName">#REF!</definedName>
    <definedName name="rngFilePassword">#REF!</definedName>
    <definedName name="rngPassword">#REF!</definedName>
    <definedName name="rngPasswordProtect">#REF!</definedName>
    <definedName name="rngPrint">#REF!</definedName>
    <definedName name="rngRetainFormulas">#REF!</definedName>
    <definedName name="rngSaveFile">#REF!</definedName>
    <definedName name="rngSourceTab">#REF!</definedName>
    <definedName name="rngSubjectLine">#REF!</definedName>
    <definedName name="rngTabName">#REF!</definedName>
    <definedName name="rngTopLeft">#REF!</definedName>
    <definedName name="ROCE">#REF!,#REF!</definedName>
    <definedName name="rolloff1">#REF!</definedName>
    <definedName name="rolloff2">#REF!</definedName>
    <definedName name="rolloff3">#REF!</definedName>
    <definedName name="rolloff4">#REF!</definedName>
    <definedName name="rolloff5">#REF!</definedName>
    <definedName name="ROW_SUPRESS">#REF!</definedName>
    <definedName name="rowgroup">#REF!</definedName>
    <definedName name="rowsegment">#REF!</definedName>
    <definedName name="RptEmailAddress">#REF!</definedName>
    <definedName name="rtr">#REF!</definedName>
    <definedName name="RTT">#REF!</definedName>
    <definedName name="sale">#REF!</definedName>
    <definedName name="SALES_TAX_RETURN">#REF!</definedName>
    <definedName name="Sbst">#REF!</definedName>
    <definedName name="SCN">#REF!</definedName>
    <definedName name="seffasfasdfsd" localSheetId="1">#REF!</definedName>
    <definedName name="seffasfasdfsd" localSheetId="2">#REF!</definedName>
    <definedName name="seffasfasdfsd" localSheetId="3">#REF!</definedName>
    <definedName name="seffasfasdfsd" localSheetId="0">#REF!</definedName>
    <definedName name="seffasfasdfsd">#REF!</definedName>
    <definedName name="SEPARATE">#REF!</definedName>
    <definedName name="Separation">#REF!</definedName>
    <definedName name="Sequential_Group">#REF!</definedName>
    <definedName name="Sequential_Segment">#REF!</definedName>
    <definedName name="Sequential_sort">#REF!</definedName>
    <definedName name="Setting_DeprFactor">#REF!</definedName>
    <definedName name="Setting_LFDeplUnitAcct">#REF!</definedName>
    <definedName name="Setting_LFUnitCost">#REF!</definedName>
    <definedName name="Setting_LFUnitCostNY">#REF!</definedName>
    <definedName name="Setting_LFUnitRow">#REF!</definedName>
    <definedName name="SFD">#REF!</definedName>
    <definedName name="SFD_BU">#REF!</definedName>
    <definedName name="SFD_DEPTID">#REF!</definedName>
    <definedName name="SFD_OP">#REF!</definedName>
    <definedName name="SFD_PROD">#REF!</definedName>
    <definedName name="SFD_PROJ">#REF!</definedName>
    <definedName name="sfdbusunit">#REF!</definedName>
    <definedName name="SFV">#REF!</definedName>
    <definedName name="SFV_BU">#REF!</definedName>
    <definedName name="SFV_CUR">#REF!</definedName>
    <definedName name="SFV_CUR1">#REF!</definedName>
    <definedName name="SFV_CUR5">#REF!</definedName>
    <definedName name="SFV_DEPTID">#REF!</definedName>
    <definedName name="SFV_OP">#REF!</definedName>
    <definedName name="SFV_PROD">#REF!</definedName>
    <definedName name="SFV_PROJ">#REF!</definedName>
    <definedName name="ShowHundreds">#REF!</definedName>
    <definedName name="ShowSaved">#REF!</definedName>
    <definedName name="SIC_Table" localSheetId="1">#REF!</definedName>
    <definedName name="SIC_Table" localSheetId="2">#REF!</definedName>
    <definedName name="SIC_Table" localSheetId="3">#REF!</definedName>
    <definedName name="SIC_Table" localSheetId="0">#REF!</definedName>
    <definedName name="SIC_Table">#REF!</definedName>
    <definedName name="sics">#REF!</definedName>
    <definedName name="slope" localSheetId="1">'LG BRG - MSW'!$Y$57</definedName>
    <definedName name="slope" localSheetId="2">'LG BRG - Recycle'!$Y$57</definedName>
    <definedName name="slope" localSheetId="3">'LG BRG - Yard Waste'!$Y$57</definedName>
    <definedName name="slope">#REF!</definedName>
    <definedName name="SLOPE1">#REF!</definedName>
    <definedName name="sort">#REF!</definedName>
    <definedName name="Sort1">#REF!</definedName>
    <definedName name="sortcol" localSheetId="1">#REF!</definedName>
    <definedName name="sortcol" localSheetId="2">#REF!</definedName>
    <definedName name="sortcol" localSheetId="3">#REF!</definedName>
    <definedName name="sortcol" localSheetId="0">#REF!</definedName>
    <definedName name="sortcol" localSheetId="4">#REF!</definedName>
    <definedName name="sortcol">#REF!</definedName>
    <definedName name="Source">#REF!</definedName>
    <definedName name="SPWS_WBID">"115966228744984"</definedName>
    <definedName name="sSRCDate" localSheetId="3">#REF!</definedName>
    <definedName name="sSRCDate" localSheetId="0">#REF!</definedName>
    <definedName name="sSRCDate" localSheetId="4">#REF!</definedName>
    <definedName name="sSRCDate">#REF!</definedName>
    <definedName name="start">#REF!</definedName>
    <definedName name="StartOfEntry">#REF!</definedName>
    <definedName name="StartPoint">#REF!</definedName>
    <definedName name="Stop">#REF!</definedName>
    <definedName name="SubSystem" localSheetId="1">#REF!</definedName>
    <definedName name="SubSystem" localSheetId="2">#REF!</definedName>
    <definedName name="SubSystem" localSheetId="3">#REF!</definedName>
    <definedName name="SubSystem" localSheetId="0">#REF!</definedName>
    <definedName name="SubSystem">#REF!</definedName>
    <definedName name="SubSystems" localSheetId="1">#REF!</definedName>
    <definedName name="SubSystems" localSheetId="2">#REF!</definedName>
    <definedName name="SubSystems" localSheetId="3">#REF!</definedName>
    <definedName name="SubSystems" localSheetId="4">#REF!</definedName>
    <definedName name="SubSystems">#REF!</definedName>
    <definedName name="SubtypeToTruckType">#REF!</definedName>
    <definedName name="SUMM">#REF!</definedName>
    <definedName name="SUMMARY">#REF!</definedName>
    <definedName name="Summary_DistrictName">#REF!</definedName>
    <definedName name="Summary_DistrictNo">#REF!</definedName>
    <definedName name="SUMMARY01">#REF!</definedName>
    <definedName name="SUMMARY1">#REF!</definedName>
    <definedName name="Supplemental_filter">#REF!</definedName>
    <definedName name="SWDisposal">#N/A</definedName>
    <definedName name="Syst">#REF!</definedName>
    <definedName name="System" localSheetId="1">#REF!</definedName>
    <definedName name="System" localSheetId="2">#REF!</definedName>
    <definedName name="System" localSheetId="3">#REF!</definedName>
    <definedName name="System" localSheetId="0">#REF!</definedName>
    <definedName name="System">#REF!</definedName>
    <definedName name="System_1">#REF!</definedName>
    <definedName name="Systems" localSheetId="1">#REF!</definedName>
    <definedName name="Systems" localSheetId="2">#REF!</definedName>
    <definedName name="Systems" localSheetId="3">#REF!</definedName>
    <definedName name="Systems" localSheetId="4">#REF!</definedName>
    <definedName name="Systems">#REF!</definedName>
    <definedName name="Table_SIC" localSheetId="1">#REF!</definedName>
    <definedName name="Table_SIC" localSheetId="2">#REF!</definedName>
    <definedName name="Table_SIC" localSheetId="3">#REF!</definedName>
    <definedName name="Table_SIC" localSheetId="0">#REF!</definedName>
    <definedName name="Table_SIC">#REF!</definedName>
    <definedName name="TargetMonths">#REF!</definedName>
    <definedName name="taxrate" localSheetId="1">'LG BRG - MSW'!$J$38</definedName>
    <definedName name="taxrate" localSheetId="2">'LG BRG - Recycle'!$J$38</definedName>
    <definedName name="taxrate" localSheetId="3">'LG BRG - Yard Waste'!$J$38</definedName>
    <definedName name="TemplateEnd" localSheetId="1">#REF!</definedName>
    <definedName name="TemplateEnd" localSheetId="2">#REF!</definedName>
    <definedName name="TemplateEnd" localSheetId="3">#REF!</definedName>
    <definedName name="TemplateEnd" localSheetId="0">#REF!</definedName>
    <definedName name="TemplateEnd" localSheetId="4">#REF!</definedName>
    <definedName name="TemplateEnd">#REF!</definedName>
    <definedName name="TemplateStart" localSheetId="1">#REF!</definedName>
    <definedName name="TemplateStart" localSheetId="2">#REF!</definedName>
    <definedName name="TemplateStart" localSheetId="3">#REF!</definedName>
    <definedName name="TemplateStart" localSheetId="0">#REF!</definedName>
    <definedName name="TemplateStart" localSheetId="4">#REF!</definedName>
    <definedName name="TemplateStart">#REF!</definedName>
    <definedName name="test">#REF!</definedName>
    <definedName name="TheTable" localSheetId="1">#REF!</definedName>
    <definedName name="TheTable" localSheetId="2">#REF!</definedName>
    <definedName name="TheTable" localSheetId="3">#REF!</definedName>
    <definedName name="TheTable" localSheetId="0">#REF!</definedName>
    <definedName name="TheTable" localSheetId="4">#REF!</definedName>
    <definedName name="TheTable">#REF!</definedName>
    <definedName name="TheTableOLD" localSheetId="1">#REF!</definedName>
    <definedName name="TheTableOLD" localSheetId="2">#REF!</definedName>
    <definedName name="TheTableOLD" localSheetId="3">#REF!</definedName>
    <definedName name="TheTableOLD" localSheetId="0">#REF!</definedName>
    <definedName name="TheTableOLD" localSheetId="4">#REF!</definedName>
    <definedName name="TheTableOLD">#REF!</definedName>
    <definedName name="Thousands1">#REF!</definedName>
    <definedName name="Thousands2">#REF!</definedName>
    <definedName name="Thousands3">#REF!</definedName>
    <definedName name="Thousands4">#REF!</definedName>
    <definedName name="timeseries">#REF!</definedName>
    <definedName name="Title2">#REF!</definedName>
    <definedName name="ToMonth" localSheetId="1">#REF!</definedName>
    <definedName name="ToMonth" localSheetId="2">#REF!</definedName>
    <definedName name="ToMonth" localSheetId="3">#REF!</definedName>
    <definedName name="ToMonth" localSheetId="0">#REF!</definedName>
    <definedName name="ToMonth" localSheetId="4">#REF!</definedName>
    <definedName name="ToMonth">#REF!</definedName>
    <definedName name="Tons" localSheetId="1">#REF!</definedName>
    <definedName name="Tons" localSheetId="2">#REF!</definedName>
    <definedName name="Tons" localSheetId="3">#REF!</definedName>
    <definedName name="Tons" localSheetId="0">#REF!</definedName>
    <definedName name="Tons" localSheetId="4">#REF!</definedName>
    <definedName name="Tons">#REF!</definedName>
    <definedName name="TOP">#REF!</definedName>
    <definedName name="TOT">#REF!</definedName>
    <definedName name="Total_Comm" localSheetId="0">#REF!</definedName>
    <definedName name="Total_Comm" localSheetId="4">#REF!</definedName>
    <definedName name="Total_Comm">#REF!</definedName>
    <definedName name="Total_DB" localSheetId="0">#REF!</definedName>
    <definedName name="Total_DB" localSheetId="4">#REF!</definedName>
    <definedName name="Total_DB">#REF!</definedName>
    <definedName name="Total_Interest">#REF!</definedName>
    <definedName name="Total_Resi" localSheetId="0">#REF!</definedName>
    <definedName name="Total_Resi" localSheetId="4">#REF!</definedName>
    <definedName name="Total_Resi">#REF!</definedName>
    <definedName name="Totalcapacity">#REF!</definedName>
    <definedName name="TotalYards">#REF!</definedName>
    <definedName name="TOTCONT">#REF!</definedName>
    <definedName name="TOTCONTCONT">#REF!</definedName>
    <definedName name="TOTCONTCUST">#REF!</definedName>
    <definedName name="TOTCONTDH">#REF!</definedName>
    <definedName name="TOTCONTREV">#REF!</definedName>
    <definedName name="TOTCONTTH">#REF!</definedName>
    <definedName name="TOTCRECCONT">#REF!</definedName>
    <definedName name="TOTCRECCUST" localSheetId="1">'[1]Master IS (C)'!#REF!</definedName>
    <definedName name="TOTCRECCUST" localSheetId="2">'[1]Master IS (C)'!#REF!</definedName>
    <definedName name="TOTCRECCUST" localSheetId="3">'[1]Master IS (C)'!#REF!</definedName>
    <definedName name="TOTCRECCUST" localSheetId="0">'[1]Master IS (C)'!#REF!</definedName>
    <definedName name="TOTCRECCUST">'[1]Master IS (C)'!#REF!</definedName>
    <definedName name="TOTCRECDH" localSheetId="1">'[1]Master IS (C)'!#REF!</definedName>
    <definedName name="TOTCRECDH" localSheetId="2">'[1]Master IS (C)'!#REF!</definedName>
    <definedName name="TOTCRECDH" localSheetId="3">'[1]Master IS (C)'!#REF!</definedName>
    <definedName name="TOTCRECDH" localSheetId="0">'[1]Master IS (C)'!#REF!</definedName>
    <definedName name="TOTCRECDH">'[1]Master IS (C)'!#REF!</definedName>
    <definedName name="TOTCRECREV" localSheetId="1">'[1]Master IS (C)'!#REF!</definedName>
    <definedName name="TOTCRECREV" localSheetId="2">'[1]Master IS (C)'!#REF!</definedName>
    <definedName name="TOTCRECREV" localSheetId="3">'[1]Master IS (C)'!#REF!</definedName>
    <definedName name="TOTCRECREV" localSheetId="0">'[1]Master IS (C)'!#REF!</definedName>
    <definedName name="TOTCRECREV">'[1]Master IS (C)'!#REF!</definedName>
    <definedName name="TOTCRECTDEP" localSheetId="1">'[1]Master IS (C)'!#REF!</definedName>
    <definedName name="TOTCRECTDEP" localSheetId="2">'[1]Master IS (C)'!#REF!</definedName>
    <definedName name="TOTCRECTDEP" localSheetId="3">'[1]Master IS (C)'!#REF!</definedName>
    <definedName name="TOTCRECTDEP" localSheetId="0">'[1]Master IS (C)'!#REF!</definedName>
    <definedName name="TOTCRECTDEP">'[1]Master IS (C)'!#REF!</definedName>
    <definedName name="TOTCRECTH">#REF!</definedName>
    <definedName name="TOTCRECTV" localSheetId="1">'[1]Master IS (C)'!#REF!</definedName>
    <definedName name="TOTCRECTV" localSheetId="2">'[1]Master IS (C)'!#REF!</definedName>
    <definedName name="TOTCRECTV" localSheetId="3">'[1]Master IS (C)'!#REF!</definedName>
    <definedName name="TOTCRECTV" localSheetId="0">'[1]Master IS (C)'!#REF!</definedName>
    <definedName name="TOTCRECTV">'[1]Master IS (C)'!#REF!</definedName>
    <definedName name="TOTCUST" localSheetId="1">'[1]Master IS (C)'!#REF!</definedName>
    <definedName name="TOTCUST" localSheetId="2">'[1]Master IS (C)'!#REF!</definedName>
    <definedName name="TOTCUST" localSheetId="3">'[1]Master IS (C)'!#REF!</definedName>
    <definedName name="TOTCUST" localSheetId="0">'[1]Master IS (C)'!#REF!</definedName>
    <definedName name="TOTCUST">'[1]Master IS (C)'!#REF!</definedName>
    <definedName name="TOTDBCONT" localSheetId="1">'[1]Master IS (C)'!#REF!</definedName>
    <definedName name="TOTDBCONT" localSheetId="2">'[1]Master IS (C)'!#REF!</definedName>
    <definedName name="TOTDBCONT" localSheetId="3">'[1]Master IS (C)'!#REF!</definedName>
    <definedName name="TOTDBCONT" localSheetId="0">'[1]Master IS (C)'!#REF!</definedName>
    <definedName name="TOTDBCONT">'[1]Master IS (C)'!#REF!</definedName>
    <definedName name="TOTDBCUST" localSheetId="1">'[1]Master IS (C)'!#REF!</definedName>
    <definedName name="TOTDBCUST" localSheetId="2">'[1]Master IS (C)'!#REF!</definedName>
    <definedName name="TOTDBCUST" localSheetId="3">'[1]Master IS (C)'!#REF!</definedName>
    <definedName name="TOTDBCUST" localSheetId="0">'[1]Master IS (C)'!#REF!</definedName>
    <definedName name="TOTDBCUST">'[1]Master IS (C)'!#REF!</definedName>
    <definedName name="TOTDBDH" localSheetId="1">'[1]Master IS (C)'!#REF!</definedName>
    <definedName name="TOTDBDH" localSheetId="2">'[1]Master IS (C)'!#REF!</definedName>
    <definedName name="TOTDBDH" localSheetId="3">'[1]Master IS (C)'!#REF!</definedName>
    <definedName name="TOTDBDH" localSheetId="0">'[1]Master IS (C)'!#REF!</definedName>
    <definedName name="TOTDBDH">'[1]Master IS (C)'!#REF!</definedName>
    <definedName name="TOTDBREV" localSheetId="1">'[1]Master IS (C)'!#REF!</definedName>
    <definedName name="TOTDBREV" localSheetId="2">'[1]Master IS (C)'!#REF!</definedName>
    <definedName name="TOTDBREV" localSheetId="3">'[1]Master IS (C)'!#REF!</definedName>
    <definedName name="TOTDBREV" localSheetId="0">'[1]Master IS (C)'!#REF!</definedName>
    <definedName name="TOTDBREV">'[1]Master IS (C)'!#REF!</definedName>
    <definedName name="TOTDBTDEP" localSheetId="1">'[1]Master IS (C)'!#REF!</definedName>
    <definedName name="TOTDBTDEP" localSheetId="2">'[1]Master IS (C)'!#REF!</definedName>
    <definedName name="TOTDBTDEP" localSheetId="3">'[1]Master IS (C)'!#REF!</definedName>
    <definedName name="TOTDBTDEP" localSheetId="0">'[1]Master IS (C)'!#REF!</definedName>
    <definedName name="TOTDBTDEP">'[1]Master IS (C)'!#REF!</definedName>
    <definedName name="TOTDBTH" localSheetId="1">'[1]Master IS (C)'!#REF!</definedName>
    <definedName name="TOTDBTH" localSheetId="2">'[1]Master IS (C)'!#REF!</definedName>
    <definedName name="TOTDBTH" localSheetId="3">'[1]Master IS (C)'!#REF!</definedName>
    <definedName name="TOTDBTH">'[1]Master IS (C)'!#REF!</definedName>
    <definedName name="TOTDBTV" localSheetId="1">'[1]Master IS (C)'!#REF!</definedName>
    <definedName name="TOTDBTV" localSheetId="2">'[1]Master IS (C)'!#REF!</definedName>
    <definedName name="TOTDBTV" localSheetId="3">'[1]Master IS (C)'!#REF!</definedName>
    <definedName name="TOTDBTV" localSheetId="0">'[1]Master IS (C)'!#REF!</definedName>
    <definedName name="TOTDBTV">'[1]Master IS (C)'!#REF!</definedName>
    <definedName name="TOTDEBCONT" localSheetId="1">'[1]Master IS (C)'!#REF!</definedName>
    <definedName name="TOTDEBCONT" localSheetId="2">'[1]Master IS (C)'!#REF!</definedName>
    <definedName name="TOTDEBCONT" localSheetId="3">'[1]Master IS (C)'!#REF!</definedName>
    <definedName name="TOTDEBCONT">'[1]Master IS (C)'!#REF!</definedName>
    <definedName name="TOTDEBCUST" localSheetId="1">'[1]Master IS (C)'!#REF!</definedName>
    <definedName name="TOTDEBCUST" localSheetId="2">'[1]Master IS (C)'!#REF!</definedName>
    <definedName name="TOTDEBCUST" localSheetId="3">'[1]Master IS (C)'!#REF!</definedName>
    <definedName name="TOTDEBCUST">'[1]Master IS (C)'!#REF!</definedName>
    <definedName name="TOTDEBDH" localSheetId="1">'[1]Master IS (C)'!#REF!</definedName>
    <definedName name="TOTDEBDH" localSheetId="2">'[1]Master IS (C)'!#REF!</definedName>
    <definedName name="TOTDEBDH" localSheetId="3">'[1]Master IS (C)'!#REF!</definedName>
    <definedName name="TOTDEBDH">'[1]Master IS (C)'!#REF!</definedName>
    <definedName name="TOTDEBREV" localSheetId="1">'[1]Master IS (C)'!#REF!</definedName>
    <definedName name="TOTDEBREV" localSheetId="2">'[1]Master IS (C)'!#REF!</definedName>
    <definedName name="TOTDEBREV" localSheetId="3">'[1]Master IS (C)'!#REF!</definedName>
    <definedName name="TOTDEBREV">'[1]Master IS (C)'!#REF!</definedName>
    <definedName name="TOTDEBTH">#REF!</definedName>
    <definedName name="TOTDH" localSheetId="1">'[1]Master IS (C)'!#REF!</definedName>
    <definedName name="TOTDH" localSheetId="2">'[1]Master IS (C)'!#REF!</definedName>
    <definedName name="TOTDH" localSheetId="3">'[1]Master IS (C)'!#REF!</definedName>
    <definedName name="TOTDH" localSheetId="0">'[1]Master IS (C)'!#REF!</definedName>
    <definedName name="TOTDH">'[1]Master IS (C)'!#REF!</definedName>
    <definedName name="TOTFELCONT" localSheetId="1">'[1]Master IS (C)'!#REF!</definedName>
    <definedName name="TOTFELCONT" localSheetId="2">'[1]Master IS (C)'!#REF!</definedName>
    <definedName name="TOTFELCONT" localSheetId="3">'[1]Master IS (C)'!#REF!</definedName>
    <definedName name="TOTFELCONT" localSheetId="0">'[1]Master IS (C)'!#REF!</definedName>
    <definedName name="TOTFELCONT">'[1]Master IS (C)'!#REF!</definedName>
    <definedName name="TOTFELCUST" localSheetId="1">'[1]Master IS (C)'!#REF!</definedName>
    <definedName name="TOTFELCUST" localSheetId="2">'[1]Master IS (C)'!#REF!</definedName>
    <definedName name="TOTFELCUST" localSheetId="3">'[1]Master IS (C)'!#REF!</definedName>
    <definedName name="TOTFELCUST" localSheetId="0">'[1]Master IS (C)'!#REF!</definedName>
    <definedName name="TOTFELCUST">'[1]Master IS (C)'!#REF!</definedName>
    <definedName name="TOTFELDH" localSheetId="1">'[1]Master IS (C)'!#REF!</definedName>
    <definedName name="TOTFELDH" localSheetId="2">'[1]Master IS (C)'!#REF!</definedName>
    <definedName name="TOTFELDH" localSheetId="3">'[1]Master IS (C)'!#REF!</definedName>
    <definedName name="TOTFELDH" localSheetId="0">'[1]Master IS (C)'!#REF!</definedName>
    <definedName name="TOTFELDH">'[1]Master IS (C)'!#REF!</definedName>
    <definedName name="TOTFELREV" localSheetId="1">'[1]Master IS (C)'!#REF!</definedName>
    <definedName name="TOTFELREV" localSheetId="2">'[1]Master IS (C)'!#REF!</definedName>
    <definedName name="TOTFELREV" localSheetId="3">'[1]Master IS (C)'!#REF!</definedName>
    <definedName name="TOTFELREV" localSheetId="0">'[1]Master IS (C)'!#REF!</definedName>
    <definedName name="TOTFELREV">'[1]Master IS (C)'!#REF!</definedName>
    <definedName name="TOTFELTDEP" localSheetId="1">'[1]Master IS (C)'!#REF!</definedName>
    <definedName name="TOTFELTDEP" localSheetId="2">'[1]Master IS (C)'!#REF!</definedName>
    <definedName name="TOTFELTDEP" localSheetId="3">'[1]Master IS (C)'!#REF!</definedName>
    <definedName name="TOTFELTDEP" localSheetId="0">'[1]Master IS (C)'!#REF!</definedName>
    <definedName name="TOTFELTDEP">'[1]Master IS (C)'!#REF!</definedName>
    <definedName name="TOTFELTH" localSheetId="1">'[1]Master IS (C)'!#REF!</definedName>
    <definedName name="TOTFELTH" localSheetId="2">'[1]Master IS (C)'!#REF!</definedName>
    <definedName name="TOTFELTH" localSheetId="3">'[1]Master IS (C)'!#REF!</definedName>
    <definedName name="TOTFELTH">'[1]Master IS (C)'!#REF!</definedName>
    <definedName name="TOTFELTV" localSheetId="1">'[1]Master IS (C)'!#REF!</definedName>
    <definedName name="TOTFELTV" localSheetId="2">'[1]Master IS (C)'!#REF!</definedName>
    <definedName name="TOTFELTV" localSheetId="3">'[1]Master IS (C)'!#REF!</definedName>
    <definedName name="TOTFELTV" localSheetId="0">'[1]Master IS (C)'!#REF!</definedName>
    <definedName name="TOTFELTV">'[1]Master IS (C)'!#REF!</definedName>
    <definedName name="TOTRESCONT" localSheetId="1">'[1]Master IS (C)'!#REF!</definedName>
    <definedName name="TOTRESCONT" localSheetId="2">'[1]Master IS (C)'!#REF!</definedName>
    <definedName name="TOTRESCONT" localSheetId="3">'[1]Master IS (C)'!#REF!</definedName>
    <definedName name="TOTRESCONT" localSheetId="0">'[1]Master IS (C)'!#REF!</definedName>
    <definedName name="TOTRESCONT">'[1]Master IS (C)'!#REF!</definedName>
    <definedName name="TOTRESCUST" localSheetId="1">'[1]Master IS (C)'!#REF!</definedName>
    <definedName name="TOTRESCUST" localSheetId="2">'[1]Master IS (C)'!#REF!</definedName>
    <definedName name="TOTRESCUST" localSheetId="3">'[1]Master IS (C)'!#REF!</definedName>
    <definedName name="TOTRESCUST" localSheetId="0">'[1]Master IS (C)'!#REF!</definedName>
    <definedName name="TOTRESCUST">'[1]Master IS (C)'!#REF!</definedName>
    <definedName name="TOTRESDH" localSheetId="1">'[1]Master IS (C)'!#REF!</definedName>
    <definedName name="TOTRESDH" localSheetId="2">'[1]Master IS (C)'!#REF!</definedName>
    <definedName name="TOTRESDH" localSheetId="3">'[1]Master IS (C)'!#REF!</definedName>
    <definedName name="TOTRESDH" localSheetId="0">'[1]Master IS (C)'!#REF!</definedName>
    <definedName name="TOTRESDH">'[1]Master IS (C)'!#REF!</definedName>
    <definedName name="TOTRESRCONT" localSheetId="1">'[1]Master IS (C)'!#REF!</definedName>
    <definedName name="TOTRESRCONT" localSheetId="2">'[1]Master IS (C)'!#REF!</definedName>
    <definedName name="TOTRESRCONT" localSheetId="3">'[1]Master IS (C)'!#REF!</definedName>
    <definedName name="TOTRESRCONT" localSheetId="0">'[1]Master IS (C)'!#REF!</definedName>
    <definedName name="TOTRESRCONT">'[1]Master IS (C)'!#REF!</definedName>
    <definedName name="TOTRESRCUST" localSheetId="1">'[1]Master IS (C)'!#REF!</definedName>
    <definedName name="TOTRESRCUST" localSheetId="2">'[1]Master IS (C)'!#REF!</definedName>
    <definedName name="TOTRESRCUST" localSheetId="3">'[1]Master IS (C)'!#REF!</definedName>
    <definedName name="TOTRESRCUST" localSheetId="0">'[1]Master IS (C)'!#REF!</definedName>
    <definedName name="TOTRESRCUST">'[1]Master IS (C)'!#REF!</definedName>
    <definedName name="TOTRESRDH" localSheetId="1">'[1]Master IS (C)'!#REF!</definedName>
    <definedName name="TOTRESRDH" localSheetId="2">'[1]Master IS (C)'!#REF!</definedName>
    <definedName name="TOTRESRDH" localSheetId="3">'[1]Master IS (C)'!#REF!</definedName>
    <definedName name="TOTRESRDH" localSheetId="0">'[1]Master IS (C)'!#REF!</definedName>
    <definedName name="TOTRESRDH">'[1]Master IS (C)'!#REF!</definedName>
    <definedName name="TOTRESREV" localSheetId="1">'[1]Master IS (C)'!#REF!</definedName>
    <definedName name="TOTRESREV" localSheetId="2">'[1]Master IS (C)'!#REF!</definedName>
    <definedName name="TOTRESREV" localSheetId="3">'[1]Master IS (C)'!#REF!</definedName>
    <definedName name="TOTRESREV" localSheetId="0">'[1]Master IS (C)'!#REF!</definedName>
    <definedName name="TOTRESREV">'[1]Master IS (C)'!#REF!</definedName>
    <definedName name="TOTRESRREV" localSheetId="1">'[1]Master IS (C)'!#REF!</definedName>
    <definedName name="TOTRESRREV" localSheetId="2">'[1]Master IS (C)'!#REF!</definedName>
    <definedName name="TOTRESRREV" localSheetId="3">'[1]Master IS (C)'!#REF!</definedName>
    <definedName name="TOTRESRREV" localSheetId="0">'[1]Master IS (C)'!#REF!</definedName>
    <definedName name="TOTRESRREV">'[1]Master IS (C)'!#REF!</definedName>
    <definedName name="TOTRESRTDEP" localSheetId="1">'[1]Master IS (C)'!#REF!</definedName>
    <definedName name="TOTRESRTDEP" localSheetId="2">'[1]Master IS (C)'!#REF!</definedName>
    <definedName name="TOTRESRTDEP" localSheetId="3">'[1]Master IS (C)'!#REF!</definedName>
    <definedName name="TOTRESRTDEP" localSheetId="0">'[1]Master IS (C)'!#REF!</definedName>
    <definedName name="TOTRESRTDEP">'[1]Master IS (C)'!#REF!</definedName>
    <definedName name="TOTRESRTH" localSheetId="1">'[1]Master IS (C)'!#REF!</definedName>
    <definedName name="TOTRESRTH" localSheetId="2">'[1]Master IS (C)'!#REF!</definedName>
    <definedName name="TOTRESRTH" localSheetId="3">'[1]Master IS (C)'!#REF!</definedName>
    <definedName name="TOTRESRTH">'[1]Master IS (C)'!#REF!</definedName>
    <definedName name="TOTRESRTV" localSheetId="1">'[1]Master IS (C)'!#REF!</definedName>
    <definedName name="TOTRESRTV" localSheetId="2">'[1]Master IS (C)'!#REF!</definedName>
    <definedName name="TOTRESRTV" localSheetId="3">'[1]Master IS (C)'!#REF!</definedName>
    <definedName name="TOTRESRTV" localSheetId="0">'[1]Master IS (C)'!#REF!</definedName>
    <definedName name="TOTRESRTV">'[1]Master IS (C)'!#REF!</definedName>
    <definedName name="TOTRESTDEP" localSheetId="1">'[1]Master IS (C)'!#REF!</definedName>
    <definedName name="TOTRESTDEP" localSheetId="2">'[1]Master IS (C)'!#REF!</definedName>
    <definedName name="TOTRESTDEP" localSheetId="3">'[1]Master IS (C)'!#REF!</definedName>
    <definedName name="TOTRESTDEP" localSheetId="0">'[1]Master IS (C)'!#REF!</definedName>
    <definedName name="TOTRESTDEP">'[1]Master IS (C)'!#REF!</definedName>
    <definedName name="TOTRESTH" localSheetId="1">'[1]Master IS (C)'!#REF!</definedName>
    <definedName name="TOTRESTH" localSheetId="2">'[1]Master IS (C)'!#REF!</definedName>
    <definedName name="TOTRESTH" localSheetId="3">'[1]Master IS (C)'!#REF!</definedName>
    <definedName name="TOTRESTH">'[1]Master IS (C)'!#REF!</definedName>
    <definedName name="TOTRESTV" localSheetId="1">'[1]Master IS (C)'!#REF!</definedName>
    <definedName name="TOTRESTV" localSheetId="2">'[1]Master IS (C)'!#REF!</definedName>
    <definedName name="TOTRESTV" localSheetId="3">'[1]Master IS (C)'!#REF!</definedName>
    <definedName name="TOTRESTV" localSheetId="0">'[1]Master IS (C)'!#REF!</definedName>
    <definedName name="TOTRESTV">'[1]Master IS (C)'!#REF!</definedName>
    <definedName name="TOTREV" localSheetId="1">'[1]Master IS (C)'!#REF!</definedName>
    <definedName name="TOTREV" localSheetId="2">'[1]Master IS (C)'!#REF!</definedName>
    <definedName name="TOTREV" localSheetId="3">'[1]Master IS (C)'!#REF!</definedName>
    <definedName name="TOTREV" localSheetId="0">'[1]Master IS (C)'!#REF!</definedName>
    <definedName name="TOTREV">'[1]Master IS (C)'!#REF!</definedName>
    <definedName name="TOTTDEP" localSheetId="1">'[1]Master IS (C)'!#REF!</definedName>
    <definedName name="TOTTDEP" localSheetId="2">'[1]Master IS (C)'!#REF!</definedName>
    <definedName name="TOTTDEP" localSheetId="3">'[1]Master IS (C)'!#REF!</definedName>
    <definedName name="TOTTDEP" localSheetId="0">'[1]Master IS (C)'!#REF!</definedName>
    <definedName name="TOTTDEP">'[1]Master IS (C)'!#REF!</definedName>
    <definedName name="TOTTH" localSheetId="1">'[1]Master IS (C)'!#REF!</definedName>
    <definedName name="TOTTH" localSheetId="2">'[1]Master IS (C)'!#REF!</definedName>
    <definedName name="TOTTH" localSheetId="3">'[1]Master IS (C)'!#REF!</definedName>
    <definedName name="TOTTH">'[1]Master IS (C)'!#REF!</definedName>
    <definedName name="TOTTV" localSheetId="1">'[1]Master IS (C)'!#REF!</definedName>
    <definedName name="TOTTV" localSheetId="2">'[1]Master IS (C)'!#REF!</definedName>
    <definedName name="TOTTV" localSheetId="3">'[1]Master IS (C)'!#REF!</definedName>
    <definedName name="TOTTV" localSheetId="0">'[1]Master IS (C)'!#REF!</definedName>
    <definedName name="TOTTV">'[1]Master IS (C)'!#REF!</definedName>
    <definedName name="TOTUNREGCONT">#REF!</definedName>
    <definedName name="TOTUNREGCUST">#REF!</definedName>
    <definedName name="TOTUNREGDH">#REF!</definedName>
    <definedName name="TOTUNREGREV">#REF!</definedName>
    <definedName name="TOTUNREGTH">#REF!</definedName>
    <definedName name="Transactions" localSheetId="1">#REF!</definedName>
    <definedName name="Transactions" localSheetId="2">#REF!</definedName>
    <definedName name="Transactions" localSheetId="3">#REF!</definedName>
    <definedName name="Transactions" localSheetId="0">#REF!</definedName>
    <definedName name="Transactions" localSheetId="4">#REF!</definedName>
    <definedName name="Transactions">#REF!</definedName>
    <definedName name="TYPE">#REF!</definedName>
    <definedName name="TypeSelection">#REF!</definedName>
    <definedName name="UnformattedIS" localSheetId="1">#REF!</definedName>
    <definedName name="UnformattedIS" localSheetId="2">#REF!</definedName>
    <definedName name="UnformattedIS" localSheetId="3">#REF!</definedName>
    <definedName name="UnformattedIS" localSheetId="0">#REF!</definedName>
    <definedName name="UnformattedIS">#REF!</definedName>
    <definedName name="UNID">#REF!</definedName>
    <definedName name="UnregulatedIS" localSheetId="0">#REF!</definedName>
    <definedName name="UnregulatedIS" localSheetId="4">#REF!</definedName>
    <definedName name="UnregulatedIS">#REF!</definedName>
    <definedName name="UserTestMode">#REF!</definedName>
    <definedName name="ValidFormats">#REF!</definedName>
    <definedName name="variable">#REF!</definedName>
    <definedName name="Variables">#REF!</definedName>
    <definedName name="VarianceStatus">#REF!</definedName>
    <definedName name="VarianceTolerance">#REF!</definedName>
    <definedName name="VendorCode" localSheetId="1">#REF!</definedName>
    <definedName name="VendorCode" localSheetId="2">#REF!</definedName>
    <definedName name="VendorCode" localSheetId="3">#REF!</definedName>
    <definedName name="VendorCode" localSheetId="4">#REF!</definedName>
    <definedName name="VendorCode">#REF!</definedName>
    <definedName name="VendorName">#REF!</definedName>
    <definedName name="Version" localSheetId="1">#REF!</definedName>
    <definedName name="Version" localSheetId="2">#REF!</definedName>
    <definedName name="Version" localSheetId="3">#REF!</definedName>
    <definedName name="Version" localSheetId="0">#REF!</definedName>
    <definedName name="Version" localSheetId="4">#REF!</definedName>
    <definedName name="Version">#REF!</definedName>
    <definedName name="Waste_Connections__Inc.">#REF!</definedName>
    <definedName name="Waste_Management__Inc.">#REF!</definedName>
    <definedName name="WksInYr" localSheetId="1">#REF!</definedName>
    <definedName name="WksInYr" localSheetId="2">#REF!</definedName>
    <definedName name="WksInYr" localSheetId="3">#REF!</definedName>
    <definedName name="WksInYr" localSheetId="0">#REF!</definedName>
    <definedName name="WksInYr">#REF!</definedName>
    <definedName name="WM">#REF!</definedName>
    <definedName name="wrn.PrintReview." localSheetId="0" hidden="1">{#N/A,#N/A,TRUE,"SUMM";#N/A,#N/A,TRUE,"Rev";#N/A,#N/A,TRUE,"Dir_Costs";#N/A,#N/A,TRUE,"G and A Costs";#N/A,#N/A,TRUE,"Itemize";#N/A,#N/A,TRUE,"Cust_Count1";#N/A,#N/A,TRUE,"Cust_Count2";#N/A,#N/A,TRUE,"Rev_Breakdown";#N/A,#N/A,TRUE,"Truck Hours";#N/A,#N/A,TRUE,"Labor Hours";#N/A,#N/A,TRUE,"Container Breakdown";#N/A,#N/A,TRUE,"Cart Breakdown"}</definedName>
    <definedName name="wrn.PrintReview." localSheetId="4" hidden="1">{#N/A,#N/A,TRUE,"SUMM";#N/A,#N/A,TRUE,"Rev";#N/A,#N/A,TRUE,"Dir_Costs";#N/A,#N/A,TRUE,"G and A Costs";#N/A,#N/A,TRUE,"Itemize";#N/A,#N/A,TRUE,"Cust_Count1";#N/A,#N/A,TRUE,"Cust_Count2";#N/A,#N/A,TRUE,"Rev_Breakdown";#N/A,#N/A,TRUE,"Truck Hours";#N/A,#N/A,TRUE,"Labor Hours";#N/A,#N/A,TRUE,"Container Breakdown";#N/A,#N/A,TRUE,"Cart Breakdown"}</definedName>
    <definedName name="wrn.PrintReview." hidden="1">{#N/A,#N/A,TRUE,"SUMM";#N/A,#N/A,TRUE,"Rev";#N/A,#N/A,TRUE,"Dir_Costs";#N/A,#N/A,TRUE,"G and A Costs";#N/A,#N/A,TRUE,"Itemize";#N/A,#N/A,TRUE,"Cust_Count1";#N/A,#N/A,TRUE,"Cust_Count2";#N/A,#N/A,TRUE,"Rev_Breakdown";#N/A,#N/A,TRUE,"Truck Hours";#N/A,#N/A,TRUE,"Labor Hours";#N/A,#N/A,TRUE,"Container Breakdown";#N/A,#N/A,TRUE,"Cart Breakdown"}</definedName>
    <definedName name="wrn.PrintReview2" localSheetId="0" hidden="1">{#N/A,#N/A,TRUE,"SUMM";#N/A,#N/A,TRUE,"Rev";#N/A,#N/A,TRUE,"Dir_Costs";#N/A,#N/A,TRUE,"G and A Costs";#N/A,#N/A,TRUE,"Itemize";#N/A,#N/A,TRUE,"Cust_Count1";#N/A,#N/A,TRUE,"Cust_Count2";#N/A,#N/A,TRUE,"Rev_Breakdown";#N/A,#N/A,TRUE,"Truck Hours";#N/A,#N/A,TRUE,"Labor Hours";#N/A,#N/A,TRUE,"Container Breakdown";#N/A,#N/A,TRUE,"Cart Breakdown"}</definedName>
    <definedName name="wrn.PrintReview2" localSheetId="4" hidden="1">{#N/A,#N/A,TRUE,"SUMM";#N/A,#N/A,TRUE,"Rev";#N/A,#N/A,TRUE,"Dir_Costs";#N/A,#N/A,TRUE,"G and A Costs";#N/A,#N/A,TRUE,"Itemize";#N/A,#N/A,TRUE,"Cust_Count1";#N/A,#N/A,TRUE,"Cust_Count2";#N/A,#N/A,TRUE,"Rev_Breakdown";#N/A,#N/A,TRUE,"Truck Hours";#N/A,#N/A,TRUE,"Labor Hours";#N/A,#N/A,TRUE,"Container Breakdown";#N/A,#N/A,TRUE,"Cart Breakdown"}</definedName>
    <definedName name="wrn.PrintReview2" hidden="1">{#N/A,#N/A,TRUE,"SUMM";#N/A,#N/A,TRUE,"Rev";#N/A,#N/A,TRUE,"Dir_Costs";#N/A,#N/A,TRUE,"G and A Costs";#N/A,#N/A,TRUE,"Itemize";#N/A,#N/A,TRUE,"Cust_Count1";#N/A,#N/A,TRUE,"Cust_Count2";#N/A,#N/A,TRUE,"Rev_Breakdown";#N/A,#N/A,TRUE,"Truck Hours";#N/A,#N/A,TRUE,"Labor Hours";#N/A,#N/A,TRUE,"Container Breakdown";#N/A,#N/A,TRUE,"Cart Breakdown"}</definedName>
    <definedName name="wrn.PrintReviewPDXAM" localSheetId="0" hidden="1">{#N/A,#N/A,TRUE,"SUMM";#N/A,#N/A,TRUE,"Rev";#N/A,#N/A,TRUE,"Dir_Costs";#N/A,#N/A,TRUE,"G and A Costs";#N/A,#N/A,TRUE,"Itemize";#N/A,#N/A,TRUE,"Cust_Count1";#N/A,#N/A,TRUE,"Cust_Count2";#N/A,#N/A,TRUE,"Rev_Breakdown";#N/A,#N/A,TRUE,"Truck Hours";#N/A,#N/A,TRUE,"Labor Hours";#N/A,#N/A,TRUE,"Container Breakdown";#N/A,#N/A,TRUE,"Cart Breakdown"}</definedName>
    <definedName name="wrn.PrintReviewPDXAM" hidden="1">{#N/A,#N/A,TRUE,"SUMM";#N/A,#N/A,TRUE,"Rev";#N/A,#N/A,TRUE,"Dir_Costs";#N/A,#N/A,TRUE,"G and A Costs";#N/A,#N/A,TRUE,"Itemize";#N/A,#N/A,TRUE,"Cust_Count1";#N/A,#N/A,TRUE,"Cust_Count2";#N/A,#N/A,TRUE,"Rev_Breakdown";#N/A,#N/A,TRUE,"Truck Hours";#N/A,#N/A,TRUE,"Labor Hours";#N/A,#N/A,TRUE,"Container Breakdown";#N/A,#N/A,TRUE,"Cart Breakdown"}</definedName>
    <definedName name="wrn.PrnPg1_Pg11." localSheetId="0" hidden="1">{"Page1",#N/A,TRUE,"SUMM";"Page2",#N/A,TRUE,"Rev";"Page3",#N/A,TRUE,"Dir_Costs";"Page4",#N/A,TRUE,"G and A Costs";"Page5",#N/A,TRUE,"Itemize";"Page6",#N/A,TRUE,"Cust_Count1";"Page7",#N/A,TRUE,"Cust_Count2";"Page8",#N/A,TRUE,"Rev_Breakdown";"Page9",#N/A,TRUE,"Truck Hours";"Page10",#N/A,TRUE,"Labor Hours";"Page11",#N/A,TRUE,"Container Breakdown"}</definedName>
    <definedName name="wrn.PrnPg1_Pg11." localSheetId="4" hidden="1">{"Page1",#N/A,TRUE,"SUMM";"Page2",#N/A,TRUE,"Rev";"Page3",#N/A,TRUE,"Dir_Costs";"Page4",#N/A,TRUE,"G and A Costs";"Page5",#N/A,TRUE,"Itemize";"Page6",#N/A,TRUE,"Cust_Count1";"Page7",#N/A,TRUE,"Cust_Count2";"Page8",#N/A,TRUE,"Rev_Breakdown";"Page9",#N/A,TRUE,"Truck Hours";"Page10",#N/A,TRUE,"Labor Hours";"Page11",#N/A,TRUE,"Container Breakdown"}</definedName>
    <definedName name="wrn.PrnPg1_Pg11." hidden="1">{"Page1",#N/A,TRUE,"SUMM";"Page2",#N/A,TRUE,"Rev";"Page3",#N/A,TRUE,"Dir_Costs";"Page4",#N/A,TRUE,"G and A Costs";"Page5",#N/A,TRUE,"Itemize";"Page6",#N/A,TRUE,"Cust_Count1";"Page7",#N/A,TRUE,"Cust_Count2";"Page8",#N/A,TRUE,"Rev_Breakdown";"Page9",#N/A,TRUE,"Truck Hours";"Page10",#N/A,TRUE,"Labor Hours";"Page11",#N/A,TRUE,"Container Breakdown"}</definedName>
    <definedName name="wrn.test." localSheetId="0" hidden="1">{"Page1",#N/A,TRUE,"SUMM";"Page2",#N/A,TRUE,"Rev";"Page3",#N/A,TRUE,"Dir_Costs"}</definedName>
    <definedName name="wrn.test." localSheetId="4" hidden="1">{"Page1",#N/A,TRUE,"SUMM";"Page2",#N/A,TRUE,"Rev";"Page3",#N/A,TRUE,"Dir_Costs"}</definedName>
    <definedName name="wrn.test." hidden="1">{"Page1",#N/A,TRUE,"SUMM";"Page2",#N/A,TRUE,"Rev";"Page3",#N/A,TRUE,"Dir_Costs"}</definedName>
    <definedName name="WTable" localSheetId="1">#REF!</definedName>
    <definedName name="WTable" localSheetId="2">#REF!</definedName>
    <definedName name="WTable" localSheetId="3">#REF!</definedName>
    <definedName name="WTable" localSheetId="0">#REF!</definedName>
    <definedName name="WTable" localSheetId="4">#REF!</definedName>
    <definedName name="WTable">#REF!</definedName>
    <definedName name="WTableOld" localSheetId="1">#REF!</definedName>
    <definedName name="WTableOld" localSheetId="2">#REF!</definedName>
    <definedName name="WTableOld" localSheetId="3">#REF!</definedName>
    <definedName name="WTableOld" localSheetId="0">#REF!</definedName>
    <definedName name="WTableOld" localSheetId="4">#REF!</definedName>
    <definedName name="WTableOld">#REF!</definedName>
    <definedName name="ww" localSheetId="1">#REF!</definedName>
    <definedName name="ww" localSheetId="2">#REF!</definedName>
    <definedName name="ww" localSheetId="3">#REF!</definedName>
    <definedName name="ww" localSheetId="0">#REF!</definedName>
    <definedName name="ww" localSheetId="4">#REF!</definedName>
    <definedName name="ww">#REF!</definedName>
    <definedName name="x">rank</definedName>
    <definedName name="xperiod">#REF!</definedName>
    <definedName name="xtabin" localSheetId="1">#REF!</definedName>
    <definedName name="xtabin" localSheetId="2">#REF!</definedName>
    <definedName name="xtabin" localSheetId="3">#REF!</definedName>
    <definedName name="xtabin" localSheetId="0">#REF!</definedName>
    <definedName name="xtabin" localSheetId="4">#REF!</definedName>
    <definedName name="xtabin">#REF!</definedName>
    <definedName name="xx" localSheetId="1">#REF!</definedName>
    <definedName name="xx" localSheetId="2">#REF!</definedName>
    <definedName name="xx" localSheetId="3">#REF!</definedName>
    <definedName name="xx" localSheetId="0">#REF!</definedName>
    <definedName name="xx" localSheetId="4">#REF!</definedName>
    <definedName name="xx">#REF!</definedName>
    <definedName name="xxx" localSheetId="1">#REF!</definedName>
    <definedName name="xxx" localSheetId="2">#REF!</definedName>
    <definedName name="xxx" localSheetId="3">#REF!</definedName>
    <definedName name="xxx" localSheetId="0">#REF!</definedName>
    <definedName name="xxx" localSheetId="4">#REF!</definedName>
    <definedName name="xxx">#REF!</definedName>
    <definedName name="xxxx" localSheetId="1">#REF!</definedName>
    <definedName name="xxxx" localSheetId="2">#REF!</definedName>
    <definedName name="xxxx" localSheetId="3">#REF!</definedName>
    <definedName name="xxxx" localSheetId="0">#REF!</definedName>
    <definedName name="xxxx" localSheetId="4">#REF!</definedName>
    <definedName name="xxxx">#REF!</definedName>
    <definedName name="y_inter1" localSheetId="1">'LG BRG - MSW'!$X$54</definedName>
    <definedName name="y_inter1" localSheetId="2">'LG BRG - Recycle'!$X$54</definedName>
    <definedName name="y_inter1" localSheetId="3">'LG BRG - Yard Waste'!$X$54</definedName>
    <definedName name="y_inter1">#REF!</definedName>
    <definedName name="y_inter2" localSheetId="1">'LG BRG - MSW'!$X$55</definedName>
    <definedName name="y_inter2" localSheetId="2">'LG BRG - Recycle'!$X$55</definedName>
    <definedName name="y_inter2" localSheetId="3">'LG BRG - Yard Waste'!$X$55</definedName>
    <definedName name="y_inter2">#REF!</definedName>
    <definedName name="y_inter3" localSheetId="1">'LG BRG - MSW'!$Z$54</definedName>
    <definedName name="y_inter3" localSheetId="2">'LG BRG - Recycle'!$Z$54</definedName>
    <definedName name="y_inter3" localSheetId="3">'LG BRG - Yard Waste'!$Z$54</definedName>
    <definedName name="y_inter3">#REF!</definedName>
    <definedName name="y_inter4" localSheetId="1">'LG BRG - MSW'!$Z$55</definedName>
    <definedName name="y_inter4" localSheetId="2">'LG BRG - Recycle'!$Z$55</definedName>
    <definedName name="y_inter4" localSheetId="3">'LG BRG - Yard Waste'!$Z$55</definedName>
    <definedName name="y_inter4">#REF!</definedName>
    <definedName name="Year">#REF!</definedName>
    <definedName name="Year_of_Review">#REF!</definedName>
    <definedName name="YEAR4">#REF!</definedName>
    <definedName name="yearlycf">#REF!</definedName>
    <definedName name="yearlypl">#REF!</definedName>
    <definedName name="YearMonth" localSheetId="1">#REF!</definedName>
    <definedName name="YearMonth" localSheetId="2">#REF!</definedName>
    <definedName name="YearMonth" localSheetId="3">#REF!</definedName>
    <definedName name="YearMonth" localSheetId="0">#REF!</definedName>
    <definedName name="YearMonth" localSheetId="4">#REF!</definedName>
    <definedName name="YearMonth">#REF!</definedName>
    <definedName name="YearMonth_1">#REF!</definedName>
    <definedName name="YearMonthDate">#REF!</definedName>
    <definedName name="YearMonthDate2">#REF!</definedName>
    <definedName name="YearMonthDate3">#REF!</definedName>
    <definedName name="YearMonthDate4">#REF!</definedName>
    <definedName name="YearMonthDate5">#REF!</definedName>
    <definedName name="years">#REF!</definedName>
    <definedName name="yrCur">#REF!</definedName>
    <definedName name="yrNext">#REF!</definedName>
    <definedName name="YTD">#REF!</definedName>
    <definedName name="ytd_95">#REF!</definedName>
    <definedName name="YWMedWasteDisp">#N/A</definedName>
    <definedName name="yy" localSheetId="1">#REF!</definedName>
    <definedName name="yy" localSheetId="2">#REF!</definedName>
    <definedName name="yy" localSheetId="3">#REF!</definedName>
    <definedName name="yy" localSheetId="0">#REF!</definedName>
    <definedName name="yy" localSheetId="4">#REF!</definedName>
    <definedName name="yy">#REF!</definedName>
    <definedName name="Zero_Format">#REF!</definedName>
  </definedNames>
  <calcPr calcId="191029" iterate="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2" i="4" l="1"/>
  <c r="S189" i="5"/>
  <c r="AU187" i="5"/>
  <c r="AU186" i="5"/>
  <c r="R186" i="5"/>
  <c r="Q186" i="5"/>
  <c r="P186" i="5"/>
  <c r="O186" i="5"/>
  <c r="N186" i="5"/>
  <c r="M186" i="5"/>
  <c r="L186" i="5"/>
  <c r="K186" i="5"/>
  <c r="J186" i="5"/>
  <c r="I186" i="5"/>
  <c r="H186" i="5"/>
  <c r="G186" i="5"/>
  <c r="AU185" i="5"/>
  <c r="AW184" i="5"/>
  <c r="AX184" i="5" s="1"/>
  <c r="AZ184" i="5" s="1"/>
  <c r="BA184" i="5" s="1"/>
  <c r="AU184" i="5"/>
  <c r="S184" i="5"/>
  <c r="AU183" i="5"/>
  <c r="S183" i="5"/>
  <c r="AW183" i="5" s="1"/>
  <c r="AX183" i="5" s="1"/>
  <c r="AZ183" i="5" s="1"/>
  <c r="BA183" i="5" s="1"/>
  <c r="AW182" i="5"/>
  <c r="AX182" i="5" s="1"/>
  <c r="AU182" i="5"/>
  <c r="S182" i="5"/>
  <c r="S186" i="5" s="1"/>
  <c r="AU181" i="5"/>
  <c r="AU180" i="5"/>
  <c r="AU179" i="5"/>
  <c r="R179" i="5"/>
  <c r="Q179" i="5"/>
  <c r="P179" i="5"/>
  <c r="O179" i="5"/>
  <c r="N179" i="5"/>
  <c r="M179" i="5"/>
  <c r="L179" i="5"/>
  <c r="K179" i="5"/>
  <c r="J179" i="5"/>
  <c r="I179" i="5"/>
  <c r="H179" i="5"/>
  <c r="G179" i="5"/>
  <c r="AU178" i="5"/>
  <c r="AW177" i="5"/>
  <c r="AX177" i="5" s="1"/>
  <c r="AU177" i="5"/>
  <c r="S177" i="5"/>
  <c r="S179" i="5" s="1"/>
  <c r="AU176" i="5"/>
  <c r="AU175" i="5"/>
  <c r="AM174" i="5"/>
  <c r="AK174" i="5"/>
  <c r="AW172" i="5"/>
  <c r="AU172" i="5"/>
  <c r="AR172" i="5"/>
  <c r="AX172" i="5" s="1"/>
  <c r="AQ172" i="5"/>
  <c r="AW171" i="5"/>
  <c r="AU171" i="5"/>
  <c r="AR171" i="5"/>
  <c r="AX171" i="5" s="1"/>
  <c r="AQ171" i="5"/>
  <c r="AW170" i="5"/>
  <c r="AU170" i="5"/>
  <c r="AR170" i="5"/>
  <c r="AX170" i="5" s="1"/>
  <c r="AQ170" i="5"/>
  <c r="AW169" i="5"/>
  <c r="AU169" i="5"/>
  <c r="AR169" i="5"/>
  <c r="AX169" i="5" s="1"/>
  <c r="AQ169" i="5"/>
  <c r="AW168" i="5"/>
  <c r="AU168" i="5"/>
  <c r="AR168" i="5"/>
  <c r="AX168" i="5" s="1"/>
  <c r="AQ168" i="5"/>
  <c r="AW167" i="5"/>
  <c r="AU167" i="5"/>
  <c r="AR167" i="5"/>
  <c r="AX167" i="5" s="1"/>
  <c r="AQ167" i="5"/>
  <c r="AO167" i="5"/>
  <c r="AW166" i="5"/>
  <c r="AX166" i="5" s="1"/>
  <c r="AU166" i="5"/>
  <c r="AR166" i="5"/>
  <c r="AQ166" i="5"/>
  <c r="AO166" i="5"/>
  <c r="AW165" i="5"/>
  <c r="AX165" i="5" s="1"/>
  <c r="AU165" i="5"/>
  <c r="AR165" i="5"/>
  <c r="AQ165" i="5"/>
  <c r="AO165" i="5"/>
  <c r="AW164" i="5"/>
  <c r="AU164" i="5"/>
  <c r="AR164" i="5"/>
  <c r="AQ164" i="5"/>
  <c r="AX164" i="5" s="1"/>
  <c r="AO164" i="5"/>
  <c r="AW163" i="5"/>
  <c r="AU163" i="5"/>
  <c r="AR163" i="5"/>
  <c r="AX163" i="5" s="1"/>
  <c r="AQ163" i="5"/>
  <c r="AO163" i="5"/>
  <c r="AW162" i="5"/>
  <c r="AX162" i="5" s="1"/>
  <c r="AU162" i="5"/>
  <c r="AR162" i="5"/>
  <c r="AQ162" i="5"/>
  <c r="AO162" i="5"/>
  <c r="AO174" i="5" s="1"/>
  <c r="AW161" i="5"/>
  <c r="AX161" i="5" s="1"/>
  <c r="AU161" i="5"/>
  <c r="AR161" i="5"/>
  <c r="AQ161" i="5"/>
  <c r="AW160" i="5"/>
  <c r="AU160" i="5"/>
  <c r="AR160" i="5"/>
  <c r="AQ160" i="5"/>
  <c r="AX160" i="5" s="1"/>
  <c r="AW159" i="5"/>
  <c r="AX159" i="5" s="1"/>
  <c r="AU159" i="5"/>
  <c r="AR159" i="5"/>
  <c r="AQ159" i="5"/>
  <c r="AW158" i="5"/>
  <c r="AU158" i="5"/>
  <c r="AR158" i="5"/>
  <c r="AQ158" i="5"/>
  <c r="AX158" i="5" s="1"/>
  <c r="AW157" i="5"/>
  <c r="AX157" i="5" s="1"/>
  <c r="AU157" i="5"/>
  <c r="AR157" i="5"/>
  <c r="AQ157" i="5"/>
  <c r="AW156" i="5"/>
  <c r="AU156" i="5"/>
  <c r="AR156" i="5"/>
  <c r="AQ156" i="5"/>
  <c r="AX156" i="5" s="1"/>
  <c r="AW155" i="5"/>
  <c r="AX155" i="5" s="1"/>
  <c r="AU155" i="5"/>
  <c r="AR155" i="5"/>
  <c r="AQ155" i="5"/>
  <c r="AW154" i="5"/>
  <c r="AU154" i="5"/>
  <c r="AR154" i="5"/>
  <c r="AQ154" i="5"/>
  <c r="AX154" i="5" s="1"/>
  <c r="AW153" i="5"/>
  <c r="AX153" i="5" s="1"/>
  <c r="AU153" i="5"/>
  <c r="AR153" i="5"/>
  <c r="AQ153" i="5"/>
  <c r="AW152" i="5"/>
  <c r="AU152" i="5"/>
  <c r="AR152" i="5"/>
  <c r="AQ152" i="5"/>
  <c r="AX152" i="5" s="1"/>
  <c r="AW151" i="5"/>
  <c r="AX151" i="5" s="1"/>
  <c r="AU151" i="5"/>
  <c r="AR151" i="5"/>
  <c r="AQ151" i="5"/>
  <c r="AW150" i="5"/>
  <c r="AU150" i="5"/>
  <c r="AR150" i="5"/>
  <c r="AQ150" i="5"/>
  <c r="AX150" i="5" s="1"/>
  <c r="AW149" i="5"/>
  <c r="AX149" i="5" s="1"/>
  <c r="AU149" i="5"/>
  <c r="AR149" i="5"/>
  <c r="AQ149" i="5"/>
  <c r="AW148" i="5"/>
  <c r="AU148" i="5"/>
  <c r="AR148" i="5"/>
  <c r="AR174" i="5" s="1"/>
  <c r="AQ148" i="5"/>
  <c r="AQ174" i="5" s="1"/>
  <c r="AU147" i="5"/>
  <c r="AU146" i="5"/>
  <c r="AU145" i="5"/>
  <c r="AU144" i="5"/>
  <c r="AO143" i="5"/>
  <c r="R143" i="5"/>
  <c r="Q143" i="5"/>
  <c r="P143" i="5"/>
  <c r="O143" i="5"/>
  <c r="N143" i="5"/>
  <c r="M143" i="5"/>
  <c r="L143" i="5"/>
  <c r="K143" i="5"/>
  <c r="J143" i="5"/>
  <c r="I143" i="5"/>
  <c r="H143" i="5"/>
  <c r="G143" i="5"/>
  <c r="AU142" i="5"/>
  <c r="AB141" i="5"/>
  <c r="AA141" i="5"/>
  <c r="S141" i="5"/>
  <c r="AW141" i="5" s="1"/>
  <c r="D141" i="5"/>
  <c r="AU140" i="5"/>
  <c r="AR140" i="5"/>
  <c r="AQ140" i="5"/>
  <c r="S140" i="5"/>
  <c r="AW140" i="5" s="1"/>
  <c r="AX140" i="5" s="1"/>
  <c r="AU139" i="5"/>
  <c r="AR139" i="5"/>
  <c r="AQ139" i="5"/>
  <c r="S139" i="5"/>
  <c r="AW139" i="5" s="1"/>
  <c r="AF138" i="5"/>
  <c r="AE138" i="5"/>
  <c r="AD138" i="5"/>
  <c r="AC138" i="5"/>
  <c r="AB138" i="5"/>
  <c r="AA138" i="5"/>
  <c r="Z138" i="5"/>
  <c r="Y138" i="5"/>
  <c r="X138" i="5"/>
  <c r="W138" i="5"/>
  <c r="V138" i="5"/>
  <c r="U138" i="5"/>
  <c r="AG138" i="5" s="1"/>
  <c r="AU138" i="5" s="1"/>
  <c r="S138" i="5"/>
  <c r="AW138" i="5" s="1"/>
  <c r="AR137" i="5"/>
  <c r="AX137" i="5" s="1"/>
  <c r="AQ137" i="5"/>
  <c r="AF137" i="5"/>
  <c r="AE137" i="5"/>
  <c r="AD137" i="5"/>
  <c r="AC137" i="5"/>
  <c r="AB137" i="5"/>
  <c r="AA137" i="5"/>
  <c r="Z137" i="5"/>
  <c r="Y137" i="5"/>
  <c r="X137" i="5"/>
  <c r="W137" i="5"/>
  <c r="V137" i="5"/>
  <c r="U137" i="5"/>
  <c r="S137" i="5"/>
  <c r="AW137" i="5" s="1"/>
  <c r="AF136" i="5"/>
  <c r="AE136" i="5"/>
  <c r="AD136" i="5"/>
  <c r="AC136" i="5"/>
  <c r="AB136" i="5"/>
  <c r="AA136" i="5"/>
  <c r="Z136" i="5"/>
  <c r="Y136" i="5"/>
  <c r="X136" i="5"/>
  <c r="W136" i="5"/>
  <c r="V136" i="5"/>
  <c r="U136" i="5"/>
  <c r="AG136" i="5" s="1"/>
  <c r="AU136" i="5" s="1"/>
  <c r="S136" i="5"/>
  <c r="AW136" i="5" s="1"/>
  <c r="AR135" i="5"/>
  <c r="AQ135" i="5"/>
  <c r="AF135" i="5"/>
  <c r="AE135" i="5"/>
  <c r="AD135" i="5"/>
  <c r="AC135" i="5"/>
  <c r="AB135" i="5"/>
  <c r="AA135" i="5"/>
  <c r="Z135" i="5"/>
  <c r="Y135" i="5"/>
  <c r="X135" i="5"/>
  <c r="W135" i="5"/>
  <c r="V135" i="5"/>
  <c r="U135" i="5"/>
  <c r="AG135" i="5" s="1"/>
  <c r="AU135" i="5" s="1"/>
  <c r="S135" i="5"/>
  <c r="AW135" i="5" s="1"/>
  <c r="AX135" i="5" s="1"/>
  <c r="AF134" i="5"/>
  <c r="AE134" i="5"/>
  <c r="AD134" i="5"/>
  <c r="AC134" i="5"/>
  <c r="AB134" i="5"/>
  <c r="AA134" i="5"/>
  <c r="Z134" i="5"/>
  <c r="Y134" i="5"/>
  <c r="X134" i="5"/>
  <c r="W134" i="5"/>
  <c r="V134" i="5"/>
  <c r="U134" i="5"/>
  <c r="AG134" i="5" s="1"/>
  <c r="AU134" i="5" s="1"/>
  <c r="S134" i="5"/>
  <c r="AW134" i="5" s="1"/>
  <c r="AF133" i="5"/>
  <c r="AR133" i="5" s="1"/>
  <c r="AE133" i="5"/>
  <c r="AD133" i="5"/>
  <c r="AC133" i="5"/>
  <c r="AB133" i="5"/>
  <c r="AA133" i="5"/>
  <c r="Z133" i="5"/>
  <c r="Y133" i="5"/>
  <c r="X133" i="5"/>
  <c r="W133" i="5"/>
  <c r="V133" i="5"/>
  <c r="U133" i="5"/>
  <c r="AG133" i="5" s="1"/>
  <c r="AU133" i="5" s="1"/>
  <c r="S133" i="5"/>
  <c r="AW133" i="5" s="1"/>
  <c r="AW132" i="5"/>
  <c r="AQ132" i="5"/>
  <c r="AF132" i="5"/>
  <c r="AR132" i="5" s="1"/>
  <c r="AX132" i="5" s="1"/>
  <c r="AE132" i="5"/>
  <c r="AD132" i="5"/>
  <c r="AC132" i="5"/>
  <c r="AB132" i="5"/>
  <c r="AA132" i="5"/>
  <c r="Z132" i="5"/>
  <c r="Y132" i="5"/>
  <c r="X132" i="5"/>
  <c r="W132" i="5"/>
  <c r="V132" i="5"/>
  <c r="U132" i="5"/>
  <c r="AG132" i="5" s="1"/>
  <c r="AU132" i="5" s="1"/>
  <c r="S132" i="5"/>
  <c r="AF131" i="5"/>
  <c r="AR131" i="5" s="1"/>
  <c r="AE131" i="5"/>
  <c r="AD131" i="5"/>
  <c r="AC131" i="5"/>
  <c r="AB131" i="5"/>
  <c r="AA131" i="5"/>
  <c r="Z131" i="5"/>
  <c r="Y131" i="5"/>
  <c r="X131" i="5"/>
  <c r="W131" i="5"/>
  <c r="V131" i="5"/>
  <c r="U131" i="5"/>
  <c r="AG131" i="5" s="1"/>
  <c r="AU131" i="5" s="1"/>
  <c r="S131" i="5"/>
  <c r="AW131" i="5" s="1"/>
  <c r="AW130" i="5"/>
  <c r="AQ130" i="5"/>
  <c r="AF130" i="5"/>
  <c r="AR130" i="5" s="1"/>
  <c r="AX130" i="5" s="1"/>
  <c r="AE130" i="5"/>
  <c r="AD130" i="5"/>
  <c r="AC130" i="5"/>
  <c r="AB130" i="5"/>
  <c r="AA130" i="5"/>
  <c r="Z130" i="5"/>
  <c r="Y130" i="5"/>
  <c r="X130" i="5"/>
  <c r="W130" i="5"/>
  <c r="V130" i="5"/>
  <c r="U130" i="5"/>
  <c r="AG130" i="5" s="1"/>
  <c r="AU130" i="5" s="1"/>
  <c r="S130" i="5"/>
  <c r="AF129" i="5"/>
  <c r="AR129" i="5" s="1"/>
  <c r="AE129" i="5"/>
  <c r="AD129" i="5"/>
  <c r="AC129" i="5"/>
  <c r="AB129" i="5"/>
  <c r="AA129" i="5"/>
  <c r="Z129" i="5"/>
  <c r="Y129" i="5"/>
  <c r="X129" i="5"/>
  <c r="W129" i="5"/>
  <c r="V129" i="5"/>
  <c r="U129" i="5"/>
  <c r="AG129" i="5" s="1"/>
  <c r="AU129" i="5" s="1"/>
  <c r="S129" i="5"/>
  <c r="AW129" i="5" s="1"/>
  <c r="AW128" i="5"/>
  <c r="AQ128" i="5"/>
  <c r="AF128" i="5"/>
  <c r="AR128" i="5" s="1"/>
  <c r="AX128" i="5" s="1"/>
  <c r="AE128" i="5"/>
  <c r="AD128" i="5"/>
  <c r="AC128" i="5"/>
  <c r="AB128" i="5"/>
  <c r="AA128" i="5"/>
  <c r="Z128" i="5"/>
  <c r="Y128" i="5"/>
  <c r="X128" i="5"/>
  <c r="W128" i="5"/>
  <c r="V128" i="5"/>
  <c r="U128" i="5"/>
  <c r="AG128" i="5" s="1"/>
  <c r="AU128" i="5" s="1"/>
  <c r="S128" i="5"/>
  <c r="AF127" i="5"/>
  <c r="AR127" i="5" s="1"/>
  <c r="AE127" i="5"/>
  <c r="AD127" i="5"/>
  <c r="AC127" i="5"/>
  <c r="AB127" i="5"/>
  <c r="AA127" i="5"/>
  <c r="Z127" i="5"/>
  <c r="Y127" i="5"/>
  <c r="X127" i="5"/>
  <c r="W127" i="5"/>
  <c r="V127" i="5"/>
  <c r="U127" i="5"/>
  <c r="AG127" i="5" s="1"/>
  <c r="AU127" i="5" s="1"/>
  <c r="S127" i="5"/>
  <c r="AW127" i="5" s="1"/>
  <c r="AW126" i="5"/>
  <c r="AQ126" i="5"/>
  <c r="AF126" i="5"/>
  <c r="AR126" i="5" s="1"/>
  <c r="AX126" i="5" s="1"/>
  <c r="AE126" i="5"/>
  <c r="AD126" i="5"/>
  <c r="AC126" i="5"/>
  <c r="AB126" i="5"/>
  <c r="AA126" i="5"/>
  <c r="Z126" i="5"/>
  <c r="Y126" i="5"/>
  <c r="X126" i="5"/>
  <c r="W126" i="5"/>
  <c r="V126" i="5"/>
  <c r="U126" i="5"/>
  <c r="AG126" i="5" s="1"/>
  <c r="AU126" i="5" s="1"/>
  <c r="S126" i="5"/>
  <c r="AF125" i="5"/>
  <c r="AR125" i="5" s="1"/>
  <c r="AE125" i="5"/>
  <c r="AD125" i="5"/>
  <c r="AC125" i="5"/>
  <c r="AB125" i="5"/>
  <c r="AA125" i="5"/>
  <c r="Z125" i="5"/>
  <c r="Y125" i="5"/>
  <c r="X125" i="5"/>
  <c r="W125" i="5"/>
  <c r="V125" i="5"/>
  <c r="U125" i="5"/>
  <c r="AG125" i="5" s="1"/>
  <c r="AU125" i="5" s="1"/>
  <c r="S125" i="5"/>
  <c r="AW125" i="5" s="1"/>
  <c r="AW124" i="5"/>
  <c r="AQ124" i="5"/>
  <c r="AF124" i="5"/>
  <c r="AR124" i="5" s="1"/>
  <c r="AX124" i="5" s="1"/>
  <c r="AE124" i="5"/>
  <c r="AD124" i="5"/>
  <c r="AC124" i="5"/>
  <c r="AB124" i="5"/>
  <c r="AA124" i="5"/>
  <c r="Z124" i="5"/>
  <c r="Y124" i="5"/>
  <c r="X124" i="5"/>
  <c r="W124" i="5"/>
  <c r="V124" i="5"/>
  <c r="U124" i="5"/>
  <c r="AG124" i="5" s="1"/>
  <c r="AU124" i="5" s="1"/>
  <c r="S124" i="5"/>
  <c r="AF123" i="5"/>
  <c r="AR123" i="5" s="1"/>
  <c r="AE123" i="5"/>
  <c r="AD123" i="5"/>
  <c r="AC123" i="5"/>
  <c r="AB123" i="5"/>
  <c r="AA123" i="5"/>
  <c r="Z123" i="5"/>
  <c r="Y123" i="5"/>
  <c r="X123" i="5"/>
  <c r="W123" i="5"/>
  <c r="V123" i="5"/>
  <c r="U123" i="5"/>
  <c r="AG123" i="5" s="1"/>
  <c r="AU123" i="5" s="1"/>
  <c r="S123" i="5"/>
  <c r="AW123" i="5" s="1"/>
  <c r="AW122" i="5"/>
  <c r="AQ122" i="5"/>
  <c r="AF122" i="5"/>
  <c r="AR122" i="5" s="1"/>
  <c r="AX122" i="5" s="1"/>
  <c r="AE122" i="5"/>
  <c r="AD122" i="5"/>
  <c r="AC122" i="5"/>
  <c r="AB122" i="5"/>
  <c r="AA122" i="5"/>
  <c r="Z122" i="5"/>
  <c r="Y122" i="5"/>
  <c r="X122" i="5"/>
  <c r="W122" i="5"/>
  <c r="V122" i="5"/>
  <c r="U122" i="5"/>
  <c r="AG122" i="5" s="1"/>
  <c r="AU122" i="5" s="1"/>
  <c r="S122" i="5"/>
  <c r="AF121" i="5"/>
  <c r="AR121" i="5" s="1"/>
  <c r="AE121" i="5"/>
  <c r="AD121" i="5"/>
  <c r="AC121" i="5"/>
  <c r="AB121" i="5"/>
  <c r="AA121" i="5"/>
  <c r="Z121" i="5"/>
  <c r="Y121" i="5"/>
  <c r="X121" i="5"/>
  <c r="W121" i="5"/>
  <c r="V121" i="5"/>
  <c r="U121" i="5"/>
  <c r="AG121" i="5" s="1"/>
  <c r="AU121" i="5" s="1"/>
  <c r="S121" i="5"/>
  <c r="AW121" i="5" s="1"/>
  <c r="AW120" i="5"/>
  <c r="AQ120" i="5"/>
  <c r="AF120" i="5"/>
  <c r="AR120" i="5" s="1"/>
  <c r="AX120" i="5" s="1"/>
  <c r="AE120" i="5"/>
  <c r="AD120" i="5"/>
  <c r="AC120" i="5"/>
  <c r="AB120" i="5"/>
  <c r="AA120" i="5"/>
  <c r="Z120" i="5"/>
  <c r="Y120" i="5"/>
  <c r="X120" i="5"/>
  <c r="W120" i="5"/>
  <c r="V120" i="5"/>
  <c r="U120" i="5"/>
  <c r="AG120" i="5" s="1"/>
  <c r="AU120" i="5" s="1"/>
  <c r="S120" i="5"/>
  <c r="AF119" i="5"/>
  <c r="AR119" i="5" s="1"/>
  <c r="AE119" i="5"/>
  <c r="AD119" i="5"/>
  <c r="AC119" i="5"/>
  <c r="AB119" i="5"/>
  <c r="AA119" i="5"/>
  <c r="Z119" i="5"/>
  <c r="Y119" i="5"/>
  <c r="X119" i="5"/>
  <c r="W119" i="5"/>
  <c r="V119" i="5"/>
  <c r="U119" i="5"/>
  <c r="AG119" i="5" s="1"/>
  <c r="AU119" i="5" s="1"/>
  <c r="S119" i="5"/>
  <c r="AW119" i="5" s="1"/>
  <c r="AW118" i="5"/>
  <c r="AQ118" i="5"/>
  <c r="AF118" i="5"/>
  <c r="AR118" i="5" s="1"/>
  <c r="AX118" i="5" s="1"/>
  <c r="AE118" i="5"/>
  <c r="AD118" i="5"/>
  <c r="AC118" i="5"/>
  <c r="AB118" i="5"/>
  <c r="AA118" i="5"/>
  <c r="Z118" i="5"/>
  <c r="Y118" i="5"/>
  <c r="X118" i="5"/>
  <c r="W118" i="5"/>
  <c r="V118" i="5"/>
  <c r="U118" i="5"/>
  <c r="AG118" i="5" s="1"/>
  <c r="AU118" i="5" s="1"/>
  <c r="S118" i="5"/>
  <c r="AF117" i="5"/>
  <c r="AR117" i="5" s="1"/>
  <c r="AE117" i="5"/>
  <c r="AD117" i="5"/>
  <c r="AC117" i="5"/>
  <c r="AB117" i="5"/>
  <c r="AA117" i="5"/>
  <c r="Z117" i="5"/>
  <c r="Y117" i="5"/>
  <c r="X117" i="5"/>
  <c r="W117" i="5"/>
  <c r="V117" i="5"/>
  <c r="U117" i="5"/>
  <c r="AG117" i="5" s="1"/>
  <c r="AU117" i="5" s="1"/>
  <c r="S117" i="5"/>
  <c r="AW117" i="5" s="1"/>
  <c r="AW116" i="5"/>
  <c r="AQ116" i="5"/>
  <c r="AF116" i="5"/>
  <c r="AR116" i="5" s="1"/>
  <c r="AX116" i="5" s="1"/>
  <c r="AE116" i="5"/>
  <c r="AD116" i="5"/>
  <c r="AC116" i="5"/>
  <c r="AB116" i="5"/>
  <c r="AA116" i="5"/>
  <c r="Z116" i="5"/>
  <c r="Y116" i="5"/>
  <c r="X116" i="5"/>
  <c r="W116" i="5"/>
  <c r="V116" i="5"/>
  <c r="U116" i="5"/>
  <c r="AG116" i="5" s="1"/>
  <c r="AU116" i="5" s="1"/>
  <c r="S116" i="5"/>
  <c r="AF115" i="5"/>
  <c r="AE115" i="5"/>
  <c r="AD115" i="5"/>
  <c r="AC115" i="5"/>
  <c r="AB115" i="5"/>
  <c r="AA115" i="5"/>
  <c r="Z115" i="5"/>
  <c r="Y115" i="5"/>
  <c r="X115" i="5"/>
  <c r="W115" i="5"/>
  <c r="V115" i="5"/>
  <c r="U115" i="5"/>
  <c r="S115" i="5"/>
  <c r="AW115" i="5" s="1"/>
  <c r="AW114" i="5"/>
  <c r="AQ114" i="5"/>
  <c r="AF114" i="5"/>
  <c r="AR114" i="5" s="1"/>
  <c r="AX114" i="5" s="1"/>
  <c r="AE114" i="5"/>
  <c r="AD114" i="5"/>
  <c r="AC114" i="5"/>
  <c r="AB114" i="5"/>
  <c r="AA114" i="5"/>
  <c r="Z114" i="5"/>
  <c r="Y114" i="5"/>
  <c r="X114" i="5"/>
  <c r="W114" i="5"/>
  <c r="V114" i="5"/>
  <c r="U114" i="5"/>
  <c r="AG114" i="5" s="1"/>
  <c r="AU114" i="5" s="1"/>
  <c r="S114" i="5"/>
  <c r="AF113" i="5"/>
  <c r="AE113" i="5"/>
  <c r="AD113" i="5"/>
  <c r="AC113" i="5"/>
  <c r="AB113" i="5"/>
  <c r="AA113" i="5"/>
  <c r="Z113" i="5"/>
  <c r="Y113" i="5"/>
  <c r="X113" i="5"/>
  <c r="W113" i="5"/>
  <c r="V113" i="5"/>
  <c r="U113" i="5"/>
  <c r="S113" i="5"/>
  <c r="AW113" i="5" s="1"/>
  <c r="AX112" i="5"/>
  <c r="AW112" i="5"/>
  <c r="AQ112" i="5"/>
  <c r="AF112" i="5"/>
  <c r="AR112" i="5" s="1"/>
  <c r="AE112" i="5"/>
  <c r="AD112" i="5"/>
  <c r="AC112" i="5"/>
  <c r="AB112" i="5"/>
  <c r="AA112" i="5"/>
  <c r="Z112" i="5"/>
  <c r="Y112" i="5"/>
  <c r="X112" i="5"/>
  <c r="W112" i="5"/>
  <c r="V112" i="5"/>
  <c r="U112" i="5"/>
  <c r="AG112" i="5" s="1"/>
  <c r="AU112" i="5" s="1"/>
  <c r="S112" i="5"/>
  <c r="AF111" i="5"/>
  <c r="AE111" i="5"/>
  <c r="AD111" i="5"/>
  <c r="AC111" i="5"/>
  <c r="AB111" i="5"/>
  <c r="AA111" i="5"/>
  <c r="Z111" i="5"/>
  <c r="Y111" i="5"/>
  <c r="X111" i="5"/>
  <c r="W111" i="5"/>
  <c r="V111" i="5"/>
  <c r="U111" i="5"/>
  <c r="S111" i="5"/>
  <c r="AW111" i="5" s="1"/>
  <c r="AX110" i="5"/>
  <c r="AW110" i="5"/>
  <c r="AQ110" i="5"/>
  <c r="AF110" i="5"/>
  <c r="AR110" i="5" s="1"/>
  <c r="AE110" i="5"/>
  <c r="AD110" i="5"/>
  <c r="AC110" i="5"/>
  <c r="AB110" i="5"/>
  <c r="AA110" i="5"/>
  <c r="Z110" i="5"/>
  <c r="Y110" i="5"/>
  <c r="X110" i="5"/>
  <c r="W110" i="5"/>
  <c r="V110" i="5"/>
  <c r="U110" i="5"/>
  <c r="S110" i="5"/>
  <c r="AF109" i="5"/>
  <c r="AE109" i="5"/>
  <c r="AD109" i="5"/>
  <c r="AC109" i="5"/>
  <c r="AB109" i="5"/>
  <c r="AA109" i="5"/>
  <c r="Z109" i="5"/>
  <c r="Y109" i="5"/>
  <c r="X109" i="5"/>
  <c r="W109" i="5"/>
  <c r="V109" i="5"/>
  <c r="U109" i="5"/>
  <c r="AG109" i="5" s="1"/>
  <c r="AU109" i="5" s="1"/>
  <c r="S109" i="5"/>
  <c r="AW109" i="5" s="1"/>
  <c r="AW108" i="5"/>
  <c r="AQ108" i="5"/>
  <c r="AX108" i="5" s="1"/>
  <c r="AF108" i="5"/>
  <c r="AR108" i="5" s="1"/>
  <c r="AE108" i="5"/>
  <c r="AD108" i="5"/>
  <c r="AC108" i="5"/>
  <c r="AB108" i="5"/>
  <c r="AA108" i="5"/>
  <c r="Z108" i="5"/>
  <c r="Y108" i="5"/>
  <c r="X108" i="5"/>
  <c r="W108" i="5"/>
  <c r="V108" i="5"/>
  <c r="U108" i="5"/>
  <c r="AG108" i="5" s="1"/>
  <c r="AU108" i="5" s="1"/>
  <c r="S108" i="5"/>
  <c r="AF107" i="5"/>
  <c r="AE107" i="5"/>
  <c r="AD107" i="5"/>
  <c r="AC107" i="5"/>
  <c r="AB107" i="5"/>
  <c r="AA107" i="5"/>
  <c r="Z107" i="5"/>
  <c r="Y107" i="5"/>
  <c r="X107" i="5"/>
  <c r="W107" i="5"/>
  <c r="V107" i="5"/>
  <c r="U107" i="5"/>
  <c r="S107" i="5"/>
  <c r="AW107" i="5" s="1"/>
  <c r="AQ106" i="5"/>
  <c r="AF106" i="5"/>
  <c r="AR106" i="5" s="1"/>
  <c r="AE106" i="5"/>
  <c r="AD106" i="5"/>
  <c r="AC106" i="5"/>
  <c r="AB106" i="5"/>
  <c r="AA106" i="5"/>
  <c r="Z106" i="5"/>
  <c r="Y106" i="5"/>
  <c r="X106" i="5"/>
  <c r="W106" i="5"/>
  <c r="V106" i="5"/>
  <c r="U106" i="5"/>
  <c r="AG106" i="5" s="1"/>
  <c r="AU106" i="5" s="1"/>
  <c r="S106" i="5"/>
  <c r="AW106" i="5" s="1"/>
  <c r="AX106" i="5" s="1"/>
  <c r="AF105" i="5"/>
  <c r="AE105" i="5"/>
  <c r="AD105" i="5"/>
  <c r="AC105" i="5"/>
  <c r="AB105" i="5"/>
  <c r="AA105" i="5"/>
  <c r="Z105" i="5"/>
  <c r="Y105" i="5"/>
  <c r="X105" i="5"/>
  <c r="W105" i="5"/>
  <c r="V105" i="5"/>
  <c r="U105" i="5"/>
  <c r="S105" i="5"/>
  <c r="AW105" i="5" s="1"/>
  <c r="AQ104" i="5"/>
  <c r="AX104" i="5" s="1"/>
  <c r="AF104" i="5"/>
  <c r="AR104" i="5" s="1"/>
  <c r="AE104" i="5"/>
  <c r="AD104" i="5"/>
  <c r="AC104" i="5"/>
  <c r="AB104" i="5"/>
  <c r="AA104" i="5"/>
  <c r="Z104" i="5"/>
  <c r="Y104" i="5"/>
  <c r="X104" i="5"/>
  <c r="W104" i="5"/>
  <c r="V104" i="5"/>
  <c r="U104" i="5"/>
  <c r="AG104" i="5" s="1"/>
  <c r="AU104" i="5" s="1"/>
  <c r="S104" i="5"/>
  <c r="AW104" i="5" s="1"/>
  <c r="AF103" i="5"/>
  <c r="AE103" i="5"/>
  <c r="AD103" i="5"/>
  <c r="AC103" i="5"/>
  <c r="AB103" i="5"/>
  <c r="AA103" i="5"/>
  <c r="Z103" i="5"/>
  <c r="Y103" i="5"/>
  <c r="X103" i="5"/>
  <c r="W103" i="5"/>
  <c r="V103" i="5"/>
  <c r="U103" i="5"/>
  <c r="S103" i="5"/>
  <c r="AW103" i="5" s="1"/>
  <c r="AQ102" i="5"/>
  <c r="AF102" i="5"/>
  <c r="AR102" i="5" s="1"/>
  <c r="AE102" i="5"/>
  <c r="AD102" i="5"/>
  <c r="AC102" i="5"/>
  <c r="AB102" i="5"/>
  <c r="AA102" i="5"/>
  <c r="Z102" i="5"/>
  <c r="Y102" i="5"/>
  <c r="X102" i="5"/>
  <c r="W102" i="5"/>
  <c r="V102" i="5"/>
  <c r="U102" i="5"/>
  <c r="AG102" i="5" s="1"/>
  <c r="AU102" i="5" s="1"/>
  <c r="S102" i="5"/>
  <c r="AW102" i="5" s="1"/>
  <c r="AX102" i="5" s="1"/>
  <c r="AF101" i="5"/>
  <c r="AR101" i="5" s="1"/>
  <c r="AE101" i="5"/>
  <c r="AD101" i="5"/>
  <c r="AC101" i="5"/>
  <c r="AB101" i="5"/>
  <c r="AA101" i="5"/>
  <c r="Z101" i="5"/>
  <c r="Y101" i="5"/>
  <c r="X101" i="5"/>
  <c r="W101" i="5"/>
  <c r="V101" i="5"/>
  <c r="U101" i="5"/>
  <c r="AG101" i="5" s="1"/>
  <c r="S101" i="5"/>
  <c r="AW101" i="5" s="1"/>
  <c r="AQ100" i="5"/>
  <c r="AF100" i="5"/>
  <c r="AR100" i="5" s="1"/>
  <c r="AE100" i="5"/>
  <c r="AD100" i="5"/>
  <c r="AC100" i="5"/>
  <c r="AB100" i="5"/>
  <c r="AA100" i="5"/>
  <c r="Z100" i="5"/>
  <c r="Y100" i="5"/>
  <c r="X100" i="5"/>
  <c r="W100" i="5"/>
  <c r="V100" i="5"/>
  <c r="U100" i="5"/>
  <c r="S100" i="5"/>
  <c r="AW100" i="5" s="1"/>
  <c r="AW99" i="5"/>
  <c r="AX99" i="5" s="1"/>
  <c r="AQ99" i="5"/>
  <c r="AF99" i="5"/>
  <c r="AR99" i="5" s="1"/>
  <c r="AE99" i="5"/>
  <c r="AD99" i="5"/>
  <c r="AC99" i="5"/>
  <c r="AB99" i="5"/>
  <c r="AA99" i="5"/>
  <c r="Z99" i="5"/>
  <c r="Y99" i="5"/>
  <c r="X99" i="5"/>
  <c r="W99" i="5"/>
  <c r="V99" i="5"/>
  <c r="U99" i="5"/>
  <c r="AG99" i="5" s="1"/>
  <c r="S99" i="5"/>
  <c r="AW98" i="5"/>
  <c r="AX98" i="5" s="1"/>
  <c r="AR98" i="5"/>
  <c r="AF98" i="5"/>
  <c r="AQ98" i="5" s="1"/>
  <c r="AE98" i="5"/>
  <c r="AD98" i="5"/>
  <c r="AC98" i="5"/>
  <c r="AB98" i="5"/>
  <c r="AA98" i="5"/>
  <c r="Z98" i="5"/>
  <c r="Y98" i="5"/>
  <c r="X98" i="5"/>
  <c r="W98" i="5"/>
  <c r="V98" i="5"/>
  <c r="U98" i="5"/>
  <c r="AG98" i="5" s="1"/>
  <c r="S98" i="5"/>
  <c r="AX97" i="5"/>
  <c r="AR97" i="5"/>
  <c r="AQ97" i="5"/>
  <c r="AF97" i="5"/>
  <c r="AE97" i="5"/>
  <c r="AD97" i="5"/>
  <c r="AC97" i="5"/>
  <c r="AB97" i="5"/>
  <c r="AA97" i="5"/>
  <c r="Z97" i="5"/>
  <c r="Y97" i="5"/>
  <c r="X97" i="5"/>
  <c r="W97" i="5"/>
  <c r="V97" i="5"/>
  <c r="U97" i="5"/>
  <c r="AG97" i="5" s="1"/>
  <c r="S97" i="5"/>
  <c r="AW97" i="5" s="1"/>
  <c r="AR96" i="5"/>
  <c r="AQ96" i="5"/>
  <c r="AF96" i="5"/>
  <c r="AE96" i="5"/>
  <c r="AD96" i="5"/>
  <c r="AC96" i="5"/>
  <c r="AB96" i="5"/>
  <c r="AA96" i="5"/>
  <c r="Z96" i="5"/>
  <c r="Y96" i="5"/>
  <c r="X96" i="5"/>
  <c r="W96" i="5"/>
  <c r="V96" i="5"/>
  <c r="U96" i="5"/>
  <c r="AG96" i="5" s="1"/>
  <c r="AU96" i="5" s="1"/>
  <c r="S96" i="5"/>
  <c r="AW96" i="5" s="1"/>
  <c r="AX96" i="5" s="1"/>
  <c r="AX95" i="5"/>
  <c r="AW95" i="5"/>
  <c r="AQ95" i="5"/>
  <c r="AF95" i="5"/>
  <c r="AR95" i="5" s="1"/>
  <c r="AE95" i="5"/>
  <c r="AD95" i="5"/>
  <c r="AC95" i="5"/>
  <c r="AB95" i="5"/>
  <c r="AA95" i="5"/>
  <c r="Z95" i="5"/>
  <c r="Y95" i="5"/>
  <c r="X95" i="5"/>
  <c r="W95" i="5"/>
  <c r="V95" i="5"/>
  <c r="U95" i="5"/>
  <c r="AG95" i="5" s="1"/>
  <c r="S95" i="5"/>
  <c r="AR94" i="5"/>
  <c r="AF94" i="5"/>
  <c r="AQ94" i="5" s="1"/>
  <c r="AE94" i="5"/>
  <c r="AD94" i="5"/>
  <c r="AC94" i="5"/>
  <c r="AB94" i="5"/>
  <c r="AA94" i="5"/>
  <c r="Z94" i="5"/>
  <c r="Y94" i="5"/>
  <c r="X94" i="5"/>
  <c r="W94" i="5"/>
  <c r="V94" i="5"/>
  <c r="U94" i="5"/>
  <c r="AG94" i="5" s="1"/>
  <c r="S94" i="5"/>
  <c r="AW94" i="5" s="1"/>
  <c r="AX94" i="5" s="1"/>
  <c r="AR93" i="5"/>
  <c r="AF93" i="5"/>
  <c r="AQ93" i="5" s="1"/>
  <c r="AE93" i="5"/>
  <c r="AD93" i="5"/>
  <c r="AC93" i="5"/>
  <c r="AB93" i="5"/>
  <c r="AA93" i="5"/>
  <c r="Z93" i="5"/>
  <c r="Y93" i="5"/>
  <c r="X93" i="5"/>
  <c r="W93" i="5"/>
  <c r="V93" i="5"/>
  <c r="U93" i="5"/>
  <c r="AG93" i="5" s="1"/>
  <c r="S93" i="5"/>
  <c r="AW93" i="5" s="1"/>
  <c r="AX93" i="5" s="1"/>
  <c r="AR92" i="5"/>
  <c r="AF92" i="5"/>
  <c r="AQ92" i="5" s="1"/>
  <c r="AE92" i="5"/>
  <c r="AD92" i="5"/>
  <c r="AC92" i="5"/>
  <c r="AB92" i="5"/>
  <c r="AA92" i="5"/>
  <c r="Z92" i="5"/>
  <c r="Y92" i="5"/>
  <c r="X92" i="5"/>
  <c r="W92" i="5"/>
  <c r="V92" i="5"/>
  <c r="U92" i="5"/>
  <c r="S92" i="5"/>
  <c r="AW92" i="5" s="1"/>
  <c r="AX92" i="5" s="1"/>
  <c r="AW91" i="5"/>
  <c r="AX91" i="5" s="1"/>
  <c r="AQ91" i="5"/>
  <c r="AF91" i="5"/>
  <c r="AR91" i="5" s="1"/>
  <c r="AE91" i="5"/>
  <c r="AD91" i="5"/>
  <c r="AC91" i="5"/>
  <c r="AB91" i="5"/>
  <c r="AA91" i="5"/>
  <c r="Z91" i="5"/>
  <c r="Y91" i="5"/>
  <c r="X91" i="5"/>
  <c r="W91" i="5"/>
  <c r="V91" i="5"/>
  <c r="U91" i="5"/>
  <c r="AG91" i="5" s="1"/>
  <c r="S91" i="5"/>
  <c r="AW90" i="5"/>
  <c r="AX90" i="5" s="1"/>
  <c r="AR90" i="5"/>
  <c r="AF90" i="5"/>
  <c r="AQ90" i="5" s="1"/>
  <c r="AE90" i="5"/>
  <c r="AD90" i="5"/>
  <c r="AC90" i="5"/>
  <c r="AB90" i="5"/>
  <c r="AA90" i="5"/>
  <c r="Z90" i="5"/>
  <c r="Y90" i="5"/>
  <c r="X90" i="5"/>
  <c r="W90" i="5"/>
  <c r="V90" i="5"/>
  <c r="U90" i="5"/>
  <c r="AG90" i="5" s="1"/>
  <c r="S90" i="5"/>
  <c r="AX89" i="5"/>
  <c r="AR89" i="5"/>
  <c r="AQ89" i="5"/>
  <c r="AF89" i="5"/>
  <c r="AE89" i="5"/>
  <c r="AD89" i="5"/>
  <c r="AC89" i="5"/>
  <c r="AB89" i="5"/>
  <c r="AA89" i="5"/>
  <c r="Z89" i="5"/>
  <c r="Y89" i="5"/>
  <c r="X89" i="5"/>
  <c r="W89" i="5"/>
  <c r="V89" i="5"/>
  <c r="U89" i="5"/>
  <c r="AG89" i="5" s="1"/>
  <c r="S89" i="5"/>
  <c r="AW89" i="5" s="1"/>
  <c r="AR88" i="5"/>
  <c r="AQ88" i="5"/>
  <c r="AF88" i="5"/>
  <c r="AE88" i="5"/>
  <c r="AD88" i="5"/>
  <c r="AC88" i="5"/>
  <c r="AB88" i="5"/>
  <c r="AA88" i="5"/>
  <c r="Z88" i="5"/>
  <c r="Y88" i="5"/>
  <c r="X88" i="5"/>
  <c r="W88" i="5"/>
  <c r="V88" i="5"/>
  <c r="U88" i="5"/>
  <c r="AG88" i="5" s="1"/>
  <c r="AU88" i="5" s="1"/>
  <c r="S88" i="5"/>
  <c r="AW88" i="5" s="1"/>
  <c r="AX88" i="5" s="1"/>
  <c r="AX87" i="5"/>
  <c r="AW87" i="5"/>
  <c r="AQ87" i="5"/>
  <c r="AF87" i="5"/>
  <c r="AR87" i="5" s="1"/>
  <c r="AE87" i="5"/>
  <c r="AD87" i="5"/>
  <c r="AC87" i="5"/>
  <c r="AB87" i="5"/>
  <c r="AA87" i="5"/>
  <c r="Z87" i="5"/>
  <c r="Y87" i="5"/>
  <c r="X87" i="5"/>
  <c r="W87" i="5"/>
  <c r="V87" i="5"/>
  <c r="U87" i="5"/>
  <c r="S87" i="5"/>
  <c r="AR86" i="5"/>
  <c r="AF86" i="5"/>
  <c r="AQ86" i="5" s="1"/>
  <c r="AE86" i="5"/>
  <c r="AD86" i="5"/>
  <c r="AC86" i="5"/>
  <c r="AB86" i="5"/>
  <c r="AA86" i="5"/>
  <c r="Z86" i="5"/>
  <c r="Y86" i="5"/>
  <c r="X86" i="5"/>
  <c r="W86" i="5"/>
  <c r="V86" i="5"/>
  <c r="U86" i="5"/>
  <c r="AG86" i="5" s="1"/>
  <c r="S86" i="5"/>
  <c r="AW86" i="5" s="1"/>
  <c r="AR85" i="5"/>
  <c r="AF85" i="5"/>
  <c r="AQ85" i="5" s="1"/>
  <c r="AE85" i="5"/>
  <c r="AD85" i="5"/>
  <c r="AC85" i="5"/>
  <c r="AB85" i="5"/>
  <c r="AA85" i="5"/>
  <c r="Z85" i="5"/>
  <c r="Y85" i="5"/>
  <c r="X85" i="5"/>
  <c r="W85" i="5"/>
  <c r="V85" i="5"/>
  <c r="U85" i="5"/>
  <c r="S85" i="5"/>
  <c r="AW85" i="5" s="1"/>
  <c r="AX85" i="5" s="1"/>
  <c r="AR84" i="5"/>
  <c r="AF84" i="5"/>
  <c r="AQ84" i="5" s="1"/>
  <c r="AE84" i="5"/>
  <c r="AD84" i="5"/>
  <c r="AC84" i="5"/>
  <c r="AB84" i="5"/>
  <c r="AA84" i="5"/>
  <c r="Z84" i="5"/>
  <c r="Y84" i="5"/>
  <c r="X84" i="5"/>
  <c r="W84" i="5"/>
  <c r="V84" i="5"/>
  <c r="U84" i="5"/>
  <c r="S84" i="5"/>
  <c r="AW84" i="5" s="1"/>
  <c r="AW83" i="5"/>
  <c r="AQ83" i="5"/>
  <c r="AF83" i="5"/>
  <c r="AR83" i="5" s="1"/>
  <c r="AE83" i="5"/>
  <c r="AD83" i="5"/>
  <c r="AC83" i="5"/>
  <c r="AB83" i="5"/>
  <c r="AA83" i="5"/>
  <c r="Z83" i="5"/>
  <c r="Y83" i="5"/>
  <c r="X83" i="5"/>
  <c r="W83" i="5"/>
  <c r="V83" i="5"/>
  <c r="U83" i="5"/>
  <c r="S83" i="5"/>
  <c r="AW82" i="5"/>
  <c r="AQ82" i="5"/>
  <c r="AF82" i="5"/>
  <c r="AR82" i="5" s="1"/>
  <c r="AE82" i="5"/>
  <c r="AD82" i="5"/>
  <c r="AC82" i="5"/>
  <c r="AB82" i="5"/>
  <c r="AA82" i="5"/>
  <c r="Z82" i="5"/>
  <c r="Y82" i="5"/>
  <c r="X82" i="5"/>
  <c r="W82" i="5"/>
  <c r="V82" i="5"/>
  <c r="U82" i="5"/>
  <c r="AG82" i="5" s="1"/>
  <c r="S82" i="5"/>
  <c r="AR81" i="5"/>
  <c r="AF81" i="5"/>
  <c r="AQ81" i="5" s="1"/>
  <c r="AE81" i="5"/>
  <c r="AD81" i="5"/>
  <c r="AC81" i="5"/>
  <c r="AB81" i="5"/>
  <c r="AA81" i="5"/>
  <c r="Z81" i="5"/>
  <c r="Y81" i="5"/>
  <c r="X81" i="5"/>
  <c r="W81" i="5"/>
  <c r="V81" i="5"/>
  <c r="U81" i="5"/>
  <c r="AG81" i="5" s="1"/>
  <c r="S81" i="5"/>
  <c r="AW81" i="5" s="1"/>
  <c r="AQ80" i="5"/>
  <c r="AF80" i="5"/>
  <c r="AR80" i="5" s="1"/>
  <c r="AE80" i="5"/>
  <c r="AD80" i="5"/>
  <c r="AC80" i="5"/>
  <c r="AB80" i="5"/>
  <c r="AA80" i="5"/>
  <c r="Z80" i="5"/>
  <c r="Y80" i="5"/>
  <c r="X80" i="5"/>
  <c r="W80" i="5"/>
  <c r="V80" i="5"/>
  <c r="U80" i="5"/>
  <c r="S80" i="5"/>
  <c r="AW80" i="5" s="1"/>
  <c r="AX80" i="5" s="1"/>
  <c r="AW79" i="5"/>
  <c r="AF79" i="5"/>
  <c r="AR79" i="5" s="1"/>
  <c r="AE79" i="5"/>
  <c r="AD79" i="5"/>
  <c r="AC79" i="5"/>
  <c r="AB79" i="5"/>
  <c r="AA79" i="5"/>
  <c r="Z79" i="5"/>
  <c r="Y79" i="5"/>
  <c r="X79" i="5"/>
  <c r="W79" i="5"/>
  <c r="V79" i="5"/>
  <c r="U79" i="5"/>
  <c r="S79" i="5"/>
  <c r="AW78" i="5"/>
  <c r="AQ78" i="5"/>
  <c r="AF78" i="5"/>
  <c r="AR78" i="5" s="1"/>
  <c r="AX78" i="5" s="1"/>
  <c r="AE78" i="5"/>
  <c r="AD78" i="5"/>
  <c r="AC78" i="5"/>
  <c r="AB78" i="5"/>
  <c r="AA78" i="5"/>
  <c r="Z78" i="5"/>
  <c r="Y78" i="5"/>
  <c r="X78" i="5"/>
  <c r="W78" i="5"/>
  <c r="V78" i="5"/>
  <c r="U78" i="5"/>
  <c r="AG78" i="5" s="1"/>
  <c r="S78" i="5"/>
  <c r="AF77" i="5"/>
  <c r="AQ77" i="5" s="1"/>
  <c r="AE77" i="5"/>
  <c r="AD77" i="5"/>
  <c r="AC77" i="5"/>
  <c r="AB77" i="5"/>
  <c r="AA77" i="5"/>
  <c r="Z77" i="5"/>
  <c r="Y77" i="5"/>
  <c r="X77" i="5"/>
  <c r="W77" i="5"/>
  <c r="V77" i="5"/>
  <c r="U77" i="5"/>
  <c r="S77" i="5"/>
  <c r="AW77" i="5" s="1"/>
  <c r="AQ76" i="5"/>
  <c r="AF76" i="5"/>
  <c r="AR76" i="5" s="1"/>
  <c r="AE76" i="5"/>
  <c r="AD76" i="5"/>
  <c r="AC76" i="5"/>
  <c r="AB76" i="5"/>
  <c r="AA76" i="5"/>
  <c r="Z76" i="5"/>
  <c r="Y76" i="5"/>
  <c r="X76" i="5"/>
  <c r="W76" i="5"/>
  <c r="V76" i="5"/>
  <c r="U76" i="5"/>
  <c r="S76" i="5"/>
  <c r="AW76" i="5" s="1"/>
  <c r="AX76" i="5" s="1"/>
  <c r="AW75" i="5"/>
  <c r="AF75" i="5"/>
  <c r="AR75" i="5" s="1"/>
  <c r="AE75" i="5"/>
  <c r="AD75" i="5"/>
  <c r="AC75" i="5"/>
  <c r="AB75" i="5"/>
  <c r="AA75" i="5"/>
  <c r="Z75" i="5"/>
  <c r="Y75" i="5"/>
  <c r="X75" i="5"/>
  <c r="W75" i="5"/>
  <c r="V75" i="5"/>
  <c r="U75" i="5"/>
  <c r="S75" i="5"/>
  <c r="AW74" i="5"/>
  <c r="AQ74" i="5"/>
  <c r="AF74" i="5"/>
  <c r="AR74" i="5" s="1"/>
  <c r="AX74" i="5" s="1"/>
  <c r="AE74" i="5"/>
  <c r="AD74" i="5"/>
  <c r="AC74" i="5"/>
  <c r="AB74" i="5"/>
  <c r="AA74" i="5"/>
  <c r="Z74" i="5"/>
  <c r="Y74" i="5"/>
  <c r="X74" i="5"/>
  <c r="W74" i="5"/>
  <c r="V74" i="5"/>
  <c r="U74" i="5"/>
  <c r="AG74" i="5" s="1"/>
  <c r="S74" i="5"/>
  <c r="AF73" i="5"/>
  <c r="AQ73" i="5" s="1"/>
  <c r="AE73" i="5"/>
  <c r="AD73" i="5"/>
  <c r="AC73" i="5"/>
  <c r="AB73" i="5"/>
  <c r="AA73" i="5"/>
  <c r="Z73" i="5"/>
  <c r="Y73" i="5"/>
  <c r="X73" i="5"/>
  <c r="W73" i="5"/>
  <c r="V73" i="5"/>
  <c r="U73" i="5"/>
  <c r="S73" i="5"/>
  <c r="AW73" i="5" s="1"/>
  <c r="AQ72" i="5"/>
  <c r="AF72" i="5"/>
  <c r="AR72" i="5" s="1"/>
  <c r="AE72" i="5"/>
  <c r="AD72" i="5"/>
  <c r="AC72" i="5"/>
  <c r="AB72" i="5"/>
  <c r="AA72" i="5"/>
  <c r="Z72" i="5"/>
  <c r="Y72" i="5"/>
  <c r="X72" i="5"/>
  <c r="W72" i="5"/>
  <c r="V72" i="5"/>
  <c r="U72" i="5"/>
  <c r="S72" i="5"/>
  <c r="AW72" i="5" s="1"/>
  <c r="AX72" i="5" s="1"/>
  <c r="AW71" i="5"/>
  <c r="AF71" i="5"/>
  <c r="AR71" i="5" s="1"/>
  <c r="AE71" i="5"/>
  <c r="AD71" i="5"/>
  <c r="AC71" i="5"/>
  <c r="AB71" i="5"/>
  <c r="AA71" i="5"/>
  <c r="Z71" i="5"/>
  <c r="Y71" i="5"/>
  <c r="X71" i="5"/>
  <c r="W71" i="5"/>
  <c r="V71" i="5"/>
  <c r="U71" i="5"/>
  <c r="S71" i="5"/>
  <c r="AW70" i="5"/>
  <c r="AQ70" i="5"/>
  <c r="AF70" i="5"/>
  <c r="AR70" i="5" s="1"/>
  <c r="AX70" i="5" s="1"/>
  <c r="AE70" i="5"/>
  <c r="AD70" i="5"/>
  <c r="AC70" i="5"/>
  <c r="AB70" i="5"/>
  <c r="AA70" i="5"/>
  <c r="Z70" i="5"/>
  <c r="Y70" i="5"/>
  <c r="X70" i="5"/>
  <c r="W70" i="5"/>
  <c r="V70" i="5"/>
  <c r="U70" i="5"/>
  <c r="AG70" i="5" s="1"/>
  <c r="S70" i="5"/>
  <c r="AF69" i="5"/>
  <c r="AQ69" i="5" s="1"/>
  <c r="AE69" i="5"/>
  <c r="AD69" i="5"/>
  <c r="AC69" i="5"/>
  <c r="AB69" i="5"/>
  <c r="AA69" i="5"/>
  <c r="Z69" i="5"/>
  <c r="Y69" i="5"/>
  <c r="X69" i="5"/>
  <c r="W69" i="5"/>
  <c r="V69" i="5"/>
  <c r="U69" i="5"/>
  <c r="S69" i="5"/>
  <c r="AW69" i="5" s="1"/>
  <c r="AQ68" i="5"/>
  <c r="AF68" i="5"/>
  <c r="AR68" i="5" s="1"/>
  <c r="AE68" i="5"/>
  <c r="AD68" i="5"/>
  <c r="AC68" i="5"/>
  <c r="AB68" i="5"/>
  <c r="AA68" i="5"/>
  <c r="Z68" i="5"/>
  <c r="Y68" i="5"/>
  <c r="X68" i="5"/>
  <c r="W68" i="5"/>
  <c r="V68" i="5"/>
  <c r="U68" i="5"/>
  <c r="S68" i="5"/>
  <c r="AW68" i="5" s="1"/>
  <c r="AX68" i="5" s="1"/>
  <c r="AW67" i="5"/>
  <c r="AF67" i="5"/>
  <c r="AR67" i="5" s="1"/>
  <c r="AE67" i="5"/>
  <c r="AD67" i="5"/>
  <c r="AC67" i="5"/>
  <c r="AB67" i="5"/>
  <c r="AA67" i="5"/>
  <c r="Z67" i="5"/>
  <c r="Y67" i="5"/>
  <c r="X67" i="5"/>
  <c r="W67" i="5"/>
  <c r="V67" i="5"/>
  <c r="U67" i="5"/>
  <c r="S67" i="5"/>
  <c r="AW66" i="5"/>
  <c r="AQ66" i="5"/>
  <c r="AF66" i="5"/>
  <c r="AR66" i="5" s="1"/>
  <c r="AX66" i="5" s="1"/>
  <c r="AE66" i="5"/>
  <c r="AD66" i="5"/>
  <c r="AC66" i="5"/>
  <c r="AB66" i="5"/>
  <c r="AA66" i="5"/>
  <c r="Z66" i="5"/>
  <c r="Y66" i="5"/>
  <c r="X66" i="5"/>
  <c r="W66" i="5"/>
  <c r="V66" i="5"/>
  <c r="U66" i="5"/>
  <c r="AG66" i="5" s="1"/>
  <c r="S66" i="5"/>
  <c r="AF65" i="5"/>
  <c r="AQ65" i="5" s="1"/>
  <c r="AE65" i="5"/>
  <c r="AD65" i="5"/>
  <c r="AC65" i="5"/>
  <c r="AB65" i="5"/>
  <c r="AA65" i="5"/>
  <c r="Z65" i="5"/>
  <c r="Y65" i="5"/>
  <c r="X65" i="5"/>
  <c r="W65" i="5"/>
  <c r="V65" i="5"/>
  <c r="U65" i="5"/>
  <c r="S65" i="5"/>
  <c r="AW65" i="5" s="1"/>
  <c r="AQ64" i="5"/>
  <c r="AF64" i="5"/>
  <c r="AR64" i="5" s="1"/>
  <c r="AE64" i="5"/>
  <c r="AD64" i="5"/>
  <c r="AC64" i="5"/>
  <c r="AB64" i="5"/>
  <c r="AA64" i="5"/>
  <c r="Z64" i="5"/>
  <c r="Y64" i="5"/>
  <c r="X64" i="5"/>
  <c r="W64" i="5"/>
  <c r="V64" i="5"/>
  <c r="U64" i="5"/>
  <c r="S64" i="5"/>
  <c r="AW64" i="5" s="1"/>
  <c r="AX64" i="5" s="1"/>
  <c r="AR63" i="5"/>
  <c r="AF63" i="5"/>
  <c r="AQ63" i="5" s="1"/>
  <c r="AE63" i="5"/>
  <c r="AD63" i="5"/>
  <c r="AC63" i="5"/>
  <c r="AB63" i="5"/>
  <c r="AA63" i="5"/>
  <c r="Z63" i="5"/>
  <c r="Y63" i="5"/>
  <c r="X63" i="5"/>
  <c r="W63" i="5"/>
  <c r="V63" i="5"/>
  <c r="U63" i="5"/>
  <c r="AG63" i="5" s="1"/>
  <c r="S63" i="5"/>
  <c r="AW63" i="5" s="1"/>
  <c r="AU62" i="5"/>
  <c r="AU61" i="5"/>
  <c r="AU60" i="5"/>
  <c r="AU59" i="5"/>
  <c r="AU58" i="5"/>
  <c r="S58" i="5"/>
  <c r="R58" i="5"/>
  <c r="Q58" i="5"/>
  <c r="P58" i="5"/>
  <c r="O58" i="5"/>
  <c r="N58" i="5"/>
  <c r="M58" i="5"/>
  <c r="L58" i="5"/>
  <c r="K58" i="5"/>
  <c r="J58" i="5"/>
  <c r="I58" i="5"/>
  <c r="H58" i="5"/>
  <c r="G58" i="5"/>
  <c r="AU57" i="5"/>
  <c r="AR56" i="5"/>
  <c r="AR58" i="5" s="1"/>
  <c r="AQ56" i="5"/>
  <c r="AQ58" i="5" s="1"/>
  <c r="AO56" i="5"/>
  <c r="AM56" i="5"/>
  <c r="AF56" i="5"/>
  <c r="AE56" i="5"/>
  <c r="AD56" i="5"/>
  <c r="AC56" i="5"/>
  <c r="AB56" i="5"/>
  <c r="AA56" i="5"/>
  <c r="Z56" i="5"/>
  <c r="Y56" i="5"/>
  <c r="X56" i="5"/>
  <c r="W56" i="5"/>
  <c r="V56" i="5"/>
  <c r="U56" i="5"/>
  <c r="AG56" i="5" s="1"/>
  <c r="S56" i="5"/>
  <c r="AW56" i="5" s="1"/>
  <c r="AW58" i="5" s="1"/>
  <c r="AW195" i="5" s="1"/>
  <c r="AU55" i="5"/>
  <c r="AU53" i="5"/>
  <c r="S53" i="5"/>
  <c r="R53" i="5"/>
  <c r="Q53" i="5"/>
  <c r="P53" i="5"/>
  <c r="O53" i="5"/>
  <c r="N53" i="5"/>
  <c r="M53" i="5"/>
  <c r="L53" i="5"/>
  <c r="K53" i="5"/>
  <c r="J53" i="5"/>
  <c r="I53" i="5"/>
  <c r="H53" i="5"/>
  <c r="G53" i="5"/>
  <c r="AU52" i="5"/>
  <c r="AR51" i="5"/>
  <c r="AR53" i="5" s="1"/>
  <c r="AQ51" i="5"/>
  <c r="AQ53" i="5" s="1"/>
  <c r="AO51" i="5"/>
  <c r="AM51" i="5"/>
  <c r="AF51" i="5"/>
  <c r="AE51" i="5"/>
  <c r="AD51" i="5"/>
  <c r="AC51" i="5"/>
  <c r="AB51" i="5"/>
  <c r="AA51" i="5"/>
  <c r="Z51" i="5"/>
  <c r="Y51" i="5"/>
  <c r="X51" i="5"/>
  <c r="W51" i="5"/>
  <c r="V51" i="5"/>
  <c r="U51" i="5"/>
  <c r="AG51" i="5" s="1"/>
  <c r="S51" i="5"/>
  <c r="AW51" i="5" s="1"/>
  <c r="AX51" i="5" s="1"/>
  <c r="AX53" i="5" s="1"/>
  <c r="AX194" i="5" s="1"/>
  <c r="AU50" i="5"/>
  <c r="AO48" i="5"/>
  <c r="AM48" i="5"/>
  <c r="R48" i="5"/>
  <c r="Q48" i="5"/>
  <c r="Q188" i="5" s="1"/>
  <c r="P48" i="5"/>
  <c r="P188" i="5" s="1"/>
  <c r="O48" i="5"/>
  <c r="O188" i="5" s="1"/>
  <c r="N48" i="5"/>
  <c r="M48" i="5"/>
  <c r="M188" i="5" s="1"/>
  <c r="L48" i="5"/>
  <c r="L188" i="5" s="1"/>
  <c r="K48" i="5"/>
  <c r="K188" i="5" s="1"/>
  <c r="J48" i="5"/>
  <c r="I48" i="5"/>
  <c r="I188" i="5" s="1"/>
  <c r="H48" i="5"/>
  <c r="H188" i="5" s="1"/>
  <c r="G48" i="5"/>
  <c r="G188" i="5" s="1"/>
  <c r="AU47" i="5"/>
  <c r="AU46" i="5"/>
  <c r="AU45" i="5"/>
  <c r="AU44" i="5"/>
  <c r="AX43" i="5"/>
  <c r="AW43" i="5"/>
  <c r="AR43" i="5"/>
  <c r="AQ43" i="5"/>
  <c r="AF43" i="5"/>
  <c r="AE43" i="5"/>
  <c r="AD43" i="5"/>
  <c r="AC43" i="5"/>
  <c r="AB43" i="5"/>
  <c r="AA43" i="5"/>
  <c r="Z43" i="5"/>
  <c r="Y43" i="5"/>
  <c r="X43" i="5"/>
  <c r="W43" i="5"/>
  <c r="V43" i="5"/>
  <c r="U43" i="5"/>
  <c r="AG43" i="5" s="1"/>
  <c r="AU43" i="5" s="1"/>
  <c r="S43" i="5"/>
  <c r="AR42" i="5"/>
  <c r="AF42" i="5"/>
  <c r="AQ42" i="5" s="1"/>
  <c r="AE42" i="5"/>
  <c r="AD42" i="5"/>
  <c r="AC42" i="5"/>
  <c r="AB42" i="5"/>
  <c r="AA42" i="5"/>
  <c r="Z42" i="5"/>
  <c r="Y42" i="5"/>
  <c r="X42" i="5"/>
  <c r="W42" i="5"/>
  <c r="V42" i="5"/>
  <c r="U42" i="5"/>
  <c r="AG42" i="5" s="1"/>
  <c r="AU42" i="5" s="1"/>
  <c r="S42" i="5"/>
  <c r="AW42" i="5" s="1"/>
  <c r="AX42" i="5" s="1"/>
  <c r="AX41" i="5"/>
  <c r="AQ41" i="5"/>
  <c r="AF41" i="5"/>
  <c r="AR41" i="5" s="1"/>
  <c r="AE41" i="5"/>
  <c r="AD41" i="5"/>
  <c r="AC41" i="5"/>
  <c r="AB41" i="5"/>
  <c r="AA41" i="5"/>
  <c r="Z41" i="5"/>
  <c r="Y41" i="5"/>
  <c r="X41" i="5"/>
  <c r="W41" i="5"/>
  <c r="V41" i="5"/>
  <c r="U41" i="5"/>
  <c r="AG41" i="5" s="1"/>
  <c r="AU41" i="5" s="1"/>
  <c r="S41" i="5"/>
  <c r="AW41" i="5" s="1"/>
  <c r="AR40" i="5"/>
  <c r="AF40" i="5"/>
  <c r="AQ40" i="5" s="1"/>
  <c r="AE40" i="5"/>
  <c r="AD40" i="5"/>
  <c r="AC40" i="5"/>
  <c r="AB40" i="5"/>
  <c r="AA40" i="5"/>
  <c r="Z40" i="5"/>
  <c r="Y40" i="5"/>
  <c r="X40" i="5"/>
  <c r="W40" i="5"/>
  <c r="V40" i="5"/>
  <c r="U40" i="5"/>
  <c r="S40" i="5"/>
  <c r="AW40" i="5" s="1"/>
  <c r="AX40" i="5" s="1"/>
  <c r="AW39" i="5"/>
  <c r="AX39" i="5" s="1"/>
  <c r="AQ39" i="5"/>
  <c r="AF39" i="5"/>
  <c r="AR39" i="5" s="1"/>
  <c r="AE39" i="5"/>
  <c r="AD39" i="5"/>
  <c r="AC39" i="5"/>
  <c r="AB39" i="5"/>
  <c r="AA39" i="5"/>
  <c r="Z39" i="5"/>
  <c r="Y39" i="5"/>
  <c r="X39" i="5"/>
  <c r="W39" i="5"/>
  <c r="V39" i="5"/>
  <c r="U39" i="5"/>
  <c r="AG39" i="5" s="1"/>
  <c r="AU39" i="5" s="1"/>
  <c r="S39" i="5"/>
  <c r="AR38" i="5"/>
  <c r="AF38" i="5"/>
  <c r="AQ38" i="5" s="1"/>
  <c r="AE38" i="5"/>
  <c r="AD38" i="5"/>
  <c r="AC38" i="5"/>
  <c r="AB38" i="5"/>
  <c r="AA38" i="5"/>
  <c r="Z38" i="5"/>
  <c r="Y38" i="5"/>
  <c r="X38" i="5"/>
  <c r="W38" i="5"/>
  <c r="V38" i="5"/>
  <c r="U38" i="5"/>
  <c r="S38" i="5"/>
  <c r="AW38" i="5" s="1"/>
  <c r="AX38" i="5" s="1"/>
  <c r="AW37" i="5"/>
  <c r="AX37" i="5" s="1"/>
  <c r="AQ37" i="5"/>
  <c r="AF37" i="5"/>
  <c r="AR37" i="5" s="1"/>
  <c r="AE37" i="5"/>
  <c r="AD37" i="5"/>
  <c r="AC37" i="5"/>
  <c r="AB37" i="5"/>
  <c r="AA37" i="5"/>
  <c r="Z37" i="5"/>
  <c r="Y37" i="5"/>
  <c r="X37" i="5"/>
  <c r="W37" i="5"/>
  <c r="V37" i="5"/>
  <c r="U37" i="5"/>
  <c r="AG37" i="5" s="1"/>
  <c r="AU37" i="5" s="1"/>
  <c r="S37" i="5"/>
  <c r="AR36" i="5"/>
  <c r="AF36" i="5"/>
  <c r="AQ36" i="5" s="1"/>
  <c r="AE36" i="5"/>
  <c r="AD36" i="5"/>
  <c r="AC36" i="5"/>
  <c r="AB36" i="5"/>
  <c r="AA36" i="5"/>
  <c r="Z36" i="5"/>
  <c r="Y36" i="5"/>
  <c r="X36" i="5"/>
  <c r="W36" i="5"/>
  <c r="V36" i="5"/>
  <c r="U36" i="5"/>
  <c r="S36" i="5"/>
  <c r="AW36" i="5" s="1"/>
  <c r="AX36" i="5" s="1"/>
  <c r="AW35" i="5"/>
  <c r="AX35" i="5" s="1"/>
  <c r="AQ35" i="5"/>
  <c r="AF35" i="5"/>
  <c r="AR35" i="5" s="1"/>
  <c r="AE35" i="5"/>
  <c r="AD35" i="5"/>
  <c r="AC35" i="5"/>
  <c r="AB35" i="5"/>
  <c r="AA35" i="5"/>
  <c r="Z35" i="5"/>
  <c r="Y35" i="5"/>
  <c r="X35" i="5"/>
  <c r="W35" i="5"/>
  <c r="V35" i="5"/>
  <c r="U35" i="5"/>
  <c r="AG35" i="5" s="1"/>
  <c r="AU35" i="5" s="1"/>
  <c r="S35" i="5"/>
  <c r="AR34" i="5"/>
  <c r="AF34" i="5"/>
  <c r="AQ34" i="5" s="1"/>
  <c r="AE34" i="5"/>
  <c r="AD34" i="5"/>
  <c r="AC34" i="5"/>
  <c r="AB34" i="5"/>
  <c r="AA34" i="5"/>
  <c r="Z34" i="5"/>
  <c r="Y34" i="5"/>
  <c r="X34" i="5"/>
  <c r="W34" i="5"/>
  <c r="V34" i="5"/>
  <c r="U34" i="5"/>
  <c r="S34" i="5"/>
  <c r="AW34" i="5" s="1"/>
  <c r="AX34" i="5" s="1"/>
  <c r="AW33" i="5"/>
  <c r="AX33" i="5" s="1"/>
  <c r="AQ33" i="5"/>
  <c r="AF33" i="5"/>
  <c r="AR33" i="5" s="1"/>
  <c r="AE33" i="5"/>
  <c r="AD33" i="5"/>
  <c r="AC33" i="5"/>
  <c r="AB33" i="5"/>
  <c r="AA33" i="5"/>
  <c r="Z33" i="5"/>
  <c r="Y33" i="5"/>
  <c r="X33" i="5"/>
  <c r="W33" i="5"/>
  <c r="V33" i="5"/>
  <c r="U33" i="5"/>
  <c r="AG33" i="5" s="1"/>
  <c r="AU33" i="5" s="1"/>
  <c r="S33" i="5"/>
  <c r="AR32" i="5"/>
  <c r="AF32" i="5"/>
  <c r="AQ32" i="5" s="1"/>
  <c r="AE32" i="5"/>
  <c r="AD32" i="5"/>
  <c r="AC32" i="5"/>
  <c r="AB32" i="5"/>
  <c r="AA32" i="5"/>
  <c r="Z32" i="5"/>
  <c r="Y32" i="5"/>
  <c r="X32" i="5"/>
  <c r="W32" i="5"/>
  <c r="V32" i="5"/>
  <c r="U32" i="5"/>
  <c r="S32" i="5"/>
  <c r="AW32" i="5" s="1"/>
  <c r="AX32" i="5" s="1"/>
  <c r="AW31" i="5"/>
  <c r="AX31" i="5" s="1"/>
  <c r="AQ31" i="5"/>
  <c r="AF31" i="5"/>
  <c r="AR31" i="5" s="1"/>
  <c r="AE31" i="5"/>
  <c r="AD31" i="5"/>
  <c r="AC31" i="5"/>
  <c r="AB31" i="5"/>
  <c r="AA31" i="5"/>
  <c r="Z31" i="5"/>
  <c r="Y31" i="5"/>
  <c r="X31" i="5"/>
  <c r="W31" i="5"/>
  <c r="V31" i="5"/>
  <c r="U31" i="5"/>
  <c r="AG31" i="5" s="1"/>
  <c r="AU31" i="5" s="1"/>
  <c r="S31" i="5"/>
  <c r="AF30" i="5"/>
  <c r="AQ30" i="5" s="1"/>
  <c r="AE30" i="5"/>
  <c r="AD30" i="5"/>
  <c r="AC30" i="5"/>
  <c r="AB30" i="5"/>
  <c r="AA30" i="5"/>
  <c r="Z30" i="5"/>
  <c r="Y30" i="5"/>
  <c r="X30" i="5"/>
  <c r="W30" i="5"/>
  <c r="V30" i="5"/>
  <c r="U30" i="5"/>
  <c r="S30" i="5"/>
  <c r="AW30" i="5" s="1"/>
  <c r="AW29" i="5"/>
  <c r="AQ29" i="5"/>
  <c r="AF29" i="5"/>
  <c r="AR29" i="5" s="1"/>
  <c r="AX29" i="5" s="1"/>
  <c r="AE29" i="5"/>
  <c r="AD29" i="5"/>
  <c r="AC29" i="5"/>
  <c r="AB29" i="5"/>
  <c r="AA29" i="5"/>
  <c r="Z29" i="5"/>
  <c r="Y29" i="5"/>
  <c r="X29" i="5"/>
  <c r="W29" i="5"/>
  <c r="V29" i="5"/>
  <c r="U29" i="5"/>
  <c r="AG29" i="5" s="1"/>
  <c r="AU29" i="5" s="1"/>
  <c r="S29" i="5"/>
  <c r="AR28" i="5"/>
  <c r="AF28" i="5"/>
  <c r="AQ28" i="5" s="1"/>
  <c r="AE28" i="5"/>
  <c r="AD28" i="5"/>
  <c r="AC28" i="5"/>
  <c r="AB28" i="5"/>
  <c r="AA28" i="5"/>
  <c r="Z28" i="5"/>
  <c r="Y28" i="5"/>
  <c r="X28" i="5"/>
  <c r="W28" i="5"/>
  <c r="V28" i="5"/>
  <c r="U28" i="5"/>
  <c r="S28" i="5"/>
  <c r="AW28" i="5" s="1"/>
  <c r="AW27" i="5"/>
  <c r="AX27" i="5" s="1"/>
  <c r="AQ27" i="5"/>
  <c r="AF27" i="5"/>
  <c r="AR27" i="5" s="1"/>
  <c r="AE27" i="5"/>
  <c r="AD27" i="5"/>
  <c r="AC27" i="5"/>
  <c r="AB27" i="5"/>
  <c r="AA27" i="5"/>
  <c r="Z27" i="5"/>
  <c r="Y27" i="5"/>
  <c r="X27" i="5"/>
  <c r="W27" i="5"/>
  <c r="V27" i="5"/>
  <c r="U27" i="5"/>
  <c r="AG27" i="5" s="1"/>
  <c r="AU27" i="5" s="1"/>
  <c r="S27" i="5"/>
  <c r="AF26" i="5"/>
  <c r="AQ26" i="5" s="1"/>
  <c r="AE26" i="5"/>
  <c r="AD26" i="5"/>
  <c r="AC26" i="5"/>
  <c r="AB26" i="5"/>
  <c r="AA26" i="5"/>
  <c r="Z26" i="5"/>
  <c r="Y26" i="5"/>
  <c r="X26" i="5"/>
  <c r="W26" i="5"/>
  <c r="V26" i="5"/>
  <c r="U26" i="5"/>
  <c r="S26" i="5"/>
  <c r="AW26" i="5" s="1"/>
  <c r="AW25" i="5"/>
  <c r="AQ25" i="5"/>
  <c r="AF25" i="5"/>
  <c r="AR25" i="5" s="1"/>
  <c r="AX25" i="5" s="1"/>
  <c r="AE25" i="5"/>
  <c r="AD25" i="5"/>
  <c r="AC25" i="5"/>
  <c r="AB25" i="5"/>
  <c r="AA25" i="5"/>
  <c r="Z25" i="5"/>
  <c r="Y25" i="5"/>
  <c r="X25" i="5"/>
  <c r="W25" i="5"/>
  <c r="V25" i="5"/>
  <c r="U25" i="5"/>
  <c r="AG25" i="5" s="1"/>
  <c r="AU25" i="5" s="1"/>
  <c r="S25" i="5"/>
  <c r="AR24" i="5"/>
  <c r="AF24" i="5"/>
  <c r="AQ24" i="5" s="1"/>
  <c r="AE24" i="5"/>
  <c r="AD24" i="5"/>
  <c r="AC24" i="5"/>
  <c r="AB24" i="5"/>
  <c r="AA24" i="5"/>
  <c r="Z24" i="5"/>
  <c r="Y24" i="5"/>
  <c r="X24" i="5"/>
  <c r="W24" i="5"/>
  <c r="V24" i="5"/>
  <c r="U24" i="5"/>
  <c r="AG24" i="5" s="1"/>
  <c r="AU24" i="5" s="1"/>
  <c r="S24" i="5"/>
  <c r="AW24" i="5" s="1"/>
  <c r="AW23" i="5"/>
  <c r="AX23" i="5" s="1"/>
  <c r="AQ23" i="5"/>
  <c r="AF23" i="5"/>
  <c r="AR23" i="5" s="1"/>
  <c r="AE23" i="5"/>
  <c r="AD23" i="5"/>
  <c r="AC23" i="5"/>
  <c r="AB23" i="5"/>
  <c r="AA23" i="5"/>
  <c r="Z23" i="5"/>
  <c r="Y23" i="5"/>
  <c r="X23" i="5"/>
  <c r="W23" i="5"/>
  <c r="V23" i="5"/>
  <c r="U23" i="5"/>
  <c r="AG23" i="5" s="1"/>
  <c r="AU23" i="5" s="1"/>
  <c r="S23" i="5"/>
  <c r="AT22" i="5"/>
  <c r="AF22" i="5"/>
  <c r="AR22" i="5" s="1"/>
  <c r="AE22" i="5"/>
  <c r="AD22" i="5"/>
  <c r="AC22" i="5"/>
  <c r="AB22" i="5"/>
  <c r="AA22" i="5"/>
  <c r="Z22" i="5"/>
  <c r="Y22" i="5"/>
  <c r="X22" i="5"/>
  <c r="W22" i="5"/>
  <c r="V22" i="5"/>
  <c r="U22" i="5"/>
  <c r="AG22" i="5" s="1"/>
  <c r="S22" i="5"/>
  <c r="AW22" i="5" s="1"/>
  <c r="AT21" i="5"/>
  <c r="AF21" i="5"/>
  <c r="AR21" i="5" s="1"/>
  <c r="AE21" i="5"/>
  <c r="AD21" i="5"/>
  <c r="AC21" i="5"/>
  <c r="AB21" i="5"/>
  <c r="AA21" i="5"/>
  <c r="Z21" i="5"/>
  <c r="Y21" i="5"/>
  <c r="X21" i="5"/>
  <c r="W21" i="5"/>
  <c r="V21" i="5"/>
  <c r="U21" i="5"/>
  <c r="AG21" i="5" s="1"/>
  <c r="S21" i="5"/>
  <c r="AW21" i="5" s="1"/>
  <c r="AT20" i="5"/>
  <c r="AF20" i="5"/>
  <c r="AR20" i="5" s="1"/>
  <c r="AE20" i="5"/>
  <c r="AD20" i="5"/>
  <c r="AC20" i="5"/>
  <c r="AB20" i="5"/>
  <c r="AA20" i="5"/>
  <c r="Z20" i="5"/>
  <c r="Y20" i="5"/>
  <c r="X20" i="5"/>
  <c r="W20" i="5"/>
  <c r="V20" i="5"/>
  <c r="U20" i="5"/>
  <c r="AG20" i="5" s="1"/>
  <c r="S20" i="5"/>
  <c r="AW20" i="5" s="1"/>
  <c r="AR19" i="5"/>
  <c r="AF19" i="5"/>
  <c r="AQ19" i="5" s="1"/>
  <c r="AE19" i="5"/>
  <c r="AD19" i="5"/>
  <c r="AC19" i="5"/>
  <c r="AB19" i="5"/>
  <c r="AA19" i="5"/>
  <c r="Z19" i="5"/>
  <c r="Y19" i="5"/>
  <c r="X19" i="5"/>
  <c r="W19" i="5"/>
  <c r="V19" i="5"/>
  <c r="U19" i="5"/>
  <c r="AG19" i="5" s="1"/>
  <c r="AU19" i="5" s="1"/>
  <c r="S19" i="5"/>
  <c r="AW19" i="5" s="1"/>
  <c r="AW18" i="5"/>
  <c r="AX18" i="5" s="1"/>
  <c r="AQ18" i="5"/>
  <c r="AF18" i="5"/>
  <c r="AR18" i="5" s="1"/>
  <c r="AE18" i="5"/>
  <c r="AD18" i="5"/>
  <c r="AC18" i="5"/>
  <c r="AB18" i="5"/>
  <c r="AA18" i="5"/>
  <c r="Z18" i="5"/>
  <c r="Y18" i="5"/>
  <c r="X18" i="5"/>
  <c r="W18" i="5"/>
  <c r="V18" i="5"/>
  <c r="U18" i="5"/>
  <c r="AG18" i="5" s="1"/>
  <c r="AU18" i="5" s="1"/>
  <c r="S18" i="5"/>
  <c r="AF17" i="5"/>
  <c r="AQ17" i="5" s="1"/>
  <c r="AE17" i="5"/>
  <c r="AD17" i="5"/>
  <c r="AC17" i="5"/>
  <c r="AB17" i="5"/>
  <c r="AA17" i="5"/>
  <c r="Z17" i="5"/>
  <c r="Y17" i="5"/>
  <c r="X17" i="5"/>
  <c r="W17" i="5"/>
  <c r="V17" i="5"/>
  <c r="U17" i="5"/>
  <c r="S17" i="5"/>
  <c r="AW17" i="5" s="1"/>
  <c r="AW16" i="5"/>
  <c r="AQ16" i="5"/>
  <c r="AF16" i="5"/>
  <c r="AR16" i="5" s="1"/>
  <c r="AX16" i="5" s="1"/>
  <c r="AE16" i="5"/>
  <c r="AD16" i="5"/>
  <c r="AC16" i="5"/>
  <c r="AB16" i="5"/>
  <c r="AA16" i="5"/>
  <c r="Z16" i="5"/>
  <c r="Y16" i="5"/>
  <c r="X16" i="5"/>
  <c r="W16" i="5"/>
  <c r="V16" i="5"/>
  <c r="U16" i="5"/>
  <c r="AG16" i="5" s="1"/>
  <c r="AU16" i="5" s="1"/>
  <c r="S16" i="5"/>
  <c r="AR15" i="5"/>
  <c r="AF15" i="5"/>
  <c r="AQ15" i="5" s="1"/>
  <c r="AE15" i="5"/>
  <c r="AD15" i="5"/>
  <c r="AC15" i="5"/>
  <c r="AB15" i="5"/>
  <c r="AA15" i="5"/>
  <c r="Z15" i="5"/>
  <c r="Y15" i="5"/>
  <c r="X15" i="5"/>
  <c r="W15" i="5"/>
  <c r="V15" i="5"/>
  <c r="U15" i="5"/>
  <c r="S15" i="5"/>
  <c r="AW15" i="5" s="1"/>
  <c r="AW14" i="5"/>
  <c r="AX14" i="5" s="1"/>
  <c r="AQ14" i="5"/>
  <c r="AF14" i="5"/>
  <c r="AR14" i="5" s="1"/>
  <c r="AE14" i="5"/>
  <c r="AD14" i="5"/>
  <c r="AC14" i="5"/>
  <c r="AB14" i="5"/>
  <c r="AA14" i="5"/>
  <c r="Z14" i="5"/>
  <c r="Y14" i="5"/>
  <c r="X14" i="5"/>
  <c r="W14" i="5"/>
  <c r="V14" i="5"/>
  <c r="U14" i="5"/>
  <c r="AG14" i="5" s="1"/>
  <c r="AU14" i="5" s="1"/>
  <c r="S14" i="5"/>
  <c r="AF13" i="5"/>
  <c r="AQ13" i="5" s="1"/>
  <c r="AE13" i="5"/>
  <c r="AD13" i="5"/>
  <c r="AC13" i="5"/>
  <c r="AB13" i="5"/>
  <c r="AA13" i="5"/>
  <c r="Z13" i="5"/>
  <c r="Y13" i="5"/>
  <c r="X13" i="5"/>
  <c r="W13" i="5"/>
  <c r="V13" i="5"/>
  <c r="U13" i="5"/>
  <c r="S13" i="5"/>
  <c r="AW13" i="5" s="1"/>
  <c r="AW12" i="5"/>
  <c r="AQ12" i="5"/>
  <c r="AF12" i="5"/>
  <c r="AR12" i="5" s="1"/>
  <c r="AE12" i="5"/>
  <c r="AD12" i="5"/>
  <c r="AC12" i="5"/>
  <c r="AB12" i="5"/>
  <c r="AB48" i="5" s="1"/>
  <c r="AA12" i="5"/>
  <c r="Z12" i="5"/>
  <c r="Y12" i="5"/>
  <c r="X12" i="5"/>
  <c r="X48" i="5" s="1"/>
  <c r="W12" i="5"/>
  <c r="V12" i="5"/>
  <c r="U12" i="5"/>
  <c r="S12" i="5"/>
  <c r="S48" i="5" s="1"/>
  <c r="AF4" i="5"/>
  <c r="AE4" i="5"/>
  <c r="AD4" i="5"/>
  <c r="AC4" i="5"/>
  <c r="AB4" i="5"/>
  <c r="AA4" i="5"/>
  <c r="Z4" i="5"/>
  <c r="Y4" i="5"/>
  <c r="X4" i="5"/>
  <c r="W4" i="5"/>
  <c r="V4" i="5"/>
  <c r="U4" i="5"/>
  <c r="A3" i="5"/>
  <c r="A1" i="4"/>
  <c r="S58" i="3"/>
  <c r="U56" i="3"/>
  <c r="U55" i="3"/>
  <c r="J45" i="3"/>
  <c r="J44" i="3"/>
  <c r="J43" i="3"/>
  <c r="V39" i="3"/>
  <c r="V38" i="3"/>
  <c r="J38" i="3"/>
  <c r="Y67" i="3" s="1"/>
  <c r="V37" i="3"/>
  <c r="V36" i="3"/>
  <c r="V34" i="3"/>
  <c r="V33" i="3"/>
  <c r="V32" i="3"/>
  <c r="V31" i="3"/>
  <c r="V29" i="3"/>
  <c r="V28" i="3"/>
  <c r="V27" i="3"/>
  <c r="V26" i="3"/>
  <c r="V24" i="3"/>
  <c r="V23" i="3"/>
  <c r="V22" i="3"/>
  <c r="V21" i="3"/>
  <c r="V19" i="3"/>
  <c r="V18" i="3"/>
  <c r="V17" i="3"/>
  <c r="V16" i="3"/>
  <c r="V14" i="3"/>
  <c r="C14" i="3"/>
  <c r="J46" i="3" s="1"/>
  <c r="V13" i="3"/>
  <c r="V12" i="3"/>
  <c r="V11" i="3"/>
  <c r="V9" i="3"/>
  <c r="C9" i="3"/>
  <c r="K27" i="3" s="1"/>
  <c r="V8" i="3"/>
  <c r="F8" i="3"/>
  <c r="F9" i="3" s="1"/>
  <c r="F10" i="3" s="1"/>
  <c r="F11" i="3" s="1"/>
  <c r="F12" i="3" s="1"/>
  <c r="F13" i="3" s="1"/>
  <c r="F14" i="3" s="1"/>
  <c r="F15" i="3" s="1"/>
  <c r="F16" i="3" s="1"/>
  <c r="F17" i="3" s="1"/>
  <c r="F18" i="3" s="1"/>
  <c r="F19" i="3" s="1"/>
  <c r="F20" i="3" s="1"/>
  <c r="F21" i="3" s="1"/>
  <c r="F22" i="3" s="1"/>
  <c r="F23" i="3" s="1"/>
  <c r="F24" i="3" s="1"/>
  <c r="F25" i="3" s="1"/>
  <c r="F26" i="3" s="1"/>
  <c r="F27" i="3" s="1"/>
  <c r="F28" i="3" s="1"/>
  <c r="F29" i="3" s="1"/>
  <c r="F30" i="3" s="1"/>
  <c r="F31" i="3" s="1"/>
  <c r="F32" i="3" s="1"/>
  <c r="F33" i="3" s="1"/>
  <c r="F34" i="3" s="1"/>
  <c r="F35" i="3" s="1"/>
  <c r="F36" i="3" s="1"/>
  <c r="F37" i="3" s="1"/>
  <c r="F38" i="3" s="1"/>
  <c r="F39" i="3" s="1"/>
  <c r="F40" i="3" s="1"/>
  <c r="F41" i="3" s="1"/>
  <c r="F42" i="3" s="1"/>
  <c r="F43" i="3" s="1"/>
  <c r="F44" i="3" s="1"/>
  <c r="F45" i="3" s="1"/>
  <c r="F46" i="3" s="1"/>
  <c r="F47" i="3" s="1"/>
  <c r="F48" i="3" s="1"/>
  <c r="F49" i="3" s="1"/>
  <c r="C8" i="3"/>
  <c r="I27" i="3" s="1"/>
  <c r="V7" i="3"/>
  <c r="I7" i="3"/>
  <c r="J19" i="3" s="1"/>
  <c r="C7" i="3"/>
  <c r="J28" i="3" s="1"/>
  <c r="S6" i="3" s="1"/>
  <c r="Y6" i="3"/>
  <c r="Y7" i="3" s="1"/>
  <c r="Y8" i="3" s="1"/>
  <c r="Y9" i="3" s="1"/>
  <c r="Y11" i="3" s="1"/>
  <c r="Y12" i="3" s="1"/>
  <c r="Y13" i="3" s="1"/>
  <c r="Y14" i="3" s="1"/>
  <c r="Y16" i="3" s="1"/>
  <c r="Y17" i="3" s="1"/>
  <c r="Y18" i="3" s="1"/>
  <c r="Y19" i="3" s="1"/>
  <c r="Y21" i="3" s="1"/>
  <c r="Y22" i="3" s="1"/>
  <c r="Y23" i="3" s="1"/>
  <c r="Y24" i="3" s="1"/>
  <c r="Y26" i="3" s="1"/>
  <c r="Y27" i="3" s="1"/>
  <c r="Y28" i="3" s="1"/>
  <c r="Y29" i="3" s="1"/>
  <c r="Y31" i="3" s="1"/>
  <c r="Y32" i="3" s="1"/>
  <c r="Y33" i="3" s="1"/>
  <c r="Y34" i="3" s="1"/>
  <c r="Y36" i="3" s="1"/>
  <c r="Y37" i="3" s="1"/>
  <c r="Y38" i="3" s="1"/>
  <c r="Y39" i="3" s="1"/>
  <c r="V6" i="3"/>
  <c r="C6" i="3"/>
  <c r="I8" i="3" s="1"/>
  <c r="C5" i="3"/>
  <c r="S58" i="2"/>
  <c r="U56" i="2"/>
  <c r="U55" i="2"/>
  <c r="J45" i="2"/>
  <c r="J44" i="2"/>
  <c r="J43" i="2"/>
  <c r="V39" i="2"/>
  <c r="V38" i="2"/>
  <c r="K38" i="2"/>
  <c r="Z67" i="2" s="1"/>
  <c r="J38" i="2"/>
  <c r="Y67" i="2" s="1"/>
  <c r="V37" i="2"/>
  <c r="V36" i="2"/>
  <c r="V34" i="2"/>
  <c r="V33" i="2"/>
  <c r="V32" i="2"/>
  <c r="V31" i="2"/>
  <c r="V29" i="2"/>
  <c r="V28" i="2"/>
  <c r="V27" i="2"/>
  <c r="V26" i="2"/>
  <c r="V24" i="2"/>
  <c r="V23" i="2"/>
  <c r="V22" i="2"/>
  <c r="V21" i="2"/>
  <c r="V19" i="2"/>
  <c r="V18" i="2"/>
  <c r="V17" i="2"/>
  <c r="V16" i="2"/>
  <c r="V14" i="2"/>
  <c r="C14" i="2"/>
  <c r="J46" i="2" s="1"/>
  <c r="V13" i="2"/>
  <c r="V12" i="2"/>
  <c r="V11" i="2"/>
  <c r="V9" i="2"/>
  <c r="C9" i="2"/>
  <c r="K27" i="2" s="1"/>
  <c r="V8" i="2"/>
  <c r="F8" i="2"/>
  <c r="F9" i="2" s="1"/>
  <c r="F10" i="2" s="1"/>
  <c r="F11" i="2" s="1"/>
  <c r="F12" i="2" s="1"/>
  <c r="F13" i="2" s="1"/>
  <c r="F14" i="2" s="1"/>
  <c r="F15" i="2" s="1"/>
  <c r="F16" i="2" s="1"/>
  <c r="F17" i="2" s="1"/>
  <c r="F18" i="2" s="1"/>
  <c r="F19" i="2" s="1"/>
  <c r="F20" i="2" s="1"/>
  <c r="F21" i="2" s="1"/>
  <c r="F22" i="2" s="1"/>
  <c r="F23" i="2" s="1"/>
  <c r="F24" i="2" s="1"/>
  <c r="F25" i="2" s="1"/>
  <c r="F26" i="2" s="1"/>
  <c r="F27" i="2" s="1"/>
  <c r="F28" i="2" s="1"/>
  <c r="F29" i="2" s="1"/>
  <c r="F30" i="2" s="1"/>
  <c r="F31" i="2" s="1"/>
  <c r="F32" i="2" s="1"/>
  <c r="F33" i="2" s="1"/>
  <c r="F34" i="2" s="1"/>
  <c r="F35" i="2" s="1"/>
  <c r="F36" i="2" s="1"/>
  <c r="F37" i="2" s="1"/>
  <c r="F38" i="2" s="1"/>
  <c r="F39" i="2" s="1"/>
  <c r="F40" i="2" s="1"/>
  <c r="F41" i="2" s="1"/>
  <c r="F42" i="2" s="1"/>
  <c r="F43" i="2" s="1"/>
  <c r="F44" i="2" s="1"/>
  <c r="F45" i="2" s="1"/>
  <c r="F46" i="2" s="1"/>
  <c r="F47" i="2" s="1"/>
  <c r="F48" i="2" s="1"/>
  <c r="F49" i="2" s="1"/>
  <c r="C8" i="2"/>
  <c r="I27" i="2" s="1"/>
  <c r="AC7" i="2"/>
  <c r="Y7" i="2"/>
  <c r="Y8" i="2" s="1"/>
  <c r="Y9" i="2" s="1"/>
  <c r="Y11" i="2" s="1"/>
  <c r="Y12" i="2" s="1"/>
  <c r="Y13" i="2" s="1"/>
  <c r="Y14" i="2" s="1"/>
  <c r="Y16" i="2" s="1"/>
  <c r="Y17" i="2" s="1"/>
  <c r="Y18" i="2" s="1"/>
  <c r="Y19" i="2" s="1"/>
  <c r="Y21" i="2" s="1"/>
  <c r="Y22" i="2" s="1"/>
  <c r="Y23" i="2" s="1"/>
  <c r="Y24" i="2" s="1"/>
  <c r="Y26" i="2" s="1"/>
  <c r="Y27" i="2" s="1"/>
  <c r="Y28" i="2" s="1"/>
  <c r="Y29" i="2" s="1"/>
  <c r="Y31" i="2" s="1"/>
  <c r="Y32" i="2" s="1"/>
  <c r="Y33" i="2" s="1"/>
  <c r="Y34" i="2" s="1"/>
  <c r="Y36" i="2" s="1"/>
  <c r="Y37" i="2" s="1"/>
  <c r="Y38" i="2" s="1"/>
  <c r="Y39" i="2" s="1"/>
  <c r="V7" i="2"/>
  <c r="I7" i="2"/>
  <c r="C7" i="2"/>
  <c r="J28" i="2" s="1"/>
  <c r="Y6" i="2"/>
  <c r="V6" i="2"/>
  <c r="S6" i="2"/>
  <c r="C6" i="2"/>
  <c r="I8" i="2" s="1"/>
  <c r="C5" i="2"/>
  <c r="S58" i="1"/>
  <c r="U56" i="1"/>
  <c r="U55" i="1"/>
  <c r="J45" i="1"/>
  <c r="J44" i="1"/>
  <c r="J43" i="1"/>
  <c r="V39" i="1"/>
  <c r="V38" i="1"/>
  <c r="K38" i="1"/>
  <c r="Z67" i="1" s="1"/>
  <c r="J38" i="1"/>
  <c r="Y67" i="1" s="1"/>
  <c r="V37" i="1"/>
  <c r="V36" i="1"/>
  <c r="V34" i="1"/>
  <c r="V33" i="1"/>
  <c r="V32" i="1"/>
  <c r="V31" i="1"/>
  <c r="V29" i="1"/>
  <c r="V28" i="1"/>
  <c r="V27" i="1"/>
  <c r="V26" i="1"/>
  <c r="V24" i="1"/>
  <c r="V23" i="1"/>
  <c r="V22" i="1"/>
  <c r="V21" i="1"/>
  <c r="V19" i="1"/>
  <c r="V18" i="1"/>
  <c r="V17" i="1"/>
  <c r="V16" i="1"/>
  <c r="V14" i="1"/>
  <c r="C14" i="1"/>
  <c r="J46" i="1" s="1"/>
  <c r="V13" i="1"/>
  <c r="V12" i="1"/>
  <c r="V11" i="1"/>
  <c r="V9" i="1"/>
  <c r="C9" i="1"/>
  <c r="K27" i="1" s="1"/>
  <c r="V8" i="1"/>
  <c r="F8" i="1"/>
  <c r="F9" i="1" s="1"/>
  <c r="F10" i="1" s="1"/>
  <c r="F11" i="1" s="1"/>
  <c r="F12" i="1" s="1"/>
  <c r="F13" i="1" s="1"/>
  <c r="F14" i="1" s="1"/>
  <c r="F15" i="1" s="1"/>
  <c r="F16" i="1" s="1"/>
  <c r="F17" i="1" s="1"/>
  <c r="F18" i="1" s="1"/>
  <c r="F19" i="1" s="1"/>
  <c r="F20" i="1" s="1"/>
  <c r="F21" i="1" s="1"/>
  <c r="F22" i="1" s="1"/>
  <c r="F23" i="1" s="1"/>
  <c r="F24" i="1" s="1"/>
  <c r="F25" i="1" s="1"/>
  <c r="F26" i="1" s="1"/>
  <c r="F27" i="1" s="1"/>
  <c r="F28" i="1" s="1"/>
  <c r="F29" i="1" s="1"/>
  <c r="F30" i="1" s="1"/>
  <c r="F31" i="1" s="1"/>
  <c r="F32" i="1" s="1"/>
  <c r="F33" i="1" s="1"/>
  <c r="F34" i="1" s="1"/>
  <c r="F35" i="1" s="1"/>
  <c r="F36" i="1" s="1"/>
  <c r="F37" i="1" s="1"/>
  <c r="F38" i="1" s="1"/>
  <c r="F39" i="1" s="1"/>
  <c r="F40" i="1" s="1"/>
  <c r="F41" i="1" s="1"/>
  <c r="F42" i="1" s="1"/>
  <c r="F43" i="1" s="1"/>
  <c r="F44" i="1" s="1"/>
  <c r="F45" i="1" s="1"/>
  <c r="F46" i="1" s="1"/>
  <c r="F47" i="1" s="1"/>
  <c r="F48" i="1" s="1"/>
  <c r="F49" i="1" s="1"/>
  <c r="C8" i="1"/>
  <c r="I27" i="1" s="1"/>
  <c r="V7" i="1"/>
  <c r="C7" i="1"/>
  <c r="J28" i="1" s="1"/>
  <c r="Y6" i="1"/>
  <c r="Y7" i="1" s="1"/>
  <c r="Y8" i="1" s="1"/>
  <c r="Y9" i="1" s="1"/>
  <c r="Y11" i="1" s="1"/>
  <c r="Y12" i="1" s="1"/>
  <c r="Y13" i="1" s="1"/>
  <c r="Y14" i="1" s="1"/>
  <c r="Y16" i="1" s="1"/>
  <c r="Y17" i="1" s="1"/>
  <c r="Y18" i="1" s="1"/>
  <c r="Y19" i="1" s="1"/>
  <c r="Y21" i="1" s="1"/>
  <c r="Y22" i="1" s="1"/>
  <c r="Y23" i="1" s="1"/>
  <c r="Y24" i="1" s="1"/>
  <c r="Y26" i="1" s="1"/>
  <c r="Y27" i="1" s="1"/>
  <c r="Y28" i="1" s="1"/>
  <c r="Y29" i="1" s="1"/>
  <c r="Y31" i="1" s="1"/>
  <c r="Y32" i="1" s="1"/>
  <c r="Y33" i="1" s="1"/>
  <c r="Y34" i="1" s="1"/>
  <c r="Y36" i="1" s="1"/>
  <c r="Y37" i="1" s="1"/>
  <c r="Y38" i="1" s="1"/>
  <c r="Y39" i="1" s="1"/>
  <c r="V6" i="1"/>
  <c r="C6" i="1"/>
  <c r="I8" i="1" s="1"/>
  <c r="C5" i="1"/>
  <c r="I7" i="1" s="1"/>
  <c r="J3" i="4" l="1"/>
  <c r="J4" i="4" s="1"/>
  <c r="AC38" i="1"/>
  <c r="AC36" i="1"/>
  <c r="J27" i="1"/>
  <c r="AC34" i="1"/>
  <c r="AC32" i="1"/>
  <c r="AC31" i="1"/>
  <c r="AC24" i="1"/>
  <c r="AC23" i="1"/>
  <c r="AC22" i="1"/>
  <c r="AC18" i="1"/>
  <c r="AC17" i="1"/>
  <c r="AC16" i="1"/>
  <c r="AC14" i="1"/>
  <c r="AC13" i="1"/>
  <c r="AC12" i="1"/>
  <c r="AC11" i="1"/>
  <c r="AC9" i="1"/>
  <c r="AC8" i="1"/>
  <c r="AC39" i="1"/>
  <c r="AC37" i="1"/>
  <c r="AC29" i="1"/>
  <c r="AC28" i="1"/>
  <c r="AC27" i="1"/>
  <c r="I26" i="1"/>
  <c r="AC21" i="1"/>
  <c r="AC7" i="1"/>
  <c r="AC33" i="1"/>
  <c r="AC26" i="1"/>
  <c r="AC19" i="1"/>
  <c r="AC6" i="1"/>
  <c r="S6" i="1"/>
  <c r="S7" i="1"/>
  <c r="I9" i="1"/>
  <c r="J19" i="1"/>
  <c r="S9" i="1"/>
  <c r="S8" i="1"/>
  <c r="I16" i="1"/>
  <c r="K8" i="1"/>
  <c r="M27" i="1"/>
  <c r="K11" i="1" s="1"/>
  <c r="L27" i="1"/>
  <c r="L27" i="2"/>
  <c r="M27" i="2"/>
  <c r="K11" i="2" s="1"/>
  <c r="I16" i="2"/>
  <c r="S7" i="2"/>
  <c r="J19" i="2"/>
  <c r="S9" i="2"/>
  <c r="S8" i="2"/>
  <c r="AC37" i="2"/>
  <c r="AC29" i="2"/>
  <c r="AC28" i="2"/>
  <c r="AC27" i="2"/>
  <c r="I26" i="2"/>
  <c r="AC22" i="2"/>
  <c r="AC33" i="2"/>
  <c r="AC26" i="2"/>
  <c r="AC18" i="2"/>
  <c r="AC17" i="2"/>
  <c r="AC16" i="2"/>
  <c r="AC14" i="2"/>
  <c r="AC13" i="2"/>
  <c r="AC12" i="2"/>
  <c r="AC11" i="2"/>
  <c r="AC39" i="2"/>
  <c r="AC38" i="2"/>
  <c r="AC36" i="2"/>
  <c r="J27" i="2"/>
  <c r="AC21" i="2"/>
  <c r="AC34" i="2"/>
  <c r="AC32" i="2"/>
  <c r="AC31" i="2"/>
  <c r="AC24" i="2"/>
  <c r="AC23" i="2"/>
  <c r="AC19" i="2"/>
  <c r="AC6" i="2"/>
  <c r="I9" i="2"/>
  <c r="AC9" i="2"/>
  <c r="T6" i="2"/>
  <c r="U6" i="2" s="1"/>
  <c r="W6" i="2" s="1"/>
  <c r="X6" i="2" s="1"/>
  <c r="Z6" i="2" s="1"/>
  <c r="AA6" i="2" s="1"/>
  <c r="AB6" i="2" s="1"/>
  <c r="J47" i="1"/>
  <c r="K8" i="2"/>
  <c r="AC8" i="2"/>
  <c r="J47" i="2"/>
  <c r="M27" i="3"/>
  <c r="K11" i="3" s="1"/>
  <c r="L27" i="3"/>
  <c r="AC39" i="3"/>
  <c r="AC33" i="3"/>
  <c r="AC26" i="3"/>
  <c r="AC19" i="3"/>
  <c r="AC6" i="3"/>
  <c r="AC36" i="3"/>
  <c r="J27" i="3"/>
  <c r="AC38" i="3"/>
  <c r="AC34" i="3"/>
  <c r="AC32" i="3"/>
  <c r="AC31" i="3"/>
  <c r="AC24" i="3"/>
  <c r="AC23" i="3"/>
  <c r="AC22" i="3"/>
  <c r="AC18" i="3"/>
  <c r="AC17" i="3"/>
  <c r="AC16" i="3"/>
  <c r="AC14" i="3"/>
  <c r="AC13" i="3"/>
  <c r="AC12" i="3"/>
  <c r="AC11" i="3"/>
  <c r="AC9" i="3"/>
  <c r="AC8" i="3"/>
  <c r="AC37" i="3"/>
  <c r="AC29" i="3"/>
  <c r="AC28" i="3"/>
  <c r="AC27" i="3"/>
  <c r="I26" i="3"/>
  <c r="AC21" i="3"/>
  <c r="AC7" i="3"/>
  <c r="T6" i="3"/>
  <c r="U6" i="3" s="1"/>
  <c r="W6" i="3" s="1"/>
  <c r="X6" i="3" s="1"/>
  <c r="Z6" i="3" s="1"/>
  <c r="AA6" i="3" s="1"/>
  <c r="AB6" i="3" s="1"/>
  <c r="I16" i="3"/>
  <c r="K8" i="3"/>
  <c r="I9" i="3"/>
  <c r="AU21" i="5"/>
  <c r="AK21" i="5"/>
  <c r="K38" i="3"/>
  <c r="Z67" i="3" s="1"/>
  <c r="S7" i="3"/>
  <c r="AK20" i="5"/>
  <c r="AU20" i="5"/>
  <c r="AU22" i="5"/>
  <c r="AK22" i="5"/>
  <c r="S8" i="3"/>
  <c r="S9" i="3"/>
  <c r="J47" i="3"/>
  <c r="AX12" i="5"/>
  <c r="AX30" i="5"/>
  <c r="AU51" i="5"/>
  <c r="AK51" i="5"/>
  <c r="AW143" i="5"/>
  <c r="AW196" i="5" s="1"/>
  <c r="AX63" i="5"/>
  <c r="U48" i="5"/>
  <c r="Y48" i="5"/>
  <c r="AC48" i="5"/>
  <c r="AG12" i="5"/>
  <c r="W48" i="5"/>
  <c r="AA48" i="5"/>
  <c r="AE48" i="5"/>
  <c r="AX15" i="5"/>
  <c r="AG17" i="5"/>
  <c r="AU17" i="5" s="1"/>
  <c r="AR17" i="5"/>
  <c r="AX17" i="5" s="1"/>
  <c r="AX28" i="5"/>
  <c r="AG30" i="5"/>
  <c r="AU30" i="5" s="1"/>
  <c r="AR30" i="5"/>
  <c r="AU56" i="5"/>
  <c r="AK56" i="5"/>
  <c r="V48" i="5"/>
  <c r="Z48" i="5"/>
  <c r="AD48" i="5"/>
  <c r="AG15" i="5"/>
  <c r="AU15" i="5" s="1"/>
  <c r="AX26" i="5"/>
  <c r="AG28" i="5"/>
  <c r="AU28" i="5" s="1"/>
  <c r="AM66" i="5"/>
  <c r="AU66" i="5"/>
  <c r="AM70" i="5"/>
  <c r="AU70" i="5"/>
  <c r="AM74" i="5"/>
  <c r="AU74" i="5"/>
  <c r="AM78" i="5"/>
  <c r="AU78" i="5"/>
  <c r="AW48" i="5"/>
  <c r="AG13" i="5"/>
  <c r="AU13" i="5" s="1"/>
  <c r="AR13" i="5"/>
  <c r="AR48" i="5" s="1"/>
  <c r="AX19" i="5"/>
  <c r="AX24" i="5"/>
  <c r="AG26" i="5"/>
  <c r="AU26" i="5" s="1"/>
  <c r="AR26" i="5"/>
  <c r="AG32" i="5"/>
  <c r="AU32" i="5" s="1"/>
  <c r="AG34" i="5"/>
  <c r="AU34" i="5" s="1"/>
  <c r="AG36" i="5"/>
  <c r="AU36" i="5" s="1"/>
  <c r="AG38" i="5"/>
  <c r="AU38" i="5" s="1"/>
  <c r="AG40" i="5"/>
  <c r="AU40" i="5" s="1"/>
  <c r="AM82" i="5"/>
  <c r="AU82" i="5"/>
  <c r="AF48" i="5"/>
  <c r="AU63" i="5"/>
  <c r="AM63" i="5"/>
  <c r="AX65" i="5"/>
  <c r="AX81" i="5"/>
  <c r="AX83" i="5"/>
  <c r="AX86" i="5"/>
  <c r="AG87" i="5"/>
  <c r="AM94" i="5"/>
  <c r="AU94" i="5"/>
  <c r="AK99" i="5"/>
  <c r="AU99" i="5"/>
  <c r="AG65" i="5"/>
  <c r="AR65" i="5"/>
  <c r="AG69" i="5"/>
  <c r="AR69" i="5"/>
  <c r="AG73" i="5"/>
  <c r="AR73" i="5"/>
  <c r="AX73" i="5" s="1"/>
  <c r="AG77" i="5"/>
  <c r="AR77" i="5"/>
  <c r="AX77" i="5" s="1"/>
  <c r="AM81" i="5"/>
  <c r="AU81" i="5"/>
  <c r="AM86" i="5"/>
  <c r="AU86" i="5"/>
  <c r="AM88" i="5"/>
  <c r="AM91" i="5"/>
  <c r="AU91" i="5"/>
  <c r="AK97" i="5"/>
  <c r="AU97" i="5"/>
  <c r="AU98" i="5"/>
  <c r="AK98" i="5"/>
  <c r="AK101" i="5"/>
  <c r="AU101" i="5"/>
  <c r="AQ20" i="5"/>
  <c r="AX20" i="5" s="1"/>
  <c r="AQ21" i="5"/>
  <c r="AX21" i="5" s="1"/>
  <c r="AQ22" i="5"/>
  <c r="AX22" i="5" s="1"/>
  <c r="J188" i="5"/>
  <c r="N188" i="5"/>
  <c r="R188" i="5"/>
  <c r="AW53" i="5"/>
  <c r="AW194" i="5" s="1"/>
  <c r="AG64" i="5"/>
  <c r="AG67" i="5"/>
  <c r="AG68" i="5"/>
  <c r="AG71" i="5"/>
  <c r="AG72" i="5"/>
  <c r="AG75" i="5"/>
  <c r="AG76" i="5"/>
  <c r="AG79" i="5"/>
  <c r="AG80" i="5"/>
  <c r="AG83" i="5"/>
  <c r="AX84" i="5"/>
  <c r="AG85" i="5"/>
  <c r="AM89" i="5"/>
  <c r="AU89" i="5"/>
  <c r="AU90" i="5"/>
  <c r="AM90" i="5"/>
  <c r="AM93" i="5"/>
  <c r="AU93" i="5"/>
  <c r="AU95" i="5"/>
  <c r="AK95" i="5"/>
  <c r="AX56" i="5"/>
  <c r="AX58" i="5" s="1"/>
  <c r="AX195" i="5" s="1"/>
  <c r="S143" i="5"/>
  <c r="S188" i="5" s="1"/>
  <c r="AX71" i="5"/>
  <c r="AX75" i="5"/>
  <c r="AX82" i="5"/>
  <c r="AK96" i="5"/>
  <c r="AX103" i="5"/>
  <c r="AR103" i="5"/>
  <c r="AQ103" i="5"/>
  <c r="AX107" i="5"/>
  <c r="AR107" i="5"/>
  <c r="AQ107" i="5"/>
  <c r="AR115" i="5"/>
  <c r="AX115" i="5" s="1"/>
  <c r="AQ115" i="5"/>
  <c r="AQ67" i="5"/>
  <c r="AQ71" i="5"/>
  <c r="AQ75" i="5"/>
  <c r="AQ79" i="5"/>
  <c r="AX79" i="5" s="1"/>
  <c r="AX100" i="5"/>
  <c r="AG103" i="5"/>
  <c r="AU103" i="5" s="1"/>
  <c r="AG107" i="5"/>
  <c r="AU107" i="5" s="1"/>
  <c r="AX113" i="5"/>
  <c r="AR113" i="5"/>
  <c r="AQ113" i="5"/>
  <c r="AG115" i="5"/>
  <c r="AU115" i="5" s="1"/>
  <c r="AG84" i="5"/>
  <c r="AG92" i="5"/>
  <c r="AG100" i="5"/>
  <c r="AX105" i="5"/>
  <c r="AR105" i="5"/>
  <c r="AQ105" i="5"/>
  <c r="AR111" i="5"/>
  <c r="AX111" i="5" s="1"/>
  <c r="AQ111" i="5"/>
  <c r="AG113" i="5"/>
  <c r="AU113" i="5" s="1"/>
  <c r="AG105" i="5"/>
  <c r="AU105" i="5" s="1"/>
  <c r="AR109" i="5"/>
  <c r="AX109" i="5" s="1"/>
  <c r="AQ109" i="5"/>
  <c r="AG110" i="5"/>
  <c r="AU110" i="5" s="1"/>
  <c r="AG111" i="5"/>
  <c r="AU111" i="5" s="1"/>
  <c r="AX117" i="5"/>
  <c r="AX125" i="5"/>
  <c r="AX133" i="5"/>
  <c r="AQ101" i="5"/>
  <c r="AX101" i="5" s="1"/>
  <c r="AQ117" i="5"/>
  <c r="AQ119" i="5"/>
  <c r="AX119" i="5" s="1"/>
  <c r="AQ121" i="5"/>
  <c r="AX121" i="5" s="1"/>
  <c r="AQ123" i="5"/>
  <c r="AX123" i="5" s="1"/>
  <c r="AQ125" i="5"/>
  <c r="AQ127" i="5"/>
  <c r="AX127" i="5" s="1"/>
  <c r="AQ129" i="5"/>
  <c r="AX129" i="5" s="1"/>
  <c r="AQ131" i="5"/>
  <c r="AX131" i="5" s="1"/>
  <c r="AQ133" i="5"/>
  <c r="AG137" i="5"/>
  <c r="AU137" i="5" s="1"/>
  <c r="AR138" i="5"/>
  <c r="AX138" i="5" s="1"/>
  <c r="AQ138" i="5"/>
  <c r="AX148" i="5"/>
  <c r="AX174" i="5" s="1"/>
  <c r="AX197" i="5" s="1"/>
  <c r="AR136" i="5"/>
  <c r="AX136" i="5" s="1"/>
  <c r="AQ136" i="5"/>
  <c r="AR134" i="5"/>
  <c r="AX134" i="5" s="1"/>
  <c r="AQ134" i="5"/>
  <c r="AX139" i="5"/>
  <c r="AD141" i="5"/>
  <c r="Z141" i="5"/>
  <c r="AC141" i="5"/>
  <c r="Y141" i="5"/>
  <c r="AE141" i="5"/>
  <c r="AZ182" i="5"/>
  <c r="AX186" i="5"/>
  <c r="AX199" i="5" s="1"/>
  <c r="AF141" i="5"/>
  <c r="AW174" i="5"/>
  <c r="AW197" i="5" s="1"/>
  <c r="AO188" i="5"/>
  <c r="AZ177" i="5"/>
  <c r="AX179" i="5"/>
  <c r="AX198" i="5" s="1"/>
  <c r="AW186" i="5"/>
  <c r="AW199" i="5" s="1"/>
  <c r="AW179" i="5"/>
  <c r="AW198" i="5" s="1"/>
  <c r="S194" i="5" l="1"/>
  <c r="L194" i="5"/>
  <c r="K194" i="5"/>
  <c r="P194" i="5"/>
  <c r="O194" i="5"/>
  <c r="I194" i="5"/>
  <c r="M194" i="5"/>
  <c r="H194" i="5"/>
  <c r="G194" i="5"/>
  <c r="Q194" i="5"/>
  <c r="AR143" i="5"/>
  <c r="AZ179" i="5"/>
  <c r="AZ198" i="5" s="1"/>
  <c r="BA177" i="5"/>
  <c r="AU84" i="5"/>
  <c r="AM84" i="5"/>
  <c r="AM80" i="5"/>
  <c r="AU80" i="5"/>
  <c r="AM72" i="5"/>
  <c r="AU72" i="5"/>
  <c r="AM64" i="5"/>
  <c r="AU64" i="5"/>
  <c r="J194" i="5"/>
  <c r="AM73" i="5"/>
  <c r="AU73" i="5"/>
  <c r="AM65" i="5"/>
  <c r="AU65" i="5"/>
  <c r="AX69" i="5"/>
  <c r="AG143" i="5"/>
  <c r="AX13" i="5"/>
  <c r="AU12" i="5"/>
  <c r="AG48" i="5"/>
  <c r="AU48" i="5" s="1"/>
  <c r="T7" i="3"/>
  <c r="U7" i="3"/>
  <c r="W7" i="3" s="1"/>
  <c r="X7" i="3" s="1"/>
  <c r="Z7" i="3" s="1"/>
  <c r="AA7" i="3" s="1"/>
  <c r="AB7" i="3" s="1"/>
  <c r="AD7" i="3"/>
  <c r="AE7" i="3" s="1"/>
  <c r="AF7" i="3" s="1"/>
  <c r="AG7" i="3" s="1"/>
  <c r="AH7" i="3" s="1"/>
  <c r="M11" i="3"/>
  <c r="I11" i="3"/>
  <c r="T7" i="2"/>
  <c r="U7" i="2"/>
  <c r="W7" i="2" s="1"/>
  <c r="X7" i="2" s="1"/>
  <c r="Z7" i="2" s="1"/>
  <c r="AA7" i="2" s="1"/>
  <c r="AB7" i="2" s="1"/>
  <c r="AD7" i="2" s="1"/>
  <c r="AE7" i="2" s="1"/>
  <c r="AF7" i="2" s="1"/>
  <c r="AG7" i="2" s="1"/>
  <c r="AH7" i="2" s="1"/>
  <c r="M11" i="2"/>
  <c r="I11" i="2"/>
  <c r="T9" i="1"/>
  <c r="U9" i="1" s="1"/>
  <c r="W9" i="1" s="1"/>
  <c r="X9" i="1" s="1"/>
  <c r="Z9" i="1" s="1"/>
  <c r="AA9" i="1" s="1"/>
  <c r="AB9" i="1" s="1"/>
  <c r="AD9" i="1" s="1"/>
  <c r="AE9" i="1" s="1"/>
  <c r="AF9" i="1" s="1"/>
  <c r="AG9" i="1" s="1"/>
  <c r="AH9" i="1" s="1"/>
  <c r="T6" i="1"/>
  <c r="U6" i="1" s="1"/>
  <c r="W6" i="1" s="1"/>
  <c r="X6" i="1" s="1"/>
  <c r="Z6" i="1" s="1"/>
  <c r="AA6" i="1" s="1"/>
  <c r="AB6" i="1" s="1"/>
  <c r="AD6" i="1" s="1"/>
  <c r="AE6" i="1" s="1"/>
  <c r="AF6" i="1" s="1"/>
  <c r="AG6" i="1" s="1"/>
  <c r="AH6" i="1" s="1"/>
  <c r="I28" i="1"/>
  <c r="J26" i="1"/>
  <c r="AM85" i="5"/>
  <c r="AU85" i="5"/>
  <c r="AU79" i="5"/>
  <c r="AM79" i="5"/>
  <c r="AU71" i="5"/>
  <c r="AM71" i="5"/>
  <c r="AQ48" i="5"/>
  <c r="T9" i="3"/>
  <c r="U9" i="3" s="1"/>
  <c r="W9" i="3" s="1"/>
  <c r="X9" i="3" s="1"/>
  <c r="Z9" i="3" s="1"/>
  <c r="AA9" i="3" s="1"/>
  <c r="AB9" i="3" s="1"/>
  <c r="AD9" i="3" s="1"/>
  <c r="AE9" i="3" s="1"/>
  <c r="AF9" i="3" s="1"/>
  <c r="AG9" i="3" s="1"/>
  <c r="AH9" i="3" s="1"/>
  <c r="AD6" i="3"/>
  <c r="AE6" i="3" s="1"/>
  <c r="AF6" i="3" s="1"/>
  <c r="AG6" i="3" s="1"/>
  <c r="AH6" i="3" s="1"/>
  <c r="AD6" i="2"/>
  <c r="AE6" i="2" s="1"/>
  <c r="AF6" i="2" s="1"/>
  <c r="AG6" i="2" s="1"/>
  <c r="AH6" i="2" s="1"/>
  <c r="T8" i="2"/>
  <c r="U8" i="2" s="1"/>
  <c r="W8" i="2" s="1"/>
  <c r="X8" i="2" s="1"/>
  <c r="Z8" i="2" s="1"/>
  <c r="AA8" i="2" s="1"/>
  <c r="AB8" i="2" s="1"/>
  <c r="AD8" i="2" s="1"/>
  <c r="AE8" i="2" s="1"/>
  <c r="AF8" i="2" s="1"/>
  <c r="AG8" i="2" s="1"/>
  <c r="AH8" i="2" s="1"/>
  <c r="AZ186" i="5"/>
  <c r="AZ199" i="5" s="1"/>
  <c r="BA182" i="5"/>
  <c r="BA186" i="5" s="1"/>
  <c r="AG141" i="5"/>
  <c r="AU141" i="5" s="1"/>
  <c r="AU100" i="5"/>
  <c r="AK100" i="5"/>
  <c r="AK143" i="5" s="1"/>
  <c r="AK188" i="5" s="1"/>
  <c r="AX67" i="5"/>
  <c r="AM76" i="5"/>
  <c r="AU76" i="5"/>
  <c r="AM68" i="5"/>
  <c r="AU68" i="5"/>
  <c r="R194" i="5"/>
  <c r="AM77" i="5"/>
  <c r="AU77" i="5"/>
  <c r="AM69" i="5"/>
  <c r="AU69" i="5"/>
  <c r="AU87" i="5"/>
  <c r="AM87" i="5"/>
  <c r="AM143" i="5"/>
  <c r="AM188" i="5" s="1"/>
  <c r="T8" i="3"/>
  <c r="U8" i="3" s="1"/>
  <c r="W8" i="3" s="1"/>
  <c r="X8" i="3" s="1"/>
  <c r="Z8" i="3" s="1"/>
  <c r="AA8" i="3" s="1"/>
  <c r="AB8" i="3" s="1"/>
  <c r="AD8" i="3" s="1"/>
  <c r="AE8" i="3" s="1"/>
  <c r="AF8" i="3" s="1"/>
  <c r="AG8" i="3" s="1"/>
  <c r="AH8" i="3" s="1"/>
  <c r="I28" i="3"/>
  <c r="J26" i="3"/>
  <c r="T9" i="2"/>
  <c r="U9" i="2"/>
  <c r="W9" i="2" s="1"/>
  <c r="X9" i="2" s="1"/>
  <c r="Z9" i="2" s="1"/>
  <c r="AA9" i="2" s="1"/>
  <c r="AB9" i="2" s="1"/>
  <c r="AD9" i="2" s="1"/>
  <c r="AE9" i="2" s="1"/>
  <c r="AF9" i="2" s="1"/>
  <c r="AG9" i="2" s="1"/>
  <c r="AH9" i="2" s="1"/>
  <c r="M11" i="1"/>
  <c r="I11" i="1"/>
  <c r="AQ141" i="5"/>
  <c r="AQ143" i="5" s="1"/>
  <c r="AR141" i="5"/>
  <c r="AU92" i="5"/>
  <c r="AM92" i="5"/>
  <c r="AU83" i="5"/>
  <c r="AM83" i="5"/>
  <c r="AU75" i="5"/>
  <c r="AM75" i="5"/>
  <c r="AU67" i="5"/>
  <c r="AM67" i="5"/>
  <c r="N194" i="5"/>
  <c r="AW193" i="5"/>
  <c r="AW201" i="5" s="1"/>
  <c r="AW203" i="5" s="1"/>
  <c r="AW188" i="5"/>
  <c r="AX48" i="5"/>
  <c r="AX193" i="5" s="1"/>
  <c r="AK48" i="5"/>
  <c r="I28" i="2"/>
  <c r="J26" i="2"/>
  <c r="T8" i="1"/>
  <c r="U8" i="1" s="1"/>
  <c r="W8" i="1" s="1"/>
  <c r="X8" i="1" s="1"/>
  <c r="Z8" i="1" s="1"/>
  <c r="AA8" i="1" s="1"/>
  <c r="AB8" i="1" s="1"/>
  <c r="AD8" i="1" s="1"/>
  <c r="AE8" i="1" s="1"/>
  <c r="AF8" i="1" s="1"/>
  <c r="AG8" i="1" s="1"/>
  <c r="AH8" i="1" s="1"/>
  <c r="T7" i="1"/>
  <c r="U7" i="1" s="1"/>
  <c r="W7" i="1" s="1"/>
  <c r="X7" i="1" s="1"/>
  <c r="Z7" i="1" s="1"/>
  <c r="AA7" i="1" s="1"/>
  <c r="AB7" i="1" s="1"/>
  <c r="AD7" i="1" s="1"/>
  <c r="AE7" i="1" s="1"/>
  <c r="AF7" i="1" s="1"/>
  <c r="AG7" i="1" s="1"/>
  <c r="AH7" i="1" s="1"/>
  <c r="AT188" i="5" l="1"/>
  <c r="BA199" i="5"/>
  <c r="BB186" i="5"/>
  <c r="BB177" i="5"/>
  <c r="BA179" i="5"/>
  <c r="BA198" i="5" s="1"/>
  <c r="BB198" i="5" s="1"/>
  <c r="AQ188" i="5"/>
  <c r="AQ194" i="5" s="1"/>
  <c r="AX141" i="5"/>
  <c r="AX143" i="5" s="1"/>
  <c r="AX196" i="5" s="1"/>
  <c r="AX201" i="5" s="1"/>
  <c r="AX203" i="5" s="1"/>
  <c r="AG188" i="5"/>
  <c r="AU143" i="5"/>
  <c r="AW211" i="5" l="1"/>
  <c r="AW219" i="5"/>
  <c r="H200" i="4"/>
  <c r="H201" i="4"/>
  <c r="H202" i="4"/>
  <c r="AI6" i="1" l="1"/>
  <c r="AJ6" i="1"/>
  <c r="AK6" i="1"/>
  <c r="J7" i="1"/>
  <c r="K7" i="1"/>
  <c r="L7" i="1"/>
  <c r="M7" i="1"/>
  <c r="AI7" i="1"/>
  <c r="AJ7" i="1"/>
  <c r="AK7" i="1"/>
  <c r="L8" i="1"/>
  <c r="M8" i="1"/>
  <c r="AI8" i="1"/>
  <c r="AJ8" i="1"/>
  <c r="AK8" i="1"/>
  <c r="K9" i="1"/>
  <c r="M9" i="1"/>
  <c r="AI9" i="1"/>
  <c r="AJ9" i="1"/>
  <c r="AK9" i="1"/>
  <c r="S11" i="1"/>
  <c r="T11" i="1"/>
  <c r="U11" i="1"/>
  <c r="W11" i="1"/>
  <c r="X11" i="1"/>
  <c r="Z11" i="1"/>
  <c r="AA11" i="1"/>
  <c r="AB11" i="1"/>
  <c r="AD11" i="1"/>
  <c r="AE11" i="1"/>
  <c r="AF11" i="1"/>
  <c r="AG11" i="1"/>
  <c r="AH11" i="1"/>
  <c r="AI11" i="1"/>
  <c r="AJ11" i="1"/>
  <c r="AK11" i="1"/>
  <c r="I12" i="1"/>
  <c r="J12" i="1"/>
  <c r="K12" i="1"/>
  <c r="M12" i="1"/>
  <c r="S12" i="1"/>
  <c r="T12" i="1"/>
  <c r="U12" i="1"/>
  <c r="W12" i="1"/>
  <c r="X12" i="1"/>
  <c r="Z12" i="1"/>
  <c r="AA12" i="1"/>
  <c r="AB12" i="1"/>
  <c r="AD12" i="1"/>
  <c r="AE12" i="1"/>
  <c r="AF12" i="1"/>
  <c r="AG12" i="1"/>
  <c r="AH12" i="1"/>
  <c r="AI12" i="1"/>
  <c r="AJ12" i="1"/>
  <c r="AK12" i="1"/>
  <c r="S13" i="1"/>
  <c r="T13" i="1"/>
  <c r="U13" i="1"/>
  <c r="W13" i="1"/>
  <c r="X13" i="1"/>
  <c r="Z13" i="1"/>
  <c r="AA13" i="1"/>
  <c r="AB13" i="1"/>
  <c r="AD13" i="1"/>
  <c r="AE13" i="1"/>
  <c r="AF13" i="1"/>
  <c r="AG13" i="1"/>
  <c r="AH13" i="1"/>
  <c r="AI13" i="1"/>
  <c r="AJ13" i="1"/>
  <c r="AK13" i="1"/>
  <c r="I14" i="1"/>
  <c r="K14" i="1"/>
  <c r="M14" i="1"/>
  <c r="S14" i="1"/>
  <c r="T14" i="1"/>
  <c r="U14" i="1"/>
  <c r="W14" i="1"/>
  <c r="X14" i="1"/>
  <c r="Z14" i="1"/>
  <c r="AA14" i="1"/>
  <c r="AB14" i="1"/>
  <c r="AD14" i="1"/>
  <c r="AE14" i="1"/>
  <c r="AF14" i="1"/>
  <c r="AG14" i="1"/>
  <c r="AH14" i="1"/>
  <c r="AI14" i="1"/>
  <c r="AJ14" i="1"/>
  <c r="AK14" i="1"/>
  <c r="K16" i="1"/>
  <c r="M16" i="1"/>
  <c r="S16" i="1"/>
  <c r="T16" i="1"/>
  <c r="U16" i="1"/>
  <c r="W16" i="1"/>
  <c r="X16" i="1"/>
  <c r="Z16" i="1"/>
  <c r="AA16" i="1"/>
  <c r="AB16" i="1"/>
  <c r="AD16" i="1"/>
  <c r="AE16" i="1"/>
  <c r="AF16" i="1"/>
  <c r="AG16" i="1"/>
  <c r="AH16" i="1"/>
  <c r="AI16" i="1"/>
  <c r="AJ16" i="1"/>
  <c r="AK16" i="1"/>
  <c r="S17" i="1"/>
  <c r="T17" i="1"/>
  <c r="U17" i="1"/>
  <c r="W17" i="1"/>
  <c r="X17" i="1"/>
  <c r="Z17" i="1"/>
  <c r="AA17" i="1"/>
  <c r="AB17" i="1"/>
  <c r="AD17" i="1"/>
  <c r="AE17" i="1"/>
  <c r="AF17" i="1"/>
  <c r="AG17" i="1"/>
  <c r="AH17" i="1"/>
  <c r="AI17" i="1"/>
  <c r="AJ17" i="1"/>
  <c r="AK17" i="1"/>
  <c r="S18" i="1"/>
  <c r="T18" i="1"/>
  <c r="U18" i="1"/>
  <c r="W18" i="1"/>
  <c r="X18" i="1"/>
  <c r="Z18" i="1"/>
  <c r="AA18" i="1"/>
  <c r="AB18" i="1"/>
  <c r="AD18" i="1"/>
  <c r="AE18" i="1"/>
  <c r="AF18" i="1"/>
  <c r="AG18" i="1"/>
  <c r="AH18" i="1"/>
  <c r="AI18" i="1"/>
  <c r="AJ18" i="1"/>
  <c r="AK18" i="1"/>
  <c r="M19" i="1"/>
  <c r="S19" i="1"/>
  <c r="T19" i="1"/>
  <c r="U19" i="1"/>
  <c r="W19" i="1"/>
  <c r="X19" i="1"/>
  <c r="Z19" i="1"/>
  <c r="AA19" i="1"/>
  <c r="AB19" i="1"/>
  <c r="AD19" i="1"/>
  <c r="AE19" i="1"/>
  <c r="AF19" i="1"/>
  <c r="AG19" i="1"/>
  <c r="AH19" i="1"/>
  <c r="AI19" i="1"/>
  <c r="AJ19" i="1"/>
  <c r="AK19" i="1"/>
  <c r="J20" i="1"/>
  <c r="M20" i="1"/>
  <c r="J21" i="1"/>
  <c r="M21" i="1"/>
  <c r="S21" i="1"/>
  <c r="T21" i="1"/>
  <c r="U21" i="1"/>
  <c r="W21" i="1"/>
  <c r="X21" i="1"/>
  <c r="Z21" i="1"/>
  <c r="AA21" i="1"/>
  <c r="AB21" i="1"/>
  <c r="AD21" i="1"/>
  <c r="AE21" i="1"/>
  <c r="AF21" i="1"/>
  <c r="AG21" i="1"/>
  <c r="AH21" i="1"/>
  <c r="AI21" i="1"/>
  <c r="AJ21" i="1"/>
  <c r="AK21" i="1"/>
  <c r="K22" i="1"/>
  <c r="S22" i="1"/>
  <c r="T22" i="1"/>
  <c r="U22" i="1"/>
  <c r="W22" i="1"/>
  <c r="X22" i="1"/>
  <c r="Z22" i="1"/>
  <c r="AA22" i="1"/>
  <c r="AB22" i="1"/>
  <c r="AD22" i="1"/>
  <c r="AE22" i="1"/>
  <c r="AF22" i="1"/>
  <c r="AG22" i="1"/>
  <c r="AH22" i="1"/>
  <c r="AI22" i="1"/>
  <c r="AJ22" i="1"/>
  <c r="AK22" i="1"/>
  <c r="S23" i="1"/>
  <c r="T23" i="1"/>
  <c r="U23" i="1"/>
  <c r="W23" i="1"/>
  <c r="X23" i="1"/>
  <c r="Z23" i="1"/>
  <c r="AA23" i="1"/>
  <c r="AB23" i="1"/>
  <c r="AD23" i="1"/>
  <c r="AE23" i="1"/>
  <c r="AF23" i="1"/>
  <c r="AG23" i="1"/>
  <c r="AH23" i="1"/>
  <c r="AI23" i="1"/>
  <c r="AJ23" i="1"/>
  <c r="AK23" i="1"/>
  <c r="S24" i="1"/>
  <c r="T24" i="1"/>
  <c r="U24" i="1"/>
  <c r="W24" i="1"/>
  <c r="X24" i="1"/>
  <c r="Z24" i="1"/>
  <c r="AA24" i="1"/>
  <c r="AB24" i="1"/>
  <c r="AD24" i="1"/>
  <c r="AE24" i="1"/>
  <c r="AF24" i="1"/>
  <c r="AG24" i="1"/>
  <c r="AH24" i="1"/>
  <c r="AI24" i="1"/>
  <c r="AJ24" i="1"/>
  <c r="AK24" i="1"/>
  <c r="K26" i="1"/>
  <c r="L26" i="1"/>
  <c r="M26" i="1"/>
  <c r="S26" i="1"/>
  <c r="T26" i="1"/>
  <c r="U26" i="1"/>
  <c r="W26" i="1"/>
  <c r="X26" i="1"/>
  <c r="Z26" i="1"/>
  <c r="AA26" i="1"/>
  <c r="AB26" i="1"/>
  <c r="AD26" i="1"/>
  <c r="AE26" i="1"/>
  <c r="AF26" i="1"/>
  <c r="AG26" i="1"/>
  <c r="AH26" i="1"/>
  <c r="AI26" i="1"/>
  <c r="AJ26" i="1"/>
  <c r="AK26" i="1"/>
  <c r="S27" i="1"/>
  <c r="T27" i="1"/>
  <c r="U27" i="1"/>
  <c r="W27" i="1"/>
  <c r="X27" i="1"/>
  <c r="Z27" i="1"/>
  <c r="AA27" i="1"/>
  <c r="AB27" i="1"/>
  <c r="AD27" i="1"/>
  <c r="AE27" i="1"/>
  <c r="AF27" i="1"/>
  <c r="AG27" i="1"/>
  <c r="AH27" i="1"/>
  <c r="AI27" i="1"/>
  <c r="AJ27" i="1"/>
  <c r="AK27" i="1"/>
  <c r="L28" i="1"/>
  <c r="M28" i="1"/>
  <c r="S28" i="1"/>
  <c r="T28" i="1"/>
  <c r="U28" i="1"/>
  <c r="W28" i="1"/>
  <c r="X28" i="1"/>
  <c r="Z28" i="1"/>
  <c r="AA28" i="1"/>
  <c r="AB28" i="1"/>
  <c r="AD28" i="1"/>
  <c r="AE28" i="1"/>
  <c r="AF28" i="1"/>
  <c r="AG28" i="1"/>
  <c r="AH28" i="1"/>
  <c r="AI28" i="1"/>
  <c r="AJ28" i="1"/>
  <c r="AK28" i="1"/>
  <c r="S29" i="1"/>
  <c r="T29" i="1"/>
  <c r="U29" i="1"/>
  <c r="W29" i="1"/>
  <c r="X29" i="1"/>
  <c r="Z29" i="1"/>
  <c r="AA29" i="1"/>
  <c r="AB29" i="1"/>
  <c r="AD29" i="1"/>
  <c r="AE29" i="1"/>
  <c r="AF29" i="1"/>
  <c r="AG29" i="1"/>
  <c r="AH29" i="1"/>
  <c r="AI29" i="1"/>
  <c r="AJ29" i="1"/>
  <c r="AK29" i="1"/>
  <c r="S31" i="1"/>
  <c r="T31" i="1"/>
  <c r="U31" i="1"/>
  <c r="W31" i="1"/>
  <c r="X31" i="1"/>
  <c r="Z31" i="1"/>
  <c r="AA31" i="1"/>
  <c r="AB31" i="1"/>
  <c r="AD31" i="1"/>
  <c r="AE31" i="1"/>
  <c r="AF31" i="1"/>
  <c r="AG31" i="1"/>
  <c r="AH31" i="1"/>
  <c r="AI31" i="1"/>
  <c r="AJ31" i="1"/>
  <c r="AK31" i="1"/>
  <c r="S32" i="1"/>
  <c r="T32" i="1"/>
  <c r="U32" i="1"/>
  <c r="W32" i="1"/>
  <c r="X32" i="1"/>
  <c r="Z32" i="1"/>
  <c r="AA32" i="1"/>
  <c r="AB32" i="1"/>
  <c r="AD32" i="1"/>
  <c r="AE32" i="1"/>
  <c r="AF32" i="1"/>
  <c r="AG32" i="1"/>
  <c r="AH32" i="1"/>
  <c r="AI32" i="1"/>
  <c r="AJ32" i="1"/>
  <c r="AK32" i="1"/>
  <c r="J33" i="1"/>
  <c r="K33" i="1"/>
  <c r="S33" i="1"/>
  <c r="T33" i="1"/>
  <c r="U33" i="1"/>
  <c r="W33" i="1"/>
  <c r="X33" i="1"/>
  <c r="Z33" i="1"/>
  <c r="AA33" i="1"/>
  <c r="AB33" i="1"/>
  <c r="AD33" i="1"/>
  <c r="AE33" i="1"/>
  <c r="AF33" i="1"/>
  <c r="AG33" i="1"/>
  <c r="AH33" i="1"/>
  <c r="AI33" i="1"/>
  <c r="AJ33" i="1"/>
  <c r="AK33" i="1"/>
  <c r="J34" i="1"/>
  <c r="K34" i="1"/>
  <c r="S34" i="1"/>
  <c r="T34" i="1"/>
  <c r="U34" i="1"/>
  <c r="W34" i="1"/>
  <c r="X34" i="1"/>
  <c r="Z34" i="1"/>
  <c r="AA34" i="1"/>
  <c r="AB34" i="1"/>
  <c r="AD34" i="1"/>
  <c r="AE34" i="1"/>
  <c r="AF34" i="1"/>
  <c r="AG34" i="1"/>
  <c r="AH34" i="1"/>
  <c r="AI34" i="1"/>
  <c r="AJ34" i="1"/>
  <c r="AK34" i="1"/>
  <c r="J35" i="1"/>
  <c r="K35" i="1"/>
  <c r="J36" i="1"/>
  <c r="K36" i="1"/>
  <c r="S36" i="1"/>
  <c r="T36" i="1"/>
  <c r="U36" i="1"/>
  <c r="W36" i="1"/>
  <c r="X36" i="1"/>
  <c r="Z36" i="1"/>
  <c r="AA36" i="1"/>
  <c r="AB36" i="1"/>
  <c r="AD36" i="1"/>
  <c r="AE36" i="1"/>
  <c r="AF36" i="1"/>
  <c r="AG36" i="1"/>
  <c r="AH36" i="1"/>
  <c r="AI36" i="1"/>
  <c r="AJ36" i="1"/>
  <c r="AK36" i="1"/>
  <c r="J37" i="1"/>
  <c r="K37" i="1"/>
  <c r="S37" i="1"/>
  <c r="T37" i="1"/>
  <c r="U37" i="1"/>
  <c r="W37" i="1"/>
  <c r="X37" i="1"/>
  <c r="Z37" i="1"/>
  <c r="AA37" i="1"/>
  <c r="AB37" i="1"/>
  <c r="AD37" i="1"/>
  <c r="AE37" i="1"/>
  <c r="AF37" i="1"/>
  <c r="AG37" i="1"/>
  <c r="AH37" i="1"/>
  <c r="AI37" i="1"/>
  <c r="AJ37" i="1"/>
  <c r="AK37" i="1"/>
  <c r="S38" i="1"/>
  <c r="T38" i="1"/>
  <c r="U38" i="1"/>
  <c r="W38" i="1"/>
  <c r="X38" i="1"/>
  <c r="Z38" i="1"/>
  <c r="AA38" i="1"/>
  <c r="AB38" i="1"/>
  <c r="AD38" i="1"/>
  <c r="AE38" i="1"/>
  <c r="AF38" i="1"/>
  <c r="AG38" i="1"/>
  <c r="AH38" i="1"/>
  <c r="AI38" i="1"/>
  <c r="AJ38" i="1"/>
  <c r="AK38" i="1"/>
  <c r="S39" i="1"/>
  <c r="T39" i="1"/>
  <c r="U39" i="1"/>
  <c r="W39" i="1"/>
  <c r="X39" i="1"/>
  <c r="Z39" i="1"/>
  <c r="AA39" i="1"/>
  <c r="AB39" i="1"/>
  <c r="AD39" i="1"/>
  <c r="AE39" i="1"/>
  <c r="AF39" i="1"/>
  <c r="AG39" i="1"/>
  <c r="AH39" i="1"/>
  <c r="AI39" i="1"/>
  <c r="AJ39" i="1"/>
  <c r="AK39" i="1"/>
  <c r="K43" i="1"/>
  <c r="V43" i="1"/>
  <c r="K44" i="1"/>
  <c r="V44" i="1"/>
  <c r="K45" i="1"/>
  <c r="V45" i="1"/>
  <c r="K46" i="1"/>
  <c r="K47" i="1"/>
  <c r="R47" i="1"/>
  <c r="R48" i="1"/>
  <c r="J49" i="1"/>
  <c r="R50" i="1"/>
  <c r="Y62" i="1"/>
  <c r="Z62" i="1"/>
  <c r="Y63" i="1"/>
  <c r="Z63" i="1"/>
  <c r="Y64" i="1"/>
  <c r="Z64" i="1"/>
  <c r="Y65" i="1"/>
  <c r="Z65" i="1"/>
  <c r="Y66" i="1"/>
  <c r="Z66" i="1"/>
  <c r="AI6" i="2"/>
  <c r="AJ6" i="2"/>
  <c r="AK6" i="2"/>
  <c r="J7" i="2"/>
  <c r="K7" i="2"/>
  <c r="L7" i="2"/>
  <c r="M7" i="2"/>
  <c r="AI7" i="2"/>
  <c r="AJ7" i="2"/>
  <c r="AK7" i="2"/>
  <c r="L8" i="2"/>
  <c r="M8" i="2"/>
  <c r="AI8" i="2"/>
  <c r="AJ8" i="2"/>
  <c r="AK8" i="2"/>
  <c r="K9" i="2"/>
  <c r="M9" i="2"/>
  <c r="AI9" i="2"/>
  <c r="AJ9" i="2"/>
  <c r="AK9" i="2"/>
  <c r="S11" i="2"/>
  <c r="T11" i="2"/>
  <c r="U11" i="2"/>
  <c r="W11" i="2"/>
  <c r="X11" i="2"/>
  <c r="Z11" i="2"/>
  <c r="AA11" i="2"/>
  <c r="AB11" i="2"/>
  <c r="AD11" i="2"/>
  <c r="AE11" i="2"/>
  <c r="AF11" i="2"/>
  <c r="AG11" i="2"/>
  <c r="AH11" i="2"/>
  <c r="AI11" i="2"/>
  <c r="AJ11" i="2"/>
  <c r="AK11" i="2"/>
  <c r="I12" i="2"/>
  <c r="J12" i="2"/>
  <c r="K12" i="2"/>
  <c r="M12" i="2"/>
  <c r="S12" i="2"/>
  <c r="T12" i="2"/>
  <c r="U12" i="2"/>
  <c r="W12" i="2"/>
  <c r="X12" i="2"/>
  <c r="Z12" i="2"/>
  <c r="AA12" i="2"/>
  <c r="AB12" i="2"/>
  <c r="AD12" i="2"/>
  <c r="AE12" i="2"/>
  <c r="AF12" i="2"/>
  <c r="AG12" i="2"/>
  <c r="AH12" i="2"/>
  <c r="AI12" i="2"/>
  <c r="AJ12" i="2"/>
  <c r="AK12" i="2"/>
  <c r="S13" i="2"/>
  <c r="T13" i="2"/>
  <c r="U13" i="2"/>
  <c r="W13" i="2"/>
  <c r="X13" i="2"/>
  <c r="Z13" i="2"/>
  <c r="AA13" i="2"/>
  <c r="AB13" i="2"/>
  <c r="AD13" i="2"/>
  <c r="AE13" i="2"/>
  <c r="AF13" i="2"/>
  <c r="AG13" i="2"/>
  <c r="AH13" i="2"/>
  <c r="AI13" i="2"/>
  <c r="AJ13" i="2"/>
  <c r="AK13" i="2"/>
  <c r="I14" i="2"/>
  <c r="K14" i="2"/>
  <c r="M14" i="2"/>
  <c r="S14" i="2"/>
  <c r="T14" i="2"/>
  <c r="U14" i="2"/>
  <c r="W14" i="2"/>
  <c r="X14" i="2"/>
  <c r="Z14" i="2"/>
  <c r="AA14" i="2"/>
  <c r="AB14" i="2"/>
  <c r="AD14" i="2"/>
  <c r="AE14" i="2"/>
  <c r="AF14" i="2"/>
  <c r="AG14" i="2"/>
  <c r="AH14" i="2"/>
  <c r="AI14" i="2"/>
  <c r="AJ14" i="2"/>
  <c r="AK14" i="2"/>
  <c r="K16" i="2"/>
  <c r="M16" i="2"/>
  <c r="S16" i="2"/>
  <c r="T16" i="2"/>
  <c r="U16" i="2"/>
  <c r="W16" i="2"/>
  <c r="X16" i="2"/>
  <c r="Z16" i="2"/>
  <c r="AA16" i="2"/>
  <c r="AB16" i="2"/>
  <c r="AD16" i="2"/>
  <c r="AE16" i="2"/>
  <c r="AF16" i="2"/>
  <c r="AG16" i="2"/>
  <c r="AH16" i="2"/>
  <c r="AI16" i="2"/>
  <c r="AJ16" i="2"/>
  <c r="AK16" i="2"/>
  <c r="S17" i="2"/>
  <c r="T17" i="2"/>
  <c r="U17" i="2"/>
  <c r="W17" i="2"/>
  <c r="X17" i="2"/>
  <c r="Z17" i="2"/>
  <c r="AA17" i="2"/>
  <c r="AB17" i="2"/>
  <c r="AD17" i="2"/>
  <c r="AE17" i="2"/>
  <c r="AF17" i="2"/>
  <c r="AG17" i="2"/>
  <c r="AH17" i="2"/>
  <c r="AI17" i="2"/>
  <c r="AJ17" i="2"/>
  <c r="AK17" i="2"/>
  <c r="S18" i="2"/>
  <c r="T18" i="2"/>
  <c r="U18" i="2"/>
  <c r="W18" i="2"/>
  <c r="X18" i="2"/>
  <c r="Z18" i="2"/>
  <c r="AA18" i="2"/>
  <c r="AB18" i="2"/>
  <c r="AD18" i="2"/>
  <c r="AE18" i="2"/>
  <c r="AF18" i="2"/>
  <c r="AG18" i="2"/>
  <c r="AH18" i="2"/>
  <c r="AI18" i="2"/>
  <c r="AJ18" i="2"/>
  <c r="AK18" i="2"/>
  <c r="M19" i="2"/>
  <c r="S19" i="2"/>
  <c r="T19" i="2"/>
  <c r="U19" i="2"/>
  <c r="W19" i="2"/>
  <c r="X19" i="2"/>
  <c r="Z19" i="2"/>
  <c r="AA19" i="2"/>
  <c r="AB19" i="2"/>
  <c r="AD19" i="2"/>
  <c r="AE19" i="2"/>
  <c r="AF19" i="2"/>
  <c r="AG19" i="2"/>
  <c r="AH19" i="2"/>
  <c r="AI19" i="2"/>
  <c r="AJ19" i="2"/>
  <c r="AK19" i="2"/>
  <c r="J20" i="2"/>
  <c r="M20" i="2"/>
  <c r="J21" i="2"/>
  <c r="M21" i="2"/>
  <c r="S21" i="2"/>
  <c r="T21" i="2"/>
  <c r="U21" i="2"/>
  <c r="W21" i="2"/>
  <c r="X21" i="2"/>
  <c r="Z21" i="2"/>
  <c r="AA21" i="2"/>
  <c r="AB21" i="2"/>
  <c r="AD21" i="2"/>
  <c r="AE21" i="2"/>
  <c r="AF21" i="2"/>
  <c r="AG21" i="2"/>
  <c r="AH21" i="2"/>
  <c r="AI21" i="2"/>
  <c r="AJ21" i="2"/>
  <c r="AK21" i="2"/>
  <c r="K22" i="2"/>
  <c r="P22" i="2"/>
  <c r="S22" i="2"/>
  <c r="T22" i="2"/>
  <c r="U22" i="2"/>
  <c r="W22" i="2"/>
  <c r="X22" i="2"/>
  <c r="Z22" i="2"/>
  <c r="AA22" i="2"/>
  <c r="AB22" i="2"/>
  <c r="AD22" i="2"/>
  <c r="AE22" i="2"/>
  <c r="AF22" i="2"/>
  <c r="AG22" i="2"/>
  <c r="AH22" i="2"/>
  <c r="AI22" i="2"/>
  <c r="AJ22" i="2"/>
  <c r="AK22" i="2"/>
  <c r="P23" i="2"/>
  <c r="S23" i="2"/>
  <c r="T23" i="2"/>
  <c r="U23" i="2"/>
  <c r="W23" i="2"/>
  <c r="X23" i="2"/>
  <c r="Z23" i="2"/>
  <c r="AA23" i="2"/>
  <c r="AB23" i="2"/>
  <c r="AD23" i="2"/>
  <c r="AE23" i="2"/>
  <c r="AF23" i="2"/>
  <c r="AG23" i="2"/>
  <c r="AH23" i="2"/>
  <c r="AI23" i="2"/>
  <c r="AJ23" i="2"/>
  <c r="AK23" i="2"/>
  <c r="S24" i="2"/>
  <c r="T24" i="2"/>
  <c r="U24" i="2"/>
  <c r="W24" i="2"/>
  <c r="X24" i="2"/>
  <c r="Z24" i="2"/>
  <c r="AA24" i="2"/>
  <c r="AB24" i="2"/>
  <c r="AD24" i="2"/>
  <c r="AE24" i="2"/>
  <c r="AF24" i="2"/>
  <c r="AG24" i="2"/>
  <c r="AH24" i="2"/>
  <c r="AI24" i="2"/>
  <c r="AJ24" i="2"/>
  <c r="AK24" i="2"/>
  <c r="K26" i="2"/>
  <c r="L26" i="2"/>
  <c r="M26" i="2"/>
  <c r="S26" i="2"/>
  <c r="T26" i="2"/>
  <c r="U26" i="2"/>
  <c r="W26" i="2"/>
  <c r="X26" i="2"/>
  <c r="Z26" i="2"/>
  <c r="AA26" i="2"/>
  <c r="AB26" i="2"/>
  <c r="AD26" i="2"/>
  <c r="AE26" i="2"/>
  <c r="AF26" i="2"/>
  <c r="AG26" i="2"/>
  <c r="AH26" i="2"/>
  <c r="AI26" i="2"/>
  <c r="AJ26" i="2"/>
  <c r="AK26" i="2"/>
  <c r="S27" i="2"/>
  <c r="T27" i="2"/>
  <c r="U27" i="2"/>
  <c r="W27" i="2"/>
  <c r="X27" i="2"/>
  <c r="Z27" i="2"/>
  <c r="AA27" i="2"/>
  <c r="AB27" i="2"/>
  <c r="AD27" i="2"/>
  <c r="AE27" i="2"/>
  <c r="AF27" i="2"/>
  <c r="AG27" i="2"/>
  <c r="AH27" i="2"/>
  <c r="AI27" i="2"/>
  <c r="AJ27" i="2"/>
  <c r="AK27" i="2"/>
  <c r="L28" i="2"/>
  <c r="M28" i="2"/>
  <c r="S28" i="2"/>
  <c r="T28" i="2"/>
  <c r="U28" i="2"/>
  <c r="W28" i="2"/>
  <c r="X28" i="2"/>
  <c r="Z28" i="2"/>
  <c r="AA28" i="2"/>
  <c r="AB28" i="2"/>
  <c r="AD28" i="2"/>
  <c r="AE28" i="2"/>
  <c r="AF28" i="2"/>
  <c r="AG28" i="2"/>
  <c r="AH28" i="2"/>
  <c r="AI28" i="2"/>
  <c r="AJ28" i="2"/>
  <c r="AK28" i="2"/>
  <c r="S29" i="2"/>
  <c r="T29" i="2"/>
  <c r="U29" i="2"/>
  <c r="W29" i="2"/>
  <c r="X29" i="2"/>
  <c r="Z29" i="2"/>
  <c r="AA29" i="2"/>
  <c r="AB29" i="2"/>
  <c r="AD29" i="2"/>
  <c r="AE29" i="2"/>
  <c r="AF29" i="2"/>
  <c r="AG29" i="2"/>
  <c r="AH29" i="2"/>
  <c r="AI29" i="2"/>
  <c r="AJ29" i="2"/>
  <c r="AK29" i="2"/>
  <c r="S31" i="2"/>
  <c r="T31" i="2"/>
  <c r="U31" i="2"/>
  <c r="W31" i="2"/>
  <c r="X31" i="2"/>
  <c r="Z31" i="2"/>
  <c r="AA31" i="2"/>
  <c r="AB31" i="2"/>
  <c r="AD31" i="2"/>
  <c r="AE31" i="2"/>
  <c r="AF31" i="2"/>
  <c r="AG31" i="2"/>
  <c r="AH31" i="2"/>
  <c r="AI31" i="2"/>
  <c r="AJ31" i="2"/>
  <c r="AK31" i="2"/>
  <c r="S32" i="2"/>
  <c r="T32" i="2"/>
  <c r="U32" i="2"/>
  <c r="W32" i="2"/>
  <c r="X32" i="2"/>
  <c r="Z32" i="2"/>
  <c r="AA32" i="2"/>
  <c r="AB32" i="2"/>
  <c r="AD32" i="2"/>
  <c r="AE32" i="2"/>
  <c r="AF32" i="2"/>
  <c r="AG32" i="2"/>
  <c r="AH32" i="2"/>
  <c r="AI32" i="2"/>
  <c r="AJ32" i="2"/>
  <c r="AK32" i="2"/>
  <c r="J33" i="2"/>
  <c r="K33" i="2"/>
  <c r="S33" i="2"/>
  <c r="T33" i="2"/>
  <c r="U33" i="2"/>
  <c r="W33" i="2"/>
  <c r="X33" i="2"/>
  <c r="Z33" i="2"/>
  <c r="AA33" i="2"/>
  <c r="AB33" i="2"/>
  <c r="AD33" i="2"/>
  <c r="AE33" i="2"/>
  <c r="AF33" i="2"/>
  <c r="AG33" i="2"/>
  <c r="AH33" i="2"/>
  <c r="AI33" i="2"/>
  <c r="AJ33" i="2"/>
  <c r="AK33" i="2"/>
  <c r="J34" i="2"/>
  <c r="K34" i="2"/>
  <c r="S34" i="2"/>
  <c r="T34" i="2"/>
  <c r="U34" i="2"/>
  <c r="W34" i="2"/>
  <c r="X34" i="2"/>
  <c r="Z34" i="2"/>
  <c r="AA34" i="2"/>
  <c r="AB34" i="2"/>
  <c r="AD34" i="2"/>
  <c r="AE34" i="2"/>
  <c r="AF34" i="2"/>
  <c r="AG34" i="2"/>
  <c r="AH34" i="2"/>
  <c r="AI34" i="2"/>
  <c r="AJ34" i="2"/>
  <c r="AK34" i="2"/>
  <c r="J35" i="2"/>
  <c r="K35" i="2"/>
  <c r="J36" i="2"/>
  <c r="K36" i="2"/>
  <c r="S36" i="2"/>
  <c r="T36" i="2"/>
  <c r="U36" i="2"/>
  <c r="W36" i="2"/>
  <c r="X36" i="2"/>
  <c r="Z36" i="2"/>
  <c r="AA36" i="2"/>
  <c r="AB36" i="2"/>
  <c r="AD36" i="2"/>
  <c r="AE36" i="2"/>
  <c r="AF36" i="2"/>
  <c r="AG36" i="2"/>
  <c r="AH36" i="2"/>
  <c r="AI36" i="2"/>
  <c r="AJ36" i="2"/>
  <c r="AK36" i="2"/>
  <c r="J37" i="2"/>
  <c r="K37" i="2"/>
  <c r="S37" i="2"/>
  <c r="T37" i="2"/>
  <c r="U37" i="2"/>
  <c r="W37" i="2"/>
  <c r="X37" i="2"/>
  <c r="Z37" i="2"/>
  <c r="AA37" i="2"/>
  <c r="AB37" i="2"/>
  <c r="AD37" i="2"/>
  <c r="AE37" i="2"/>
  <c r="AF37" i="2"/>
  <c r="AG37" i="2"/>
  <c r="AH37" i="2"/>
  <c r="AI37" i="2"/>
  <c r="AJ37" i="2"/>
  <c r="AK37" i="2"/>
  <c r="S38" i="2"/>
  <c r="T38" i="2"/>
  <c r="U38" i="2"/>
  <c r="W38" i="2"/>
  <c r="X38" i="2"/>
  <c r="Z38" i="2"/>
  <c r="AA38" i="2"/>
  <c r="AB38" i="2"/>
  <c r="AD38" i="2"/>
  <c r="AE38" i="2"/>
  <c r="AF38" i="2"/>
  <c r="AG38" i="2"/>
  <c r="AH38" i="2"/>
  <c r="AI38" i="2"/>
  <c r="AJ38" i="2"/>
  <c r="AK38" i="2"/>
  <c r="S39" i="2"/>
  <c r="T39" i="2"/>
  <c r="U39" i="2"/>
  <c r="W39" i="2"/>
  <c r="X39" i="2"/>
  <c r="Z39" i="2"/>
  <c r="AA39" i="2"/>
  <c r="AB39" i="2"/>
  <c r="AD39" i="2"/>
  <c r="AE39" i="2"/>
  <c r="AF39" i="2"/>
  <c r="AG39" i="2"/>
  <c r="AH39" i="2"/>
  <c r="AI39" i="2"/>
  <c r="AJ39" i="2"/>
  <c r="AK39" i="2"/>
  <c r="K43" i="2"/>
  <c r="V43" i="2"/>
  <c r="K44" i="2"/>
  <c r="V44" i="2"/>
  <c r="K45" i="2"/>
  <c r="V45" i="2"/>
  <c r="K46" i="2"/>
  <c r="K47" i="2"/>
  <c r="R47" i="2"/>
  <c r="R48" i="2"/>
  <c r="J49" i="2"/>
  <c r="R50" i="2"/>
  <c r="Y62" i="2"/>
  <c r="Z62" i="2"/>
  <c r="Y63" i="2"/>
  <c r="Z63" i="2"/>
  <c r="Y64" i="2"/>
  <c r="Z64" i="2"/>
  <c r="Y65" i="2"/>
  <c r="Z65" i="2"/>
  <c r="Y66" i="2"/>
  <c r="Z66" i="2"/>
  <c r="AI6" i="3"/>
  <c r="AJ6" i="3"/>
  <c r="AK6" i="3"/>
  <c r="J7" i="3"/>
  <c r="K7" i="3"/>
  <c r="L7" i="3"/>
  <c r="M7" i="3"/>
  <c r="AI7" i="3"/>
  <c r="AJ7" i="3"/>
  <c r="AK7" i="3"/>
  <c r="L8" i="3"/>
  <c r="M8" i="3"/>
  <c r="AI8" i="3"/>
  <c r="AJ8" i="3"/>
  <c r="AK8" i="3"/>
  <c r="K9" i="3"/>
  <c r="M9" i="3"/>
  <c r="AI9" i="3"/>
  <c r="AJ9" i="3"/>
  <c r="AK9" i="3"/>
  <c r="S11" i="3"/>
  <c r="T11" i="3"/>
  <c r="U11" i="3"/>
  <c r="W11" i="3"/>
  <c r="X11" i="3"/>
  <c r="Z11" i="3"/>
  <c r="AA11" i="3"/>
  <c r="AB11" i="3"/>
  <c r="AD11" i="3"/>
  <c r="AE11" i="3"/>
  <c r="AF11" i="3"/>
  <c r="AG11" i="3"/>
  <c r="AH11" i="3"/>
  <c r="AI11" i="3"/>
  <c r="AJ11" i="3"/>
  <c r="AK11" i="3"/>
  <c r="I12" i="3"/>
  <c r="J12" i="3"/>
  <c r="K12" i="3"/>
  <c r="M12" i="3"/>
  <c r="S12" i="3"/>
  <c r="T12" i="3"/>
  <c r="U12" i="3"/>
  <c r="W12" i="3"/>
  <c r="X12" i="3"/>
  <c r="Z12" i="3"/>
  <c r="AA12" i="3"/>
  <c r="AB12" i="3"/>
  <c r="AD12" i="3"/>
  <c r="AE12" i="3"/>
  <c r="AF12" i="3"/>
  <c r="AG12" i="3"/>
  <c r="AH12" i="3"/>
  <c r="AI12" i="3"/>
  <c r="AJ12" i="3"/>
  <c r="AK12" i="3"/>
  <c r="S13" i="3"/>
  <c r="T13" i="3"/>
  <c r="U13" i="3"/>
  <c r="W13" i="3"/>
  <c r="X13" i="3"/>
  <c r="Z13" i="3"/>
  <c r="AA13" i="3"/>
  <c r="AB13" i="3"/>
  <c r="AD13" i="3"/>
  <c r="AE13" i="3"/>
  <c r="AF13" i="3"/>
  <c r="AG13" i="3"/>
  <c r="AH13" i="3"/>
  <c r="AI13" i="3"/>
  <c r="AJ13" i="3"/>
  <c r="AK13" i="3"/>
  <c r="I14" i="3"/>
  <c r="K14" i="3"/>
  <c r="M14" i="3"/>
  <c r="S14" i="3"/>
  <c r="T14" i="3"/>
  <c r="U14" i="3"/>
  <c r="W14" i="3"/>
  <c r="X14" i="3"/>
  <c r="Z14" i="3"/>
  <c r="AA14" i="3"/>
  <c r="AB14" i="3"/>
  <c r="AD14" i="3"/>
  <c r="AE14" i="3"/>
  <c r="AF14" i="3"/>
  <c r="AG14" i="3"/>
  <c r="AH14" i="3"/>
  <c r="AI14" i="3"/>
  <c r="AJ14" i="3"/>
  <c r="AK14" i="3"/>
  <c r="K16" i="3"/>
  <c r="M16" i="3"/>
  <c r="S16" i="3"/>
  <c r="T16" i="3"/>
  <c r="U16" i="3"/>
  <c r="W16" i="3"/>
  <c r="X16" i="3"/>
  <c r="Z16" i="3"/>
  <c r="AA16" i="3"/>
  <c r="AB16" i="3"/>
  <c r="AD16" i="3"/>
  <c r="AE16" i="3"/>
  <c r="AF16" i="3"/>
  <c r="AG16" i="3"/>
  <c r="AH16" i="3"/>
  <c r="AI16" i="3"/>
  <c r="AJ16" i="3"/>
  <c r="AK16" i="3"/>
  <c r="S17" i="3"/>
  <c r="T17" i="3"/>
  <c r="U17" i="3"/>
  <c r="W17" i="3"/>
  <c r="X17" i="3"/>
  <c r="Z17" i="3"/>
  <c r="AA17" i="3"/>
  <c r="AB17" i="3"/>
  <c r="AD17" i="3"/>
  <c r="AE17" i="3"/>
  <c r="AF17" i="3"/>
  <c r="AG17" i="3"/>
  <c r="AH17" i="3"/>
  <c r="AI17" i="3"/>
  <c r="AJ17" i="3"/>
  <c r="AK17" i="3"/>
  <c r="S18" i="3"/>
  <c r="T18" i="3"/>
  <c r="U18" i="3"/>
  <c r="W18" i="3"/>
  <c r="X18" i="3"/>
  <c r="Z18" i="3"/>
  <c r="AA18" i="3"/>
  <c r="AB18" i="3"/>
  <c r="AD18" i="3"/>
  <c r="AE18" i="3"/>
  <c r="AF18" i="3"/>
  <c r="AG18" i="3"/>
  <c r="AH18" i="3"/>
  <c r="AI18" i="3"/>
  <c r="AJ18" i="3"/>
  <c r="AK18" i="3"/>
  <c r="M19" i="3"/>
  <c r="S19" i="3"/>
  <c r="T19" i="3"/>
  <c r="U19" i="3"/>
  <c r="W19" i="3"/>
  <c r="X19" i="3"/>
  <c r="Z19" i="3"/>
  <c r="AA19" i="3"/>
  <c r="AB19" i="3"/>
  <c r="AD19" i="3"/>
  <c r="AE19" i="3"/>
  <c r="AF19" i="3"/>
  <c r="AG19" i="3"/>
  <c r="AH19" i="3"/>
  <c r="AI19" i="3"/>
  <c r="AJ19" i="3"/>
  <c r="AK19" i="3"/>
  <c r="J20" i="3"/>
  <c r="M20" i="3"/>
  <c r="J21" i="3"/>
  <c r="M21" i="3"/>
  <c r="S21" i="3"/>
  <c r="T21" i="3"/>
  <c r="U21" i="3"/>
  <c r="W21" i="3"/>
  <c r="X21" i="3"/>
  <c r="Z21" i="3"/>
  <c r="AA21" i="3"/>
  <c r="AB21" i="3"/>
  <c r="AD21" i="3"/>
  <c r="AE21" i="3"/>
  <c r="AF21" i="3"/>
  <c r="AG21" i="3"/>
  <c r="AH21" i="3"/>
  <c r="AI21" i="3"/>
  <c r="AJ21" i="3"/>
  <c r="AK21" i="3"/>
  <c r="K22" i="3"/>
  <c r="S22" i="3"/>
  <c r="T22" i="3"/>
  <c r="U22" i="3"/>
  <c r="W22" i="3"/>
  <c r="X22" i="3"/>
  <c r="Z22" i="3"/>
  <c r="AA22" i="3"/>
  <c r="AB22" i="3"/>
  <c r="AD22" i="3"/>
  <c r="AE22" i="3"/>
  <c r="AF22" i="3"/>
  <c r="AG22" i="3"/>
  <c r="AH22" i="3"/>
  <c r="AI22" i="3"/>
  <c r="AJ22" i="3"/>
  <c r="AK22" i="3"/>
  <c r="S23" i="3"/>
  <c r="T23" i="3"/>
  <c r="U23" i="3"/>
  <c r="W23" i="3"/>
  <c r="X23" i="3"/>
  <c r="Z23" i="3"/>
  <c r="AA23" i="3"/>
  <c r="AB23" i="3"/>
  <c r="AD23" i="3"/>
  <c r="AE23" i="3"/>
  <c r="AF23" i="3"/>
  <c r="AG23" i="3"/>
  <c r="AH23" i="3"/>
  <c r="AI23" i="3"/>
  <c r="AJ23" i="3"/>
  <c r="AK23" i="3"/>
  <c r="S24" i="3"/>
  <c r="T24" i="3"/>
  <c r="U24" i="3"/>
  <c r="W24" i="3"/>
  <c r="X24" i="3"/>
  <c r="Z24" i="3"/>
  <c r="AA24" i="3"/>
  <c r="AB24" i="3"/>
  <c r="AD24" i="3"/>
  <c r="AE24" i="3"/>
  <c r="AF24" i="3"/>
  <c r="AG24" i="3"/>
  <c r="AH24" i="3"/>
  <c r="AI24" i="3"/>
  <c r="AJ24" i="3"/>
  <c r="AK24" i="3"/>
  <c r="K26" i="3"/>
  <c r="L26" i="3"/>
  <c r="M26" i="3"/>
  <c r="S26" i="3"/>
  <c r="T26" i="3"/>
  <c r="U26" i="3"/>
  <c r="W26" i="3"/>
  <c r="X26" i="3"/>
  <c r="Z26" i="3"/>
  <c r="AA26" i="3"/>
  <c r="AB26" i="3"/>
  <c r="AD26" i="3"/>
  <c r="AE26" i="3"/>
  <c r="AF26" i="3"/>
  <c r="AG26" i="3"/>
  <c r="AH26" i="3"/>
  <c r="AI26" i="3"/>
  <c r="AJ26" i="3"/>
  <c r="AK26" i="3"/>
  <c r="S27" i="3"/>
  <c r="T27" i="3"/>
  <c r="U27" i="3"/>
  <c r="W27" i="3"/>
  <c r="X27" i="3"/>
  <c r="Z27" i="3"/>
  <c r="AA27" i="3"/>
  <c r="AB27" i="3"/>
  <c r="AD27" i="3"/>
  <c r="AE27" i="3"/>
  <c r="AF27" i="3"/>
  <c r="AG27" i="3"/>
  <c r="AH27" i="3"/>
  <c r="AI27" i="3"/>
  <c r="AJ27" i="3"/>
  <c r="AK27" i="3"/>
  <c r="L28" i="3"/>
  <c r="M28" i="3"/>
  <c r="S28" i="3"/>
  <c r="T28" i="3"/>
  <c r="U28" i="3"/>
  <c r="W28" i="3"/>
  <c r="X28" i="3"/>
  <c r="Z28" i="3"/>
  <c r="AA28" i="3"/>
  <c r="AB28" i="3"/>
  <c r="AD28" i="3"/>
  <c r="AE28" i="3"/>
  <c r="AF28" i="3"/>
  <c r="AG28" i="3"/>
  <c r="AH28" i="3"/>
  <c r="AI28" i="3"/>
  <c r="AJ28" i="3"/>
  <c r="AK28" i="3"/>
  <c r="S29" i="3"/>
  <c r="T29" i="3"/>
  <c r="U29" i="3"/>
  <c r="W29" i="3"/>
  <c r="X29" i="3"/>
  <c r="Z29" i="3"/>
  <c r="AA29" i="3"/>
  <c r="AB29" i="3"/>
  <c r="AD29" i="3"/>
  <c r="AE29" i="3"/>
  <c r="AF29" i="3"/>
  <c r="AG29" i="3"/>
  <c r="AH29" i="3"/>
  <c r="AI29" i="3"/>
  <c r="AJ29" i="3"/>
  <c r="AK29" i="3"/>
  <c r="S31" i="3"/>
  <c r="T31" i="3"/>
  <c r="U31" i="3"/>
  <c r="W31" i="3"/>
  <c r="X31" i="3"/>
  <c r="Z31" i="3"/>
  <c r="AA31" i="3"/>
  <c r="AB31" i="3"/>
  <c r="AD31" i="3"/>
  <c r="AE31" i="3"/>
  <c r="AF31" i="3"/>
  <c r="AG31" i="3"/>
  <c r="AH31" i="3"/>
  <c r="AI31" i="3"/>
  <c r="AJ31" i="3"/>
  <c r="AK31" i="3"/>
  <c r="S32" i="3"/>
  <c r="T32" i="3"/>
  <c r="U32" i="3"/>
  <c r="W32" i="3"/>
  <c r="X32" i="3"/>
  <c r="Z32" i="3"/>
  <c r="AA32" i="3"/>
  <c r="AB32" i="3"/>
  <c r="AD32" i="3"/>
  <c r="AE32" i="3"/>
  <c r="AF32" i="3"/>
  <c r="AG32" i="3"/>
  <c r="AH32" i="3"/>
  <c r="AI32" i="3"/>
  <c r="AJ32" i="3"/>
  <c r="AK32" i="3"/>
  <c r="J33" i="3"/>
  <c r="K33" i="3"/>
  <c r="S33" i="3"/>
  <c r="T33" i="3"/>
  <c r="U33" i="3"/>
  <c r="W33" i="3"/>
  <c r="X33" i="3"/>
  <c r="Z33" i="3"/>
  <c r="AA33" i="3"/>
  <c r="AB33" i="3"/>
  <c r="AD33" i="3"/>
  <c r="AE33" i="3"/>
  <c r="AF33" i="3"/>
  <c r="AG33" i="3"/>
  <c r="AH33" i="3"/>
  <c r="AI33" i="3"/>
  <c r="AJ33" i="3"/>
  <c r="AK33" i="3"/>
  <c r="J34" i="3"/>
  <c r="K34" i="3"/>
  <c r="S34" i="3"/>
  <c r="T34" i="3"/>
  <c r="U34" i="3"/>
  <c r="W34" i="3"/>
  <c r="X34" i="3"/>
  <c r="Z34" i="3"/>
  <c r="AA34" i="3"/>
  <c r="AB34" i="3"/>
  <c r="AD34" i="3"/>
  <c r="AE34" i="3"/>
  <c r="AF34" i="3"/>
  <c r="AG34" i="3"/>
  <c r="AH34" i="3"/>
  <c r="AI34" i="3"/>
  <c r="AJ34" i="3"/>
  <c r="AK34" i="3"/>
  <c r="J35" i="3"/>
  <c r="K35" i="3"/>
  <c r="J36" i="3"/>
  <c r="K36" i="3"/>
  <c r="S36" i="3"/>
  <c r="T36" i="3"/>
  <c r="U36" i="3"/>
  <c r="W36" i="3"/>
  <c r="X36" i="3"/>
  <c r="Z36" i="3"/>
  <c r="AA36" i="3"/>
  <c r="AB36" i="3"/>
  <c r="AD36" i="3"/>
  <c r="AE36" i="3"/>
  <c r="AF36" i="3"/>
  <c r="AG36" i="3"/>
  <c r="AH36" i="3"/>
  <c r="AI36" i="3"/>
  <c r="AJ36" i="3"/>
  <c r="AK36" i="3"/>
  <c r="J37" i="3"/>
  <c r="K37" i="3"/>
  <c r="S37" i="3"/>
  <c r="T37" i="3"/>
  <c r="U37" i="3"/>
  <c r="W37" i="3"/>
  <c r="X37" i="3"/>
  <c r="Z37" i="3"/>
  <c r="AA37" i="3"/>
  <c r="AB37" i="3"/>
  <c r="AD37" i="3"/>
  <c r="AE37" i="3"/>
  <c r="AF37" i="3"/>
  <c r="AG37" i="3"/>
  <c r="AH37" i="3"/>
  <c r="AI37" i="3"/>
  <c r="AJ37" i="3"/>
  <c r="AK37" i="3"/>
  <c r="S38" i="3"/>
  <c r="T38" i="3"/>
  <c r="U38" i="3"/>
  <c r="W38" i="3"/>
  <c r="X38" i="3"/>
  <c r="Z38" i="3"/>
  <c r="AA38" i="3"/>
  <c r="AB38" i="3"/>
  <c r="AD38" i="3"/>
  <c r="AE38" i="3"/>
  <c r="AF38" i="3"/>
  <c r="AG38" i="3"/>
  <c r="AH38" i="3"/>
  <c r="AI38" i="3"/>
  <c r="AJ38" i="3"/>
  <c r="AK38" i="3"/>
  <c r="S39" i="3"/>
  <c r="T39" i="3"/>
  <c r="U39" i="3"/>
  <c r="W39" i="3"/>
  <c r="X39" i="3"/>
  <c r="Z39" i="3"/>
  <c r="AA39" i="3"/>
  <c r="AB39" i="3"/>
  <c r="AD39" i="3"/>
  <c r="AE39" i="3"/>
  <c r="AF39" i="3"/>
  <c r="AG39" i="3"/>
  <c r="AH39" i="3"/>
  <c r="AI39" i="3"/>
  <c r="AJ39" i="3"/>
  <c r="AK39" i="3"/>
  <c r="K43" i="3"/>
  <c r="V43" i="3"/>
  <c r="K44" i="3"/>
  <c r="V44" i="3"/>
  <c r="K45" i="3"/>
  <c r="V45" i="3"/>
  <c r="K46" i="3"/>
  <c r="K47" i="3"/>
  <c r="R47" i="3"/>
  <c r="R48" i="3"/>
  <c r="J49" i="3"/>
  <c r="R50" i="3"/>
  <c r="Y62" i="3"/>
  <c r="Z62" i="3"/>
  <c r="Y63" i="3"/>
  <c r="Z63" i="3"/>
  <c r="Y64" i="3"/>
  <c r="Z64" i="3"/>
  <c r="Y65" i="3"/>
  <c r="Z65" i="3"/>
  <c r="Y66" i="3"/>
  <c r="Z66" i="3"/>
  <c r="B5" i="4"/>
  <c r="J5" i="4"/>
  <c r="B6" i="4"/>
  <c r="J6" i="4"/>
  <c r="B7" i="4"/>
  <c r="J7" i="4"/>
  <c r="E14" i="4"/>
  <c r="H14" i="4"/>
  <c r="E17" i="4"/>
  <c r="H17" i="4"/>
  <c r="E20" i="4"/>
  <c r="H20" i="4"/>
  <c r="E23" i="4"/>
  <c r="H23" i="4"/>
  <c r="E26" i="4"/>
  <c r="H26" i="4"/>
  <c r="E27" i="4"/>
  <c r="H27" i="4"/>
  <c r="E31" i="4"/>
  <c r="H31" i="4"/>
  <c r="E32" i="4"/>
  <c r="H32" i="4"/>
  <c r="E33" i="4"/>
  <c r="H33" i="4"/>
  <c r="E34" i="4"/>
  <c r="H34" i="4"/>
  <c r="E35" i="4"/>
  <c r="H35" i="4"/>
  <c r="E36" i="4"/>
  <c r="H36" i="4"/>
  <c r="E37" i="4"/>
  <c r="H37" i="4"/>
  <c r="E38" i="4"/>
  <c r="H38" i="4"/>
  <c r="E43" i="4"/>
  <c r="H43" i="4"/>
  <c r="E44" i="4"/>
  <c r="H44" i="4"/>
  <c r="E47" i="4"/>
  <c r="H47" i="4"/>
  <c r="E48" i="4"/>
  <c r="H48" i="4"/>
  <c r="E51" i="4"/>
  <c r="H51" i="4"/>
  <c r="E52" i="4"/>
  <c r="H52" i="4"/>
  <c r="E55" i="4"/>
  <c r="H55" i="4"/>
  <c r="E56" i="4"/>
  <c r="H56" i="4"/>
  <c r="E59" i="4"/>
  <c r="H59" i="4"/>
  <c r="E60" i="4"/>
  <c r="H60" i="4"/>
  <c r="E61" i="4"/>
  <c r="H61" i="4"/>
  <c r="E64" i="4"/>
  <c r="H64" i="4"/>
  <c r="E65" i="4"/>
  <c r="H65" i="4"/>
  <c r="E66" i="4"/>
  <c r="H66" i="4"/>
  <c r="E67" i="4"/>
  <c r="H67" i="4"/>
  <c r="E68" i="4"/>
  <c r="H68" i="4"/>
  <c r="E69" i="4"/>
  <c r="H69" i="4"/>
  <c r="E70" i="4"/>
  <c r="H70" i="4"/>
  <c r="E71" i="4"/>
  <c r="H71" i="4"/>
  <c r="E72" i="4"/>
  <c r="H72" i="4"/>
  <c r="E73" i="4"/>
  <c r="H73" i="4"/>
  <c r="E74" i="4"/>
  <c r="H74" i="4"/>
  <c r="E77" i="4"/>
  <c r="H77" i="4"/>
  <c r="E80" i="4"/>
  <c r="H80" i="4"/>
  <c r="E83" i="4"/>
  <c r="H83" i="4"/>
  <c r="E84" i="4"/>
  <c r="H84" i="4"/>
  <c r="E85" i="4"/>
  <c r="H85" i="4"/>
  <c r="E88" i="4"/>
  <c r="H88" i="4"/>
  <c r="E89" i="4"/>
  <c r="H89" i="4"/>
  <c r="E90" i="4"/>
  <c r="H90" i="4"/>
  <c r="E91" i="4"/>
  <c r="H91" i="4"/>
  <c r="E92" i="4"/>
  <c r="H92" i="4"/>
  <c r="E93" i="4"/>
  <c r="H93" i="4"/>
  <c r="E94" i="4"/>
  <c r="H94" i="4"/>
  <c r="E96" i="4"/>
  <c r="H96" i="4"/>
  <c r="E99" i="4"/>
  <c r="H99" i="4"/>
  <c r="E102" i="4"/>
  <c r="H102" i="4"/>
  <c r="E103" i="4"/>
  <c r="H103" i="4"/>
  <c r="E104" i="4"/>
  <c r="H104" i="4"/>
  <c r="E105" i="4"/>
  <c r="H105" i="4"/>
  <c r="E106" i="4"/>
  <c r="H106" i="4"/>
  <c r="E107" i="4"/>
  <c r="H107" i="4"/>
  <c r="E108" i="4"/>
  <c r="H108" i="4"/>
  <c r="E109" i="4"/>
  <c r="H109" i="4"/>
  <c r="E112" i="4"/>
  <c r="H112" i="4"/>
  <c r="E113" i="4"/>
  <c r="H113" i="4"/>
  <c r="E114" i="4"/>
  <c r="H114" i="4"/>
  <c r="E115" i="4"/>
  <c r="H115" i="4"/>
  <c r="E118" i="4"/>
  <c r="H118" i="4"/>
  <c r="E119" i="4"/>
  <c r="H119" i="4"/>
  <c r="E120" i="4"/>
  <c r="H120" i="4"/>
  <c r="E121" i="4"/>
  <c r="H121" i="4"/>
  <c r="E124" i="4"/>
  <c r="H124" i="4"/>
  <c r="E125" i="4"/>
  <c r="H125" i="4"/>
  <c r="E127" i="4"/>
  <c r="H127" i="4"/>
  <c r="E130" i="4"/>
  <c r="H130" i="4"/>
  <c r="E131" i="4"/>
  <c r="H131" i="4"/>
  <c r="E134" i="4"/>
  <c r="H134" i="4"/>
  <c r="E135" i="4"/>
  <c r="H135" i="4"/>
  <c r="E136" i="4"/>
  <c r="H136" i="4"/>
  <c r="E137" i="4"/>
  <c r="H137" i="4"/>
  <c r="E142" i="4"/>
  <c r="H142" i="4"/>
  <c r="E143" i="4"/>
  <c r="H143" i="4"/>
  <c r="E144" i="4"/>
  <c r="H144" i="4"/>
  <c r="E147" i="4"/>
  <c r="H147" i="4"/>
  <c r="E148" i="4"/>
  <c r="H148" i="4"/>
  <c r="E149" i="4"/>
  <c r="H149" i="4"/>
  <c r="E152" i="4"/>
  <c r="H152" i="4"/>
  <c r="E153" i="4"/>
  <c r="H153" i="4"/>
  <c r="E154" i="4"/>
  <c r="H154" i="4"/>
  <c r="E158" i="4"/>
  <c r="H158" i="4"/>
  <c r="E159" i="4"/>
  <c r="H159" i="4"/>
  <c r="E162" i="4"/>
  <c r="H162" i="4"/>
  <c r="E163" i="4"/>
  <c r="H163" i="4"/>
  <c r="E166" i="4"/>
  <c r="H166" i="4"/>
  <c r="E167" i="4"/>
  <c r="H167" i="4"/>
  <c r="E171" i="4"/>
  <c r="H171" i="4"/>
  <c r="E172" i="4"/>
  <c r="H172" i="4"/>
  <c r="E173" i="4"/>
  <c r="H173" i="4"/>
  <c r="E177" i="4"/>
  <c r="H177" i="4"/>
  <c r="E178" i="4"/>
  <c r="H178" i="4"/>
  <c r="E179" i="4"/>
  <c r="H179" i="4"/>
  <c r="E180" i="4"/>
  <c r="H180" i="4"/>
  <c r="E181" i="4"/>
  <c r="H181" i="4"/>
  <c r="E182" i="4"/>
  <c r="H182" i="4"/>
  <c r="E184" i="4"/>
  <c r="H184" i="4"/>
  <c r="E185" i="4"/>
  <c r="H185" i="4"/>
  <c r="E186" i="4"/>
  <c r="H186" i="4"/>
  <c r="E190" i="4"/>
  <c r="H190" i="4"/>
  <c r="E191" i="4"/>
  <c r="H191" i="4"/>
  <c r="E192" i="4"/>
  <c r="H192" i="4"/>
  <c r="E195" i="4"/>
  <c r="H195" i="4"/>
  <c r="E196" i="4"/>
  <c r="H196" i="4"/>
  <c r="E206" i="4"/>
  <c r="H206" i="4"/>
  <c r="E207" i="4"/>
  <c r="H207" i="4"/>
  <c r="E208" i="4"/>
  <c r="H208" i="4"/>
  <c r="E209" i="4"/>
  <c r="H209" i="4"/>
  <c r="E210" i="4"/>
  <c r="H210" i="4"/>
  <c r="E211" i="4"/>
  <c r="H211" i="4"/>
  <c r="E214" i="4"/>
  <c r="H214" i="4"/>
  <c r="E215" i="4"/>
  <c r="H215" i="4"/>
  <c r="E216" i="4"/>
  <c r="H216" i="4"/>
  <c r="E217" i="4"/>
  <c r="H217" i="4"/>
  <c r="E218" i="4"/>
  <c r="H218" i="4"/>
  <c r="E219" i="4"/>
  <c r="H219" i="4"/>
  <c r="E222" i="4"/>
  <c r="H222" i="4"/>
  <c r="E223" i="4"/>
  <c r="H223" i="4"/>
  <c r="E224" i="4"/>
  <c r="H224" i="4"/>
  <c r="E225" i="4"/>
  <c r="H225" i="4"/>
  <c r="E226" i="4"/>
  <c r="H226" i="4"/>
  <c r="E227" i="4"/>
  <c r="H227" i="4"/>
  <c r="E231" i="4"/>
  <c r="H231" i="4"/>
  <c r="E232" i="4"/>
  <c r="H232" i="4"/>
  <c r="E233" i="4"/>
  <c r="H233" i="4"/>
  <c r="E234" i="4"/>
  <c r="H234" i="4"/>
  <c r="E235" i="4"/>
  <c r="H235" i="4"/>
  <c r="E238" i="4"/>
  <c r="H238" i="4"/>
  <c r="E239" i="4"/>
  <c r="H239" i="4"/>
  <c r="E240" i="4"/>
  <c r="H240" i="4"/>
  <c r="E241" i="4"/>
  <c r="H241" i="4"/>
  <c r="E242" i="4"/>
  <c r="H242" i="4"/>
  <c r="E245" i="4"/>
  <c r="H245" i="4"/>
  <c r="E246" i="4"/>
  <c r="H246" i="4"/>
  <c r="E247" i="4"/>
  <c r="H247" i="4"/>
  <c r="E248" i="4"/>
  <c r="H248" i="4"/>
  <c r="E249" i="4"/>
  <c r="H249" i="4"/>
  <c r="E252" i="4"/>
  <c r="H252" i="4"/>
  <c r="E255" i="4"/>
  <c r="H255" i="4"/>
  <c r="E259" i="4"/>
  <c r="H259" i="4"/>
  <c r="E260" i="4"/>
  <c r="H260" i="4"/>
  <c r="E261" i="4"/>
  <c r="H261" i="4"/>
  <c r="E264" i="4"/>
  <c r="H264" i="4"/>
  <c r="E265" i="4"/>
  <c r="H265" i="4"/>
  <c r="E266" i="4"/>
  <c r="H266" i="4"/>
  <c r="E268" i="4"/>
  <c r="H268" i="4"/>
  <c r="E270" i="4"/>
  <c r="H270" i="4"/>
  <c r="E273" i="4"/>
  <c r="H273" i="4"/>
  <c r="E274" i="4"/>
  <c r="H274" i="4"/>
  <c r="E275" i="4"/>
  <c r="H275" i="4"/>
  <c r="E276" i="4"/>
  <c r="H276" i="4"/>
  <c r="E277" i="4"/>
  <c r="H277" i="4"/>
  <c r="E278" i="4"/>
  <c r="H278" i="4"/>
  <c r="E281" i="4"/>
  <c r="H281" i="4"/>
  <c r="E282" i="4"/>
  <c r="H282" i="4"/>
  <c r="E283" i="4"/>
  <c r="H283" i="4"/>
  <c r="E284" i="4"/>
  <c r="H284" i="4"/>
  <c r="E285" i="4"/>
  <c r="H285" i="4"/>
  <c r="E286" i="4"/>
  <c r="H286" i="4"/>
  <c r="E288" i="4"/>
  <c r="H288" i="4"/>
  <c r="E289" i="4"/>
  <c r="H289" i="4"/>
  <c r="E290" i="4"/>
  <c r="H290" i="4"/>
  <c r="E291" i="4"/>
  <c r="H291" i="4"/>
  <c r="E292" i="4"/>
  <c r="H292" i="4"/>
  <c r="E293" i="4"/>
  <c r="H293" i="4"/>
  <c r="E297" i="4"/>
  <c r="H297" i="4"/>
  <c r="E298" i="4"/>
  <c r="H298" i="4"/>
  <c r="E301" i="4"/>
  <c r="H301" i="4"/>
  <c r="E302" i="4"/>
  <c r="H302" i="4"/>
  <c r="E304" i="4"/>
  <c r="H304" i="4"/>
  <c r="E305" i="4"/>
  <c r="H305" i="4"/>
  <c r="E309" i="4"/>
  <c r="H309" i="4"/>
  <c r="E310" i="4"/>
  <c r="H310" i="4"/>
  <c r="E311" i="4"/>
  <c r="H311" i="4"/>
  <c r="E312" i="4"/>
  <c r="H312" i="4"/>
  <c r="E316" i="4"/>
  <c r="H316" i="4"/>
  <c r="E317" i="4"/>
  <c r="H317" i="4"/>
  <c r="E318" i="4"/>
  <c r="H318" i="4"/>
  <c r="E319" i="4"/>
  <c r="H319" i="4"/>
  <c r="E322" i="4"/>
  <c r="H322" i="4"/>
  <c r="E323" i="4"/>
  <c r="H323" i="4"/>
  <c r="E324" i="4"/>
  <c r="H324" i="4"/>
  <c r="E325" i="4"/>
  <c r="H325" i="4"/>
  <c r="E329" i="4"/>
  <c r="H329" i="4"/>
  <c r="E330" i="4"/>
  <c r="H330" i="4"/>
  <c r="E331" i="4"/>
  <c r="H331" i="4"/>
  <c r="E332" i="4"/>
  <c r="H332" i="4"/>
  <c r="E335" i="4"/>
  <c r="H335" i="4"/>
  <c r="E336" i="4"/>
  <c r="H336" i="4"/>
  <c r="E337" i="4"/>
  <c r="H337" i="4"/>
  <c r="E338" i="4"/>
  <c r="H338" i="4"/>
  <c r="E340" i="4"/>
  <c r="H340" i="4"/>
  <c r="E341" i="4"/>
  <c r="H341" i="4"/>
  <c r="E345" i="4"/>
  <c r="H345" i="4"/>
  <c r="E346" i="4"/>
  <c r="H346" i="4"/>
  <c r="E347" i="4"/>
  <c r="H347" i="4"/>
  <c r="E348" i="4"/>
  <c r="H348" i="4"/>
  <c r="E349" i="4"/>
  <c r="H349" i="4"/>
  <c r="E350" i="4"/>
  <c r="H350" i="4"/>
  <c r="E351" i="4"/>
  <c r="H351" i="4"/>
  <c r="E353" i="4"/>
  <c r="H353" i="4"/>
  <c r="E354" i="4"/>
  <c r="H354" i="4"/>
  <c r="AY2" i="5"/>
  <c r="BA2" i="5"/>
  <c r="BB2" i="5"/>
  <c r="BE2" i="5"/>
  <c r="AY3" i="5"/>
  <c r="BA3" i="5"/>
  <c r="BB3" i="5"/>
  <c r="BE3" i="5"/>
  <c r="AY4" i="5"/>
  <c r="BA4" i="5"/>
  <c r="BB4" i="5"/>
  <c r="BE4" i="5"/>
  <c r="BB5" i="5"/>
  <c r="BB7" i="5"/>
  <c r="AY12" i="5"/>
  <c r="AZ12" i="5"/>
  <c r="BA12" i="5"/>
  <c r="BD12" i="5"/>
  <c r="BE12" i="5"/>
  <c r="AY13" i="5"/>
  <c r="AZ13" i="5"/>
  <c r="BA13" i="5"/>
  <c r="BD13" i="5"/>
  <c r="BE13" i="5"/>
  <c r="AY14" i="5"/>
  <c r="AZ14" i="5"/>
  <c r="BA14" i="5"/>
  <c r="BD14" i="5"/>
  <c r="BE14" i="5"/>
  <c r="AY15" i="5"/>
  <c r="AZ15" i="5"/>
  <c r="BA15" i="5"/>
  <c r="BD15" i="5"/>
  <c r="BE15" i="5"/>
  <c r="AY16" i="5"/>
  <c r="AZ16" i="5"/>
  <c r="BA16" i="5"/>
  <c r="BD16" i="5"/>
  <c r="BE16" i="5"/>
  <c r="AY17" i="5"/>
  <c r="AZ17" i="5"/>
  <c r="BA17" i="5"/>
  <c r="BD17" i="5"/>
  <c r="BE17" i="5"/>
  <c r="AY18" i="5"/>
  <c r="AZ18" i="5"/>
  <c r="BA18" i="5"/>
  <c r="BD18" i="5"/>
  <c r="BE18" i="5"/>
  <c r="AY19" i="5"/>
  <c r="AZ19" i="5"/>
  <c r="BA19" i="5"/>
  <c r="BD19" i="5"/>
  <c r="BE19" i="5"/>
  <c r="AY20" i="5"/>
  <c r="AZ20" i="5"/>
  <c r="BA20" i="5"/>
  <c r="BD20" i="5"/>
  <c r="BE20" i="5"/>
  <c r="AY21" i="5"/>
  <c r="AZ21" i="5"/>
  <c r="BA21" i="5"/>
  <c r="BD21" i="5"/>
  <c r="BE21" i="5"/>
  <c r="AY22" i="5"/>
  <c r="AZ22" i="5"/>
  <c r="BA22" i="5"/>
  <c r="BD22" i="5"/>
  <c r="BE22" i="5"/>
  <c r="AY23" i="5"/>
  <c r="AZ23" i="5"/>
  <c r="BA23" i="5"/>
  <c r="BD23" i="5"/>
  <c r="BE23" i="5"/>
  <c r="AY24" i="5"/>
  <c r="AZ24" i="5"/>
  <c r="BA24" i="5"/>
  <c r="BD24" i="5"/>
  <c r="BE24" i="5"/>
  <c r="AY25" i="5"/>
  <c r="AZ25" i="5"/>
  <c r="BA25" i="5"/>
  <c r="BD25" i="5"/>
  <c r="BE25" i="5"/>
  <c r="AY26" i="5"/>
  <c r="AZ26" i="5"/>
  <c r="BA26" i="5"/>
  <c r="BD26" i="5"/>
  <c r="BE26" i="5"/>
  <c r="AY27" i="5"/>
  <c r="AZ27" i="5"/>
  <c r="BA27" i="5"/>
  <c r="BD27" i="5"/>
  <c r="BE27" i="5"/>
  <c r="AY28" i="5"/>
  <c r="AZ28" i="5"/>
  <c r="BA28" i="5"/>
  <c r="BD28" i="5"/>
  <c r="BE28" i="5"/>
  <c r="AY29" i="5"/>
  <c r="AZ29" i="5"/>
  <c r="BA29" i="5"/>
  <c r="BD29" i="5"/>
  <c r="BE29" i="5"/>
  <c r="AY30" i="5"/>
  <c r="AZ30" i="5"/>
  <c r="BA30" i="5"/>
  <c r="BD30" i="5"/>
  <c r="BE30" i="5"/>
  <c r="AY31" i="5"/>
  <c r="AZ31" i="5"/>
  <c r="BA31" i="5"/>
  <c r="BD31" i="5"/>
  <c r="BE31" i="5"/>
  <c r="AY32" i="5"/>
  <c r="AZ32" i="5"/>
  <c r="BA32" i="5"/>
  <c r="BD32" i="5"/>
  <c r="BE32" i="5"/>
  <c r="AY33" i="5"/>
  <c r="AZ33" i="5"/>
  <c r="BA33" i="5"/>
  <c r="BD33" i="5"/>
  <c r="BE33" i="5"/>
  <c r="AY34" i="5"/>
  <c r="AZ34" i="5"/>
  <c r="BA34" i="5"/>
  <c r="BD34" i="5"/>
  <c r="BE34" i="5"/>
  <c r="AY35" i="5"/>
  <c r="AZ35" i="5"/>
  <c r="BA35" i="5"/>
  <c r="BD35" i="5"/>
  <c r="BE35" i="5"/>
  <c r="AY36" i="5"/>
  <c r="AZ36" i="5"/>
  <c r="BA36" i="5"/>
  <c r="BD36" i="5"/>
  <c r="BE36" i="5"/>
  <c r="AY37" i="5"/>
  <c r="AZ37" i="5"/>
  <c r="BA37" i="5"/>
  <c r="BD37" i="5"/>
  <c r="BE37" i="5"/>
  <c r="AY38" i="5"/>
  <c r="AZ38" i="5"/>
  <c r="BA38" i="5"/>
  <c r="BD38" i="5"/>
  <c r="BE38" i="5"/>
  <c r="AY39" i="5"/>
  <c r="AZ39" i="5"/>
  <c r="BA39" i="5"/>
  <c r="BD39" i="5"/>
  <c r="BE39" i="5"/>
  <c r="AY40" i="5"/>
  <c r="AZ40" i="5"/>
  <c r="BA40" i="5"/>
  <c r="BD40" i="5"/>
  <c r="BE40" i="5"/>
  <c r="AY41" i="5"/>
  <c r="AZ41" i="5"/>
  <c r="BA41" i="5"/>
  <c r="BD41" i="5"/>
  <c r="BE41" i="5"/>
  <c r="AY42" i="5"/>
  <c r="AZ42" i="5"/>
  <c r="BA42" i="5"/>
  <c r="BD42" i="5"/>
  <c r="BE42" i="5"/>
  <c r="AY43" i="5"/>
  <c r="AZ43" i="5"/>
  <c r="BA43" i="5"/>
  <c r="BD43" i="5"/>
  <c r="BE43" i="5"/>
  <c r="AZ48" i="5"/>
  <c r="BA48" i="5"/>
  <c r="BB48" i="5"/>
  <c r="BD48" i="5"/>
  <c r="BE48" i="5"/>
  <c r="AY51" i="5"/>
  <c r="AZ51" i="5"/>
  <c r="BA51" i="5"/>
  <c r="BD51" i="5"/>
  <c r="BE51" i="5"/>
  <c r="AZ53" i="5"/>
  <c r="BA53" i="5"/>
  <c r="BB53" i="5"/>
  <c r="AY56" i="5"/>
  <c r="AZ56" i="5"/>
  <c r="BA56" i="5"/>
  <c r="BD56" i="5"/>
  <c r="BE56" i="5"/>
  <c r="AZ58" i="5"/>
  <c r="BA58" i="5"/>
  <c r="BB58" i="5"/>
  <c r="AY63" i="5"/>
  <c r="AZ63" i="5"/>
  <c r="BA63" i="5"/>
  <c r="BD63" i="5"/>
  <c r="BE63" i="5"/>
  <c r="AY64" i="5"/>
  <c r="AZ64" i="5"/>
  <c r="BA64" i="5"/>
  <c r="BD64" i="5"/>
  <c r="BE64" i="5"/>
  <c r="AY65" i="5"/>
  <c r="AZ65" i="5"/>
  <c r="BA65" i="5"/>
  <c r="BD65" i="5"/>
  <c r="BE65" i="5"/>
  <c r="AY66" i="5"/>
  <c r="AZ66" i="5"/>
  <c r="BA66" i="5"/>
  <c r="BD66" i="5"/>
  <c r="BE66" i="5"/>
  <c r="AY67" i="5"/>
  <c r="AZ67" i="5"/>
  <c r="BA67" i="5"/>
  <c r="BD67" i="5"/>
  <c r="BE67" i="5"/>
  <c r="AY68" i="5"/>
  <c r="AZ68" i="5"/>
  <c r="BA68" i="5"/>
  <c r="BD68" i="5"/>
  <c r="BE68" i="5"/>
  <c r="AY69" i="5"/>
  <c r="AZ69" i="5"/>
  <c r="BA69" i="5"/>
  <c r="BD69" i="5"/>
  <c r="BE69" i="5"/>
  <c r="AY70" i="5"/>
  <c r="AZ70" i="5"/>
  <c r="BA70" i="5"/>
  <c r="BD70" i="5"/>
  <c r="BE70" i="5"/>
  <c r="AY71" i="5"/>
  <c r="AZ71" i="5"/>
  <c r="BA71" i="5"/>
  <c r="BD71" i="5"/>
  <c r="BE71" i="5"/>
  <c r="AY72" i="5"/>
  <c r="AZ72" i="5"/>
  <c r="BA72" i="5"/>
  <c r="BD72" i="5"/>
  <c r="BE72" i="5"/>
  <c r="AY73" i="5"/>
  <c r="AZ73" i="5"/>
  <c r="BA73" i="5"/>
  <c r="BD73" i="5"/>
  <c r="BE73" i="5"/>
  <c r="AY74" i="5"/>
  <c r="AZ74" i="5"/>
  <c r="BA74" i="5"/>
  <c r="BD74" i="5"/>
  <c r="BE74" i="5"/>
  <c r="AY75" i="5"/>
  <c r="AZ75" i="5"/>
  <c r="BA75" i="5"/>
  <c r="BD75" i="5"/>
  <c r="BE75" i="5"/>
  <c r="AY76" i="5"/>
  <c r="AZ76" i="5"/>
  <c r="BA76" i="5"/>
  <c r="BD76" i="5"/>
  <c r="BE76" i="5"/>
  <c r="AY77" i="5"/>
  <c r="AZ77" i="5"/>
  <c r="BA77" i="5"/>
  <c r="BD77" i="5"/>
  <c r="BE77" i="5"/>
  <c r="AY78" i="5"/>
  <c r="AZ78" i="5"/>
  <c r="BA78" i="5"/>
  <c r="BD78" i="5"/>
  <c r="BE78" i="5"/>
  <c r="AY79" i="5"/>
  <c r="AZ79" i="5"/>
  <c r="BA79" i="5"/>
  <c r="BD79" i="5"/>
  <c r="BE79" i="5"/>
  <c r="AY80" i="5"/>
  <c r="AZ80" i="5"/>
  <c r="BA80" i="5"/>
  <c r="BD80" i="5"/>
  <c r="BE80" i="5"/>
  <c r="AY81" i="5"/>
  <c r="AZ81" i="5"/>
  <c r="BA81" i="5"/>
  <c r="BD81" i="5"/>
  <c r="BE81" i="5"/>
  <c r="AY82" i="5"/>
  <c r="AZ82" i="5"/>
  <c r="BA82" i="5"/>
  <c r="BD82" i="5"/>
  <c r="BE82" i="5"/>
  <c r="AY83" i="5"/>
  <c r="AZ83" i="5"/>
  <c r="BA83" i="5"/>
  <c r="BD83" i="5"/>
  <c r="BE83" i="5"/>
  <c r="AY84" i="5"/>
  <c r="AZ84" i="5"/>
  <c r="BA84" i="5"/>
  <c r="BD84" i="5"/>
  <c r="BE84" i="5"/>
  <c r="AY85" i="5"/>
  <c r="AZ85" i="5"/>
  <c r="BA85" i="5"/>
  <c r="BD85" i="5"/>
  <c r="BE85" i="5"/>
  <c r="AY86" i="5"/>
  <c r="AZ86" i="5"/>
  <c r="BA86" i="5"/>
  <c r="BD86" i="5"/>
  <c r="BE86" i="5"/>
  <c r="AY87" i="5"/>
  <c r="AZ87" i="5"/>
  <c r="BA87" i="5"/>
  <c r="BD87" i="5"/>
  <c r="BE87" i="5"/>
  <c r="AY88" i="5"/>
  <c r="AZ88" i="5"/>
  <c r="BA88" i="5"/>
  <c r="BD88" i="5"/>
  <c r="BE88" i="5"/>
  <c r="AY89" i="5"/>
  <c r="AZ89" i="5"/>
  <c r="BA89" i="5"/>
  <c r="BD89" i="5"/>
  <c r="BE89" i="5"/>
  <c r="AY90" i="5"/>
  <c r="AZ90" i="5"/>
  <c r="BA90" i="5"/>
  <c r="BD90" i="5"/>
  <c r="BE90" i="5"/>
  <c r="AY91" i="5"/>
  <c r="AZ91" i="5"/>
  <c r="BA91" i="5"/>
  <c r="BD91" i="5"/>
  <c r="BE91" i="5"/>
  <c r="AY92" i="5"/>
  <c r="AZ92" i="5"/>
  <c r="BA92" i="5"/>
  <c r="BD92" i="5"/>
  <c r="BE92" i="5"/>
  <c r="AY93" i="5"/>
  <c r="AZ93" i="5"/>
  <c r="BA93" i="5"/>
  <c r="BD93" i="5"/>
  <c r="BE93" i="5"/>
  <c r="AY94" i="5"/>
  <c r="AZ94" i="5"/>
  <c r="BA94" i="5"/>
  <c r="BD94" i="5"/>
  <c r="BE94" i="5"/>
  <c r="AY95" i="5"/>
  <c r="AZ95" i="5"/>
  <c r="BA95" i="5"/>
  <c r="BD95" i="5"/>
  <c r="BE95" i="5"/>
  <c r="AY96" i="5"/>
  <c r="AZ96" i="5"/>
  <c r="BA96" i="5"/>
  <c r="BD96" i="5"/>
  <c r="BE96" i="5"/>
  <c r="AY97" i="5"/>
  <c r="AZ97" i="5"/>
  <c r="BA97" i="5"/>
  <c r="BD97" i="5"/>
  <c r="BE97" i="5"/>
  <c r="AY98" i="5"/>
  <c r="AZ98" i="5"/>
  <c r="BA98" i="5"/>
  <c r="BD98" i="5"/>
  <c r="BE98" i="5"/>
  <c r="AY99" i="5"/>
  <c r="AZ99" i="5"/>
  <c r="BA99" i="5"/>
  <c r="BD99" i="5"/>
  <c r="BE99" i="5"/>
  <c r="AY100" i="5"/>
  <c r="AZ100" i="5"/>
  <c r="BA100" i="5"/>
  <c r="BD100" i="5"/>
  <c r="BE100" i="5"/>
  <c r="AY101" i="5"/>
  <c r="AZ101" i="5"/>
  <c r="BA101" i="5"/>
  <c r="BD101" i="5"/>
  <c r="BE101" i="5"/>
  <c r="AY102" i="5"/>
  <c r="AZ102" i="5"/>
  <c r="BA102" i="5"/>
  <c r="BD102" i="5"/>
  <c r="BE102" i="5"/>
  <c r="AY103" i="5"/>
  <c r="AZ103" i="5"/>
  <c r="BA103" i="5"/>
  <c r="BD103" i="5"/>
  <c r="BE103" i="5"/>
  <c r="AY104" i="5"/>
  <c r="AZ104" i="5"/>
  <c r="BA104" i="5"/>
  <c r="BD104" i="5"/>
  <c r="BE104" i="5"/>
  <c r="AY105" i="5"/>
  <c r="AZ105" i="5"/>
  <c r="BA105" i="5"/>
  <c r="BD105" i="5"/>
  <c r="BE105" i="5"/>
  <c r="AY106" i="5"/>
  <c r="AZ106" i="5"/>
  <c r="BA106" i="5"/>
  <c r="BD106" i="5"/>
  <c r="BE106" i="5"/>
  <c r="AY107" i="5"/>
  <c r="AZ107" i="5"/>
  <c r="BA107" i="5"/>
  <c r="BD107" i="5"/>
  <c r="BE107" i="5"/>
  <c r="AY108" i="5"/>
  <c r="AZ108" i="5"/>
  <c r="BA108" i="5"/>
  <c r="BD108" i="5"/>
  <c r="BE108" i="5"/>
  <c r="AY109" i="5"/>
  <c r="AZ109" i="5"/>
  <c r="BA109" i="5"/>
  <c r="BD109" i="5"/>
  <c r="BE109" i="5"/>
  <c r="AY110" i="5"/>
  <c r="AZ110" i="5"/>
  <c r="BA110" i="5"/>
  <c r="BD110" i="5"/>
  <c r="BE110" i="5"/>
  <c r="AY111" i="5"/>
  <c r="AZ111" i="5"/>
  <c r="BA111" i="5"/>
  <c r="BD111" i="5"/>
  <c r="BE111" i="5"/>
  <c r="AY112" i="5"/>
  <c r="AZ112" i="5"/>
  <c r="BA112" i="5"/>
  <c r="BD112" i="5"/>
  <c r="BE112" i="5"/>
  <c r="AY113" i="5"/>
  <c r="AZ113" i="5"/>
  <c r="BA113" i="5"/>
  <c r="BD113" i="5"/>
  <c r="BE113" i="5"/>
  <c r="AY114" i="5"/>
  <c r="AZ114" i="5"/>
  <c r="BA114" i="5"/>
  <c r="BD114" i="5"/>
  <c r="BE114" i="5"/>
  <c r="AY115" i="5"/>
  <c r="AZ115" i="5"/>
  <c r="BA115" i="5"/>
  <c r="BD115" i="5"/>
  <c r="BE115" i="5"/>
  <c r="AY116" i="5"/>
  <c r="AZ116" i="5"/>
  <c r="BA116" i="5"/>
  <c r="BD116" i="5"/>
  <c r="BE116" i="5"/>
  <c r="AY117" i="5"/>
  <c r="AZ117" i="5"/>
  <c r="BA117" i="5"/>
  <c r="BD117" i="5"/>
  <c r="BE117" i="5"/>
  <c r="AY118" i="5"/>
  <c r="AZ118" i="5"/>
  <c r="BA118" i="5"/>
  <c r="BD118" i="5"/>
  <c r="BE118" i="5"/>
  <c r="AY119" i="5"/>
  <c r="AZ119" i="5"/>
  <c r="BA119" i="5"/>
  <c r="BD119" i="5"/>
  <c r="BE119" i="5"/>
  <c r="AY120" i="5"/>
  <c r="AZ120" i="5"/>
  <c r="BA120" i="5"/>
  <c r="BD120" i="5"/>
  <c r="BE120" i="5"/>
  <c r="AY121" i="5"/>
  <c r="AZ121" i="5"/>
  <c r="BA121" i="5"/>
  <c r="BD121" i="5"/>
  <c r="BE121" i="5"/>
  <c r="AY122" i="5"/>
  <c r="AZ122" i="5"/>
  <c r="BA122" i="5"/>
  <c r="BD122" i="5"/>
  <c r="BE122" i="5"/>
  <c r="AY123" i="5"/>
  <c r="AZ123" i="5"/>
  <c r="BA123" i="5"/>
  <c r="BD123" i="5"/>
  <c r="BE123" i="5"/>
  <c r="AY124" i="5"/>
  <c r="AZ124" i="5"/>
  <c r="BA124" i="5"/>
  <c r="BD124" i="5"/>
  <c r="BE124" i="5"/>
  <c r="AY125" i="5"/>
  <c r="AZ125" i="5"/>
  <c r="BA125" i="5"/>
  <c r="BD125" i="5"/>
  <c r="BE125" i="5"/>
  <c r="AY126" i="5"/>
  <c r="AZ126" i="5"/>
  <c r="BA126" i="5"/>
  <c r="BD126" i="5"/>
  <c r="BE126" i="5"/>
  <c r="AY127" i="5"/>
  <c r="AZ127" i="5"/>
  <c r="BA127" i="5"/>
  <c r="BD127" i="5"/>
  <c r="BE127" i="5"/>
  <c r="AY128" i="5"/>
  <c r="AZ128" i="5"/>
  <c r="BA128" i="5"/>
  <c r="BD128" i="5"/>
  <c r="BE128" i="5"/>
  <c r="AY129" i="5"/>
  <c r="AZ129" i="5"/>
  <c r="BA129" i="5"/>
  <c r="BD129" i="5"/>
  <c r="BE129" i="5"/>
  <c r="AY130" i="5"/>
  <c r="AZ130" i="5"/>
  <c r="BA130" i="5"/>
  <c r="BD130" i="5"/>
  <c r="BE130" i="5"/>
  <c r="AY131" i="5"/>
  <c r="AZ131" i="5"/>
  <c r="BA131" i="5"/>
  <c r="BD131" i="5"/>
  <c r="BE131" i="5"/>
  <c r="AY132" i="5"/>
  <c r="AZ132" i="5"/>
  <c r="BA132" i="5"/>
  <c r="BD132" i="5"/>
  <c r="BE132" i="5"/>
  <c r="AY133" i="5"/>
  <c r="AZ133" i="5"/>
  <c r="BA133" i="5"/>
  <c r="BD133" i="5"/>
  <c r="BE133" i="5"/>
  <c r="AY134" i="5"/>
  <c r="AZ134" i="5"/>
  <c r="BA134" i="5"/>
  <c r="BD134" i="5"/>
  <c r="BE134" i="5"/>
  <c r="AY135" i="5"/>
  <c r="AZ135" i="5"/>
  <c r="BA135" i="5"/>
  <c r="BD135" i="5"/>
  <c r="BE135" i="5"/>
  <c r="AY136" i="5"/>
  <c r="AZ136" i="5"/>
  <c r="BA136" i="5"/>
  <c r="BD136" i="5"/>
  <c r="BE136" i="5"/>
  <c r="AY137" i="5"/>
  <c r="AZ137" i="5"/>
  <c r="BA137" i="5"/>
  <c r="BD137" i="5"/>
  <c r="BE137" i="5"/>
  <c r="AY138" i="5"/>
  <c r="AZ138" i="5"/>
  <c r="BA138" i="5"/>
  <c r="BD138" i="5"/>
  <c r="BE138" i="5"/>
  <c r="AY139" i="5"/>
  <c r="AZ139" i="5"/>
  <c r="BA139" i="5"/>
  <c r="BD139" i="5"/>
  <c r="BE139" i="5"/>
  <c r="AY140" i="5"/>
  <c r="AZ140" i="5"/>
  <c r="BA140" i="5"/>
  <c r="BD140" i="5"/>
  <c r="BE140" i="5"/>
  <c r="AY141" i="5"/>
  <c r="AZ141" i="5"/>
  <c r="BA141" i="5"/>
  <c r="BD141" i="5"/>
  <c r="BE141" i="5"/>
  <c r="AZ143" i="5"/>
  <c r="BA143" i="5"/>
  <c r="BB143" i="5"/>
  <c r="BD143" i="5"/>
  <c r="BE143" i="5"/>
  <c r="AY148" i="5"/>
  <c r="AZ148" i="5"/>
  <c r="BA148" i="5"/>
  <c r="BD148" i="5"/>
  <c r="BE148" i="5"/>
  <c r="AY149" i="5"/>
  <c r="AZ149" i="5"/>
  <c r="BA149" i="5"/>
  <c r="BD149" i="5"/>
  <c r="BE149" i="5"/>
  <c r="AY150" i="5"/>
  <c r="AZ150" i="5"/>
  <c r="BA150" i="5"/>
  <c r="BD150" i="5"/>
  <c r="BE150" i="5"/>
  <c r="AY151" i="5"/>
  <c r="AZ151" i="5"/>
  <c r="BA151" i="5"/>
  <c r="BD151" i="5"/>
  <c r="BE151" i="5"/>
  <c r="AY152" i="5"/>
  <c r="AZ152" i="5"/>
  <c r="BA152" i="5"/>
  <c r="BD152" i="5"/>
  <c r="BE152" i="5"/>
  <c r="AY153" i="5"/>
  <c r="AZ153" i="5"/>
  <c r="BA153" i="5"/>
  <c r="BD153" i="5"/>
  <c r="BE153" i="5"/>
  <c r="AY154" i="5"/>
  <c r="AZ154" i="5"/>
  <c r="BA154" i="5"/>
  <c r="BD154" i="5"/>
  <c r="BE154" i="5"/>
  <c r="AY155" i="5"/>
  <c r="AZ155" i="5"/>
  <c r="BA155" i="5"/>
  <c r="BD155" i="5"/>
  <c r="BE155" i="5"/>
  <c r="AY156" i="5"/>
  <c r="AZ156" i="5"/>
  <c r="BA156" i="5"/>
  <c r="BD156" i="5"/>
  <c r="BE156" i="5"/>
  <c r="AY157" i="5"/>
  <c r="AZ157" i="5"/>
  <c r="BA157" i="5"/>
  <c r="BD157" i="5"/>
  <c r="BE157" i="5"/>
  <c r="AY158" i="5"/>
  <c r="AZ158" i="5"/>
  <c r="BA158" i="5"/>
  <c r="BD158" i="5"/>
  <c r="BE158" i="5"/>
  <c r="AY159" i="5"/>
  <c r="AZ159" i="5"/>
  <c r="BA159" i="5"/>
  <c r="BD159" i="5"/>
  <c r="BE159" i="5"/>
  <c r="AY160" i="5"/>
  <c r="AZ160" i="5"/>
  <c r="BA160" i="5"/>
  <c r="BD160" i="5"/>
  <c r="BE160" i="5"/>
  <c r="AY161" i="5"/>
  <c r="AZ161" i="5"/>
  <c r="BA161" i="5"/>
  <c r="BD161" i="5"/>
  <c r="BE161" i="5"/>
  <c r="AY162" i="5"/>
  <c r="AZ162" i="5"/>
  <c r="BA162" i="5"/>
  <c r="BD162" i="5"/>
  <c r="BE162" i="5"/>
  <c r="AY163" i="5"/>
  <c r="AZ163" i="5"/>
  <c r="BA163" i="5"/>
  <c r="BD163" i="5"/>
  <c r="BE163" i="5"/>
  <c r="AY164" i="5"/>
  <c r="AZ164" i="5"/>
  <c r="BA164" i="5"/>
  <c r="BD164" i="5"/>
  <c r="BE164" i="5"/>
  <c r="AY165" i="5"/>
  <c r="AZ165" i="5"/>
  <c r="BA165" i="5"/>
  <c r="BD165" i="5"/>
  <c r="BE165" i="5"/>
  <c r="AY166" i="5"/>
  <c r="AZ166" i="5"/>
  <c r="BA166" i="5"/>
  <c r="BD166" i="5"/>
  <c r="BE166" i="5"/>
  <c r="AY167" i="5"/>
  <c r="AZ167" i="5"/>
  <c r="BA167" i="5"/>
  <c r="BD167" i="5"/>
  <c r="BE167" i="5"/>
  <c r="AY168" i="5"/>
  <c r="AZ168" i="5"/>
  <c r="BA168" i="5"/>
  <c r="BD168" i="5"/>
  <c r="BE168" i="5"/>
  <c r="AY169" i="5"/>
  <c r="AZ169" i="5"/>
  <c r="BA169" i="5"/>
  <c r="BD169" i="5"/>
  <c r="BE169" i="5"/>
  <c r="AY170" i="5"/>
  <c r="AZ170" i="5"/>
  <c r="BA170" i="5"/>
  <c r="BD170" i="5"/>
  <c r="BE170" i="5"/>
  <c r="AY171" i="5"/>
  <c r="AZ171" i="5"/>
  <c r="BA171" i="5"/>
  <c r="BD171" i="5"/>
  <c r="BE171" i="5"/>
  <c r="AY172" i="5"/>
  <c r="AZ172" i="5"/>
  <c r="BA172" i="5"/>
  <c r="BD172" i="5"/>
  <c r="BE172" i="5"/>
  <c r="AZ174" i="5"/>
  <c r="BA174" i="5"/>
  <c r="BB174" i="5"/>
  <c r="BD174" i="5"/>
  <c r="BE174" i="5"/>
  <c r="BD182" i="5"/>
  <c r="BE182" i="5"/>
  <c r="BD183" i="5"/>
  <c r="BE183" i="5"/>
  <c r="BD184" i="5"/>
  <c r="BE184" i="5"/>
  <c r="BD186" i="5"/>
  <c r="BE186" i="5"/>
  <c r="AZ193" i="5"/>
  <c r="BA193" i="5"/>
  <c r="BB193" i="5"/>
  <c r="AZ194" i="5"/>
  <c r="BA194" i="5"/>
  <c r="BB194" i="5"/>
  <c r="AZ195" i="5"/>
  <c r="BA195" i="5"/>
  <c r="BB195" i="5"/>
  <c r="AZ196" i="5"/>
  <c r="BA196" i="5"/>
  <c r="BB196" i="5"/>
  <c r="AZ197" i="5"/>
  <c r="BA197" i="5"/>
  <c r="BB197" i="5"/>
  <c r="AZ201" i="5"/>
  <c r="BA201" i="5"/>
  <c r="AZ203" i="5"/>
  <c r="BA203" i="5"/>
  <c r="AW208" i="5"/>
  <c r="AX208" i="5"/>
  <c r="AY208" i="5"/>
  <c r="AW209" i="5"/>
  <c r="AX209" i="5"/>
  <c r="AY209" i="5"/>
  <c r="AW210" i="5"/>
  <c r="AX210" i="5"/>
  <c r="AY210" i="5"/>
  <c r="AX211" i="5"/>
  <c r="AY211" i="5"/>
  <c r="AV216" i="5"/>
  <c r="AW216" i="5"/>
  <c r="AX216" i="5"/>
  <c r="AY216" i="5"/>
  <c r="AV217" i="5"/>
  <c r="AW217" i="5"/>
  <c r="AX217" i="5"/>
  <c r="AY217" i="5"/>
  <c r="AV218" i="5"/>
  <c r="AW218" i="5"/>
  <c r="AX218" i="5"/>
  <c r="AY218" i="5"/>
  <c r="AV219" i="5"/>
  <c r="AX219" i="5"/>
  <c r="AY219" i="5"/>
  <c r="AV221" i="5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WCNX</author>
  </authors>
  <commentList>
    <comment ref="B1" authorId="0" shapeId="0" xr:uid="{3A3FF035-128A-41BB-A9FB-176B92BF9878}">
      <text>
        <r>
          <rPr>
            <b/>
            <sz val="8"/>
            <color indexed="81"/>
            <rFont val="Tahoma"/>
            <family val="2"/>
          </rPr>
          <t>WCNX:</t>
        </r>
        <r>
          <rPr>
            <sz val="8"/>
            <color indexed="81"/>
            <rFont val="Tahoma"/>
            <family val="2"/>
          </rPr>
          <t xml:space="preserve">
Includes the Bill Areas: Yakima County, Grand View, Granger, Moxee, Selah, Toppenish, Union Gap, Yakima City
</t>
        </r>
      </text>
    </comment>
  </commentList>
</comments>
</file>

<file path=xl/sharedStrings.xml><?xml version="1.0" encoding="utf-8"?>
<sst xmlns="http://schemas.openxmlformats.org/spreadsheetml/2006/main" count="1257" uniqueCount="672">
  <si>
    <t>Public Companies</t>
  </si>
  <si>
    <t>Public Co</t>
  </si>
  <si>
    <r>
      <t xml:space="preserve">LURITO - GALLAGHER FORMULA  MODEL 2018  </t>
    </r>
    <r>
      <rPr>
        <sz val="8"/>
        <color indexed="9"/>
        <rFont val="Calibri"/>
        <family val="2"/>
      </rPr>
      <t>V5.2c</t>
    </r>
  </si>
  <si>
    <t>CALCULATION TABLES</t>
  </si>
  <si>
    <t>Revenue Senstive Taxes (RevS)</t>
  </si>
  <si>
    <t>(b) + (c)</t>
  </si>
  <si>
    <t>(d) + (e)</t>
  </si>
  <si>
    <t>Regession</t>
  </si>
  <si>
    <t>Adjusted</t>
  </si>
  <si>
    <t>Hauler</t>
  </si>
  <si>
    <t>Revenue Req</t>
  </si>
  <si>
    <t>Revenue</t>
  </si>
  <si>
    <t xml:space="preserve">Revenue </t>
  </si>
  <si>
    <t>INPUTS - Test Year</t>
  </si>
  <si>
    <t>(a)</t>
  </si>
  <si>
    <t>(b)</t>
  </si>
  <si>
    <t>(c)</t>
  </si>
  <si>
    <t>(d)</t>
  </si>
  <si>
    <t>(e)</t>
  </si>
  <si>
    <t>(f)</t>
  </si>
  <si>
    <t>Before Tax</t>
  </si>
  <si>
    <t>Less</t>
  </si>
  <si>
    <t>After Tax</t>
  </si>
  <si>
    <t>Flotation Costs</t>
  </si>
  <si>
    <t>Weighted Cost</t>
  </si>
  <si>
    <t>Before RevS</t>
  </si>
  <si>
    <t xml:space="preserve"> Increase Before</t>
  </si>
  <si>
    <t>Increase After</t>
  </si>
  <si>
    <t xml:space="preserve">RevS </t>
  </si>
  <si>
    <t xml:space="preserve">Total </t>
  </si>
  <si>
    <t>Operating Revenue</t>
  </si>
  <si>
    <t>Line</t>
  </si>
  <si>
    <t>Historical</t>
  </si>
  <si>
    <t>Proforma</t>
  </si>
  <si>
    <t xml:space="preserve">Add: Revenue </t>
  </si>
  <si>
    <t>Profit Ratio</t>
  </si>
  <si>
    <t>BTROI</t>
  </si>
  <si>
    <t>WCDebt</t>
  </si>
  <si>
    <t>BTROE</t>
  </si>
  <si>
    <t>ROE</t>
  </si>
  <si>
    <t>Basis Points</t>
  </si>
  <si>
    <t>Equity</t>
  </si>
  <si>
    <t>Equity BFT</t>
  </si>
  <si>
    <t>Debt</t>
  </si>
  <si>
    <t>BTROR</t>
  </si>
  <si>
    <t>Operating Ratio</t>
  </si>
  <si>
    <t>Taxes</t>
  </si>
  <si>
    <t>RevS Taxes</t>
  </si>
  <si>
    <t>Operating Expenses</t>
  </si>
  <si>
    <t>No.</t>
  </si>
  <si>
    <t>Change</t>
  </si>
  <si>
    <t>Sensitive Taxes</t>
  </si>
  <si>
    <t>Requirement</t>
  </si>
  <si>
    <t>Investment</t>
  </si>
  <si>
    <t>Capital Structure-Debt %</t>
  </si>
  <si>
    <t>Capital Structure-Debt Rate</t>
  </si>
  <si>
    <t>Operating Income</t>
  </si>
  <si>
    <t>Federal Income Tax Rate</t>
  </si>
  <si>
    <t>2nd Iteration</t>
  </si>
  <si>
    <t>B&amp;O Tax Rate</t>
  </si>
  <si>
    <t>Interest Expense</t>
  </si>
  <si>
    <t>WUTC Fee</t>
  </si>
  <si>
    <t>Income Tax Expense</t>
  </si>
  <si>
    <t>City Tax</t>
  </si>
  <si>
    <t>Bad Debts</t>
  </si>
  <si>
    <t>Net Income</t>
  </si>
  <si>
    <t>Basis Points - Flotation</t>
  </si>
  <si>
    <t>3rd Iteration</t>
  </si>
  <si>
    <t>Yes</t>
  </si>
  <si>
    <t xml:space="preserve">Operating Ratio </t>
  </si>
  <si>
    <t>Check when input is complete</t>
  </si>
  <si>
    <t>No</t>
  </si>
  <si>
    <t>Revenue Requirement</t>
  </si>
  <si>
    <t>For Intial input: Uncheck Checkbox Until Completed</t>
  </si>
  <si>
    <t>Historical Revenue</t>
  </si>
  <si>
    <t>Revenue Increase before taxes</t>
  </si>
  <si>
    <t>Rate Increase</t>
  </si>
  <si>
    <t>Rev Sensitive Taxes</t>
  </si>
  <si>
    <t>4th Iteration</t>
  </si>
  <si>
    <t>Percent Increase</t>
  </si>
  <si>
    <t>2018 Version Update Changes</t>
  </si>
  <si>
    <t>● Allows Income Tax Rate Changes,</t>
  </si>
  <si>
    <t>Captial Structure Financing Investment</t>
  </si>
  <si>
    <t>Financing Cost</t>
  </si>
  <si>
    <t>● Minimizes impact of changes in test-year revenue from</t>
  </si>
  <si>
    <t>Type</t>
  </si>
  <si>
    <t>Percent</t>
  </si>
  <si>
    <t>Amount</t>
  </si>
  <si>
    <t>Cost of Capital</t>
  </si>
  <si>
    <t>Weighted</t>
  </si>
  <si>
    <t>5th Iteration</t>
  </si>
  <si>
    <t xml:space="preserve">   resulting revenue requirment,</t>
  </si>
  <si>
    <t>● Corrects interest rate transposition in LG.</t>
  </si>
  <si>
    <t>Total</t>
  </si>
  <si>
    <t>Before</t>
  </si>
  <si>
    <t>After</t>
  </si>
  <si>
    <t>6th Iteration</t>
  </si>
  <si>
    <t>Operating Statistics</t>
  </si>
  <si>
    <t>Income Tax</t>
  </si>
  <si>
    <t>Return on Investment</t>
  </si>
  <si>
    <t>Return on Equity</t>
  </si>
  <si>
    <t>7th Iteration</t>
  </si>
  <si>
    <t>Profit Margin</t>
  </si>
  <si>
    <t>Final turnover</t>
  </si>
  <si>
    <t>Tax Rate</t>
  </si>
  <si>
    <t>Revenue Sensitive Taxes Charges</t>
  </si>
  <si>
    <t>Curve</t>
  </si>
  <si>
    <t>Rate</t>
  </si>
  <si>
    <t>Lookup Table</t>
  </si>
  <si>
    <t xml:space="preserve"> B &amp; O Tax</t>
  </si>
  <si>
    <t xml:space="preserve"> WUTC Fee</t>
  </si>
  <si>
    <t xml:space="preserve"> City Tax</t>
  </si>
  <si>
    <t>Percent Chg</t>
  </si>
  <si>
    <t xml:space="preserve"> Bad Debts</t>
  </si>
  <si>
    <t>Revenue Sensitive</t>
  </si>
  <si>
    <t>Curve turnover</t>
  </si>
  <si>
    <t>@EXP(5.72260-(.68367*@LN(T)))</t>
  </si>
  <si>
    <t>Curve No. Used</t>
  </si>
  <si>
    <t>@EXP(5.70827-(.68367*@LN(T)))</t>
  </si>
  <si>
    <t>Conversion Factor</t>
  </si>
  <si>
    <t>@EXP(5.69850-(.68367*@LN(T)))</t>
  </si>
  <si>
    <t>@EXP(5.69220-(.68367*@LN(T)))</t>
  </si>
  <si>
    <t>Base Utility from LG Sample Study</t>
  </si>
  <si>
    <t>Regression Results</t>
  </si>
  <si>
    <t>Cost</t>
  </si>
  <si>
    <t>Y intercept (1)</t>
  </si>
  <si>
    <t>Y intercept (3)</t>
  </si>
  <si>
    <t>Y intercept (2)</t>
  </si>
  <si>
    <t>Y intercept (4)</t>
  </si>
  <si>
    <t>Pfd.</t>
  </si>
  <si>
    <t>Slope</t>
  </si>
  <si>
    <t>Pre-tax</t>
  </si>
  <si>
    <t>Increases per LG:</t>
  </si>
  <si>
    <t>Garbage</t>
  </si>
  <si>
    <t>Recycling</t>
  </si>
  <si>
    <t>Yard Waste</t>
  </si>
  <si>
    <t>Curent Tariff</t>
  </si>
  <si>
    <t>Proposed</t>
  </si>
  <si>
    <t>Rates</t>
  </si>
  <si>
    <t>Increase</t>
  </si>
  <si>
    <t>Item 50, pg 16</t>
  </si>
  <si>
    <t>Returned check charge:</t>
  </si>
  <si>
    <t>Item 51, pg 17</t>
  </si>
  <si>
    <t xml:space="preserve">  Restart fees</t>
  </si>
  <si>
    <t>Item 52, pg 17</t>
  </si>
  <si>
    <t>Redelivery, toter, carts:</t>
  </si>
  <si>
    <t>Item 55, pg 18</t>
  </si>
  <si>
    <t xml:space="preserve"> Oversized can</t>
  </si>
  <si>
    <t>Item 60, pg 18</t>
  </si>
  <si>
    <t>Overtime charge per hr:</t>
  </si>
  <si>
    <t>Minimum</t>
  </si>
  <si>
    <t>Item 70, pg 19</t>
  </si>
  <si>
    <t>Return Trip:</t>
  </si>
  <si>
    <t>Cans</t>
  </si>
  <si>
    <t>Drum</t>
  </si>
  <si>
    <t>Bale</t>
  </si>
  <si>
    <t>Litter receptacle</t>
  </si>
  <si>
    <t>Toter - 48 Gal</t>
  </si>
  <si>
    <t>Toter - 64 Gal</t>
  </si>
  <si>
    <t>Toter - 96 Gal</t>
  </si>
  <si>
    <t>Recycling container</t>
  </si>
  <si>
    <t>R</t>
  </si>
  <si>
    <t>Item 80, pg 21</t>
  </si>
  <si>
    <t>Carry-Out:</t>
  </si>
  <si>
    <t>Residential:</t>
  </si>
  <si>
    <t>5-25 feet</t>
  </si>
  <si>
    <t>25- plus add</t>
  </si>
  <si>
    <t>Commercial:</t>
  </si>
  <si>
    <t>Drive-in:</t>
  </si>
  <si>
    <t>125-250 feet</t>
  </si>
  <si>
    <t>250 ft -1/10th mile</t>
  </si>
  <si>
    <t>Item 90, pg 22</t>
  </si>
  <si>
    <t>Stairs - each step</t>
  </si>
  <si>
    <t>Overhead Obstruction</t>
  </si>
  <si>
    <t>Sunken</t>
  </si>
  <si>
    <t>Item 100, pg 23</t>
  </si>
  <si>
    <t xml:space="preserve"> Mini</t>
  </si>
  <si>
    <t xml:space="preserve"> 1 can</t>
  </si>
  <si>
    <t xml:space="preserve"> 2 can</t>
  </si>
  <si>
    <t xml:space="preserve"> 3 can</t>
  </si>
  <si>
    <t xml:space="preserve"> 4 can</t>
  </si>
  <si>
    <t xml:space="preserve"> 5 can</t>
  </si>
  <si>
    <t xml:space="preserve"> 6 can</t>
  </si>
  <si>
    <t>1 can per month</t>
  </si>
  <si>
    <t>Recycling:</t>
  </si>
  <si>
    <t>EOWR</t>
  </si>
  <si>
    <t>Yard Waste:</t>
  </si>
  <si>
    <t>EOWY</t>
  </si>
  <si>
    <t>YW</t>
  </si>
  <si>
    <t>Automated:</t>
  </si>
  <si>
    <t xml:space="preserve"> 48-gal</t>
  </si>
  <si>
    <t xml:space="preserve"> 64-gal</t>
  </si>
  <si>
    <t xml:space="preserve"> 96-gal</t>
  </si>
  <si>
    <t>Item 100, pg 24</t>
  </si>
  <si>
    <t>Roll Out</t>
  </si>
  <si>
    <t xml:space="preserve"> Occasional Extra</t>
  </si>
  <si>
    <t xml:space="preserve"> 48-gal additional unit</t>
  </si>
  <si>
    <t xml:space="preserve"> 64-gal additional unit</t>
  </si>
  <si>
    <t xml:space="preserve"> 96-gal additional unit</t>
  </si>
  <si>
    <t>Bag</t>
  </si>
  <si>
    <t>On Call</t>
  </si>
  <si>
    <t>Toter Replacement</t>
  </si>
  <si>
    <t>Item 100, pg 25</t>
  </si>
  <si>
    <t>Item 105, pg 27</t>
  </si>
  <si>
    <t xml:space="preserve"> 32-gal</t>
  </si>
  <si>
    <t xml:space="preserve"> 32-gal additional</t>
  </si>
  <si>
    <t>Special Pickup Charge:</t>
  </si>
  <si>
    <t>Minimum Charge:</t>
  </si>
  <si>
    <t>1 can</t>
  </si>
  <si>
    <t>Additional Unit</t>
  </si>
  <si>
    <t>Item 130, pg 28</t>
  </si>
  <si>
    <t>litter Receptacle</t>
  </si>
  <si>
    <t>Minimum Monthly Charge</t>
  </si>
  <si>
    <t>Item 150, pg 28</t>
  </si>
  <si>
    <t>Loose and Bulky</t>
  </si>
  <si>
    <t>Additional</t>
  </si>
  <si>
    <t>Carry Chrg</t>
  </si>
  <si>
    <t>Item 160, pg 29</t>
  </si>
  <si>
    <t>Single Rear Drive Axle:</t>
  </si>
  <si>
    <t>Truck and Driver:</t>
  </si>
  <si>
    <t>Non-packer</t>
  </si>
  <si>
    <t>Packer</t>
  </si>
  <si>
    <t>RO</t>
  </si>
  <si>
    <t>Each Extra Person:</t>
  </si>
  <si>
    <t>Tandem Rear Drive Axle:</t>
  </si>
  <si>
    <t>Item 205, pg 31</t>
  </si>
  <si>
    <t>Roll-Out:</t>
  </si>
  <si>
    <t>Container</t>
  </si>
  <si>
    <t>Over 25 fee</t>
  </si>
  <si>
    <t xml:space="preserve">Cart, Total </t>
  </si>
  <si>
    <t>Item 207, pg 32</t>
  </si>
  <si>
    <t>Excess Weight:</t>
  </si>
  <si>
    <t xml:space="preserve"> 1.25 yard</t>
  </si>
  <si>
    <t xml:space="preserve"> 1.5 yard</t>
  </si>
  <si>
    <t xml:space="preserve"> 3 yard </t>
  </si>
  <si>
    <t xml:space="preserve"> 4 yard </t>
  </si>
  <si>
    <t xml:space="preserve"> 6 yard </t>
  </si>
  <si>
    <t xml:space="preserve"> 8 yard </t>
  </si>
  <si>
    <t>Item 210, pg 33</t>
  </si>
  <si>
    <t>Washing:</t>
  </si>
  <si>
    <t>Per yard</t>
  </si>
  <si>
    <t>Minimum, 6 yard</t>
  </si>
  <si>
    <t>Carts/toter</t>
  </si>
  <si>
    <t>Redelivery:</t>
  </si>
  <si>
    <t>Up to 8 yard</t>
  </si>
  <si>
    <t>Over 8 yard</t>
  </si>
  <si>
    <t>Item 230, pg 34</t>
  </si>
  <si>
    <t>Disposal Fees:</t>
  </si>
  <si>
    <t>Refuse</t>
  </si>
  <si>
    <t>Mixed</t>
  </si>
  <si>
    <t>Item 240, pg 35</t>
  </si>
  <si>
    <t>Permanent Container Rent:</t>
  </si>
  <si>
    <t>Pickups:</t>
  </si>
  <si>
    <t xml:space="preserve">Special Pickups: </t>
  </si>
  <si>
    <t>Temporary:</t>
  </si>
  <si>
    <t>Container Delivery:</t>
  </si>
  <si>
    <t>Rent per Day:</t>
  </si>
  <si>
    <t xml:space="preserve"> 1.50 yard</t>
  </si>
  <si>
    <t>Unlocking/Unlatching:</t>
  </si>
  <si>
    <t>Per pickup</t>
  </si>
  <si>
    <t>Item 240, pg 36</t>
  </si>
  <si>
    <t>Per pickup:</t>
  </si>
  <si>
    <t>Special pickups:</t>
  </si>
  <si>
    <t>Replacement Toter</t>
  </si>
  <si>
    <t>Item 245, pg 37</t>
  </si>
  <si>
    <t>Special Pickups</t>
  </si>
  <si>
    <t>Minimum charge;</t>
  </si>
  <si>
    <t>Special pickup, 1st unit</t>
  </si>
  <si>
    <t>Each additional unit</t>
  </si>
  <si>
    <t>Extra Unit</t>
  </si>
  <si>
    <t>Latching, Unlocking</t>
  </si>
  <si>
    <t>Drive-in</t>
  </si>
  <si>
    <t>Item 255, pg 38</t>
  </si>
  <si>
    <t>Each Pickup</t>
  </si>
  <si>
    <t xml:space="preserve"> 3 yard comp 4:1 com</t>
  </si>
  <si>
    <t xml:space="preserve"> 4 yard comp 4:1 com</t>
  </si>
  <si>
    <t>Special Pickup:</t>
  </si>
  <si>
    <t>Item 260, pg 39</t>
  </si>
  <si>
    <t>Permanent Rent;</t>
  </si>
  <si>
    <t>20 yard</t>
  </si>
  <si>
    <t>30 yard</t>
  </si>
  <si>
    <t>40 yard</t>
  </si>
  <si>
    <t>50 yard</t>
  </si>
  <si>
    <t>Hauls:</t>
  </si>
  <si>
    <t>First, Additional, Special</t>
  </si>
  <si>
    <t>Temporary Delivery Fee:</t>
  </si>
  <si>
    <t>Perm/Temp Drop Box</t>
  </si>
  <si>
    <t>Temporary DB (rent)</t>
  </si>
  <si>
    <t>Mileage</t>
  </si>
  <si>
    <t>Unlatch, Unlock</t>
  </si>
  <si>
    <t>Item 275, pg 40</t>
  </si>
  <si>
    <t>Customer owned comp</t>
  </si>
  <si>
    <t>10 yard - 18 yard</t>
  </si>
  <si>
    <t>25 yard</t>
  </si>
  <si>
    <t>35 yard</t>
  </si>
  <si>
    <t>36 yard</t>
  </si>
  <si>
    <t>40 yard - 50 yard</t>
  </si>
  <si>
    <t>Yakima Waste Systems, Inc. G-89</t>
  </si>
  <si>
    <t xml:space="preserve">BILL AREAS:  </t>
  </si>
  <si>
    <t>Grandview, Granger, Moxee, Selah, Toppenish, Yakima City and Yakima County</t>
  </si>
  <si>
    <t>Increase per LG</t>
  </si>
  <si>
    <t>True-Up</t>
  </si>
  <si>
    <t>Total PI</t>
  </si>
  <si>
    <t>Diff From LG</t>
  </si>
  <si>
    <t>Regulated Price Out</t>
  </si>
  <si>
    <t>Increase per LG:</t>
  </si>
  <si>
    <t xml:space="preserve">Garbage </t>
  </si>
  <si>
    <t>Disposal PI</t>
  </si>
  <si>
    <t>UTC Increase</t>
  </si>
  <si>
    <t xml:space="preserve">Tariff </t>
  </si>
  <si>
    <t>June</t>
  </si>
  <si>
    <t>July</t>
  </si>
  <si>
    <t>August</t>
  </si>
  <si>
    <t>September</t>
  </si>
  <si>
    <t>October</t>
  </si>
  <si>
    <t>November</t>
  </si>
  <si>
    <t>December</t>
  </si>
  <si>
    <t>January</t>
  </si>
  <si>
    <t>February</t>
  </si>
  <si>
    <t>March</t>
  </si>
  <si>
    <t>April</t>
  </si>
  <si>
    <t>May</t>
  </si>
  <si>
    <t>Cart</t>
  </si>
  <si>
    <t>Drop Box</t>
  </si>
  <si>
    <t>These columns are used to proforma 4 months revenue</t>
  </si>
  <si>
    <t>Service Code</t>
  </si>
  <si>
    <t>Service Code Description</t>
  </si>
  <si>
    <t>Page</t>
  </si>
  <si>
    <t>Total Revenue</t>
  </si>
  <si>
    <t>CUST</t>
  </si>
  <si>
    <t>Average Customers</t>
  </si>
  <si>
    <t>Quantity</t>
  </si>
  <si>
    <t>Count</t>
  </si>
  <si>
    <t>Old Rates - Current Cust Count</t>
  </si>
  <si>
    <t>New Rates - Current Cust Count</t>
  </si>
  <si>
    <t>Less Customers Getting Carts</t>
  </si>
  <si>
    <t>Revised Customer Count</t>
  </si>
  <si>
    <t>Total Beginning Revenue</t>
  </si>
  <si>
    <t>12 months @ current rates</t>
  </si>
  <si>
    <t>Proposed Tariff Rate</t>
  </si>
  <si>
    <t>Proposed Annual Revenue</t>
  </si>
  <si>
    <t>Change in Annual Revenue</t>
  </si>
  <si>
    <t>RESIDENTIAL SERVICES</t>
  </si>
  <si>
    <t>RESIDENTIAL GARBAGE</t>
  </si>
  <si>
    <t>RL020.0G1W001</t>
  </si>
  <si>
    <t>20 GL 1X WK 1</t>
  </si>
  <si>
    <t>RL032.0G1M001</t>
  </si>
  <si>
    <t>RL 32 GL 1X MO 1</t>
  </si>
  <si>
    <t>RL032.0G1W001</t>
  </si>
  <si>
    <t>RL 32 GL 1X WK 1</t>
  </si>
  <si>
    <t>RL032.0G1W002</t>
  </si>
  <si>
    <t>RL 32 GL 1X WK 2</t>
  </si>
  <si>
    <t>RL032.0G1W003</t>
  </si>
  <si>
    <t>RL 32 GL 1X WK 3</t>
  </si>
  <si>
    <t>RL032.0G1W004</t>
  </si>
  <si>
    <t>RL 32 GL 1X WK 4</t>
  </si>
  <si>
    <t>RL032.0G1W005</t>
  </si>
  <si>
    <t>RL 32 GL 1X WK 5</t>
  </si>
  <si>
    <t>RL032.0G1W006</t>
  </si>
  <si>
    <t>RL 32 GL 1X WK 6</t>
  </si>
  <si>
    <t>RL048.0G1W001</t>
  </si>
  <si>
    <t>RL 48 GL 1X WK 1</t>
  </si>
  <si>
    <t>RL064.0G1W001</t>
  </si>
  <si>
    <t>RL 64 GL 1X WK 1</t>
  </si>
  <si>
    <t>RL096.0G1W001</t>
  </si>
  <si>
    <t>RL 96 GL 1X WK 1</t>
  </si>
  <si>
    <t>RL32R-OC</t>
  </si>
  <si>
    <t>1 RL 32 GL ON CALL-RES</t>
  </si>
  <si>
    <t>EXTRA-RES</t>
  </si>
  <si>
    <t>EXTRA CAN, BAG, BOX - RES</t>
  </si>
  <si>
    <t>EXTRARES-REC</t>
  </si>
  <si>
    <t xml:space="preserve">EXTRA RESI REC BAG, BOX, </t>
  </si>
  <si>
    <t>EXTRA-RES64</t>
  </si>
  <si>
    <t>EXTRA 64 GAL CART</t>
  </si>
  <si>
    <t>EXTRA-RES96</t>
  </si>
  <si>
    <t>EXTRA 96 GAL CART</t>
  </si>
  <si>
    <t>EXTRA-RES48</t>
  </si>
  <si>
    <t>EXTRA 48 GAL CART</t>
  </si>
  <si>
    <t>OS-RES</t>
  </si>
  <si>
    <t>OVERSIZE CAN - RES</t>
  </si>
  <si>
    <t>SUNKENCAN-RES</t>
  </si>
  <si>
    <t>SUNKEN CAN FEE - RES</t>
  </si>
  <si>
    <t>WI1-RES</t>
  </si>
  <si>
    <t>WALK IN 6-25' - RES</t>
  </si>
  <si>
    <t>WI2-RES</t>
  </si>
  <si>
    <t>WALK IN 26-50' - RES</t>
  </si>
  <si>
    <t>WI3-RES</t>
  </si>
  <si>
    <t>WALK IN 51-75' - RES</t>
  </si>
  <si>
    <t>WI4-RES</t>
  </si>
  <si>
    <t>WALK IN 76-100' - RES</t>
  </si>
  <si>
    <t>WI5-RES</t>
  </si>
  <si>
    <t>WALK IN 101-125' - RES</t>
  </si>
  <si>
    <t>DRIVEIN1-RES</t>
  </si>
  <si>
    <t xml:space="preserve">DRIVE IN 125-250' - RES </t>
  </si>
  <si>
    <t>DRIVE-IN1 RES MTHLY</t>
  </si>
  <si>
    <t>DRIVE IN 125-250' - RES MONTHLY</t>
  </si>
  <si>
    <t>DRIVEINEOW1-RES</t>
  </si>
  <si>
    <t>DRIVE IN 125-250' - RES EOW</t>
  </si>
  <si>
    <t>REDEL-RES</t>
  </si>
  <si>
    <t>REDELIVER FEE - RES</t>
  </si>
  <si>
    <t>REINSTATE-RES</t>
  </si>
  <si>
    <t>REINSTATE FEE - RES</t>
  </si>
  <si>
    <t>TRIP-RES</t>
  </si>
  <si>
    <t>TRIP FEE - RES</t>
  </si>
  <si>
    <t>TIME-RES</t>
  </si>
  <si>
    <t>TIME FEE 1 - RES</t>
  </si>
  <si>
    <t>ADJ-RES</t>
  </si>
  <si>
    <t>ADJUSTMENT RESIDENTIAL</t>
  </si>
  <si>
    <t>TOTAL RESIDENTIAL GARBAGE</t>
  </si>
  <si>
    <t>RESIDENTIAL RECYCLING</t>
  </si>
  <si>
    <t>SL064.0GEO001REC</t>
  </si>
  <si>
    <t>SL 64 GL EOW RECYCLE 1</t>
  </si>
  <si>
    <t>TOTAL RESIDENTIAL RECYCLING</t>
  </si>
  <si>
    <t>RESIDENTIAL YARD WASTE</t>
  </si>
  <si>
    <t>SL096.0GEO001GW</t>
  </si>
  <si>
    <t>SL 96 GL EOW GREENWASTE 1</t>
  </si>
  <si>
    <t>TOTAL RESIDENTIAL YARD WASTE</t>
  </si>
  <si>
    <t>COMMERCIAL SERVICES</t>
  </si>
  <si>
    <t>COMMERCIAL GARBAGE</t>
  </si>
  <si>
    <t>FL001.5Y1W001</t>
  </si>
  <si>
    <t>1.5 YD 1X WK 1</t>
  </si>
  <si>
    <t>FL001.5Y2W001</t>
  </si>
  <si>
    <t>1.5 YD 2X WK 1</t>
  </si>
  <si>
    <t>FL001.5Y3W001</t>
  </si>
  <si>
    <t>1.5 YD 3X WK 1</t>
  </si>
  <si>
    <t>FL001.5Y5W001</t>
  </si>
  <si>
    <t>FL 1.5 YD 5X WK 1</t>
  </si>
  <si>
    <t>RL001.5Y1W001</t>
  </si>
  <si>
    <t>RL 1.5 YD 1X WK 1</t>
  </si>
  <si>
    <t>RL001.5Y2W001</t>
  </si>
  <si>
    <t>RL 1.5 YD 2X WK 1</t>
  </si>
  <si>
    <t>RL001.5Y3W001</t>
  </si>
  <si>
    <t>RL 1.5 YD 3X WK 1</t>
  </si>
  <si>
    <t>RL001.5Y5W001</t>
  </si>
  <si>
    <t>RL 1.5 YD 5X WK 1</t>
  </si>
  <si>
    <t>RL001.5YEO001</t>
  </si>
  <si>
    <t>RL 1.5 YD EOW 1</t>
  </si>
  <si>
    <t>FL003.0Y1W001</t>
  </si>
  <si>
    <t>3 YD 1X WK 1</t>
  </si>
  <si>
    <t>FL003.0Y2W001</t>
  </si>
  <si>
    <t>3 YD 2X WK 1</t>
  </si>
  <si>
    <t>FL003.0Y3W001</t>
  </si>
  <si>
    <t>3 YD 3X WK 1</t>
  </si>
  <si>
    <t>FL003.0Y5W001</t>
  </si>
  <si>
    <t>3 YD 5X WK 1</t>
  </si>
  <si>
    <t>FL004.0Y1W001</t>
  </si>
  <si>
    <t>4 YD 1X WK 1</t>
  </si>
  <si>
    <t>FL004.0Y2W001</t>
  </si>
  <si>
    <t>4 YD 2X WK 1</t>
  </si>
  <si>
    <t>FL004.0Y3W001</t>
  </si>
  <si>
    <t>4 YD 3X WK 1</t>
  </si>
  <si>
    <t>FL004.0Y4W001</t>
  </si>
  <si>
    <t>FL 4 YD 4X WK 1</t>
  </si>
  <si>
    <t>FL004.0Y5W001</t>
  </si>
  <si>
    <t>FL 4 YD 5X WK 1</t>
  </si>
  <si>
    <t>FL006.0Y1W001</t>
  </si>
  <si>
    <t>6 YD 1X WK 1</t>
  </si>
  <si>
    <t>FL006.0Y2W001</t>
  </si>
  <si>
    <t>6 YD 2X WK 1</t>
  </si>
  <si>
    <t>FL006.0Y3W001</t>
  </si>
  <si>
    <t>6 YD 3X WK 1</t>
  </si>
  <si>
    <t>FL006.0Y4W001</t>
  </si>
  <si>
    <t>6 YD 4X WK 1</t>
  </si>
  <si>
    <t>FL006.0Y5W001</t>
  </si>
  <si>
    <t>6 YD 5X WK 1</t>
  </si>
  <si>
    <t>FL008.0Y1W001</t>
  </si>
  <si>
    <t>FL 8 YD 1X WK 1</t>
  </si>
  <si>
    <t>FL008.0Y2W001</t>
  </si>
  <si>
    <t>FL 8 YD 2X WK 1</t>
  </si>
  <si>
    <t>FL008.0Y3W001</t>
  </si>
  <si>
    <t>FL 8 YD 3X WK 1</t>
  </si>
  <si>
    <t>FL004.0Y1W001CMP</t>
  </si>
  <si>
    <t>4 YD 1X WK COMP 1</t>
  </si>
  <si>
    <t>FL1.5TC-COMM</t>
  </si>
  <si>
    <t>FL 1.5 YD TEMP - COMM</t>
  </si>
  <si>
    <t>RL1.5TC-COMM</t>
  </si>
  <si>
    <t>RL TEMPORARY 1.5 YD-COMM</t>
  </si>
  <si>
    <t>FL3TC-COMM</t>
  </si>
  <si>
    <t>FL 3 YD TEMP - COMM</t>
  </si>
  <si>
    <t>FL4TC-COMM</t>
  </si>
  <si>
    <t>FL 4 YD TEMP - COMM</t>
  </si>
  <si>
    <t>FL6TC-COMM</t>
  </si>
  <si>
    <t>FL 6 YD TEMP - COMM</t>
  </si>
  <si>
    <t>RL032.0G1W001COMM</t>
  </si>
  <si>
    <t>RL 32 GL 1X WK COMM 1</t>
  </si>
  <si>
    <t>RL032.0G1W002COMM</t>
  </si>
  <si>
    <t>RL 32 GL 1X WK COMM 2</t>
  </si>
  <si>
    <t>RL032.0G1W003COMM</t>
  </si>
  <si>
    <t>RL 32 GL 1X WK COMM 3</t>
  </si>
  <si>
    <t>RL032.0G1W005COMM</t>
  </si>
  <si>
    <t>32 GL 1X WK COMM 5</t>
  </si>
  <si>
    <t>RL048.0G1W001COMM</t>
  </si>
  <si>
    <t>RL 48 GL 1X WK COMM 1</t>
  </si>
  <si>
    <t>Matching resi rate</t>
  </si>
  <si>
    <t>RL064.0G1W001COMM</t>
  </si>
  <si>
    <t>RL 64 GL 1X WK COMM 1</t>
  </si>
  <si>
    <t>RL096.0G1W001COMM</t>
  </si>
  <si>
    <t>RL 96 GL 1X WK COMM 1</t>
  </si>
  <si>
    <t>EP1.5-COMM</t>
  </si>
  <si>
    <t>EXTRA PICK UP 1.5 YD - CO</t>
  </si>
  <si>
    <t>EP3-COMM</t>
  </si>
  <si>
    <t>EXTRA PICK UP 3 YD - COMM</t>
  </si>
  <si>
    <t>EP4-COMM</t>
  </si>
  <si>
    <t>EXTRA PICK UP 4 YD - COMM</t>
  </si>
  <si>
    <t>EP6-COMM</t>
  </si>
  <si>
    <t>EXTRA PICK UP 6 YD - COMM</t>
  </si>
  <si>
    <t>EXTRA1TO4YD-COMM</t>
  </si>
  <si>
    <t>EXTRA PU 1 TO 4YD - COMM</t>
  </si>
  <si>
    <t>EXTRA5OVERYD-COMM</t>
  </si>
  <si>
    <t>EXTRA PU 5YD OVER - COMM</t>
  </si>
  <si>
    <t>EXTRA-COMM</t>
  </si>
  <si>
    <t>EXTRA CAN, BAG, BOX - COM</t>
  </si>
  <si>
    <t>OS-COMM</t>
  </si>
  <si>
    <t>OVERSIZE CAN - COMM</t>
  </si>
  <si>
    <t>RENT1.5-COMM</t>
  </si>
  <si>
    <t>RENTAL FEE 1.5 YD COMM</t>
  </si>
  <si>
    <t>RENT3-COMM</t>
  </si>
  <si>
    <t>RENTAL FEE 3 YD COMM</t>
  </si>
  <si>
    <t>RENT4-COMM</t>
  </si>
  <si>
    <t>RENTAL FEE 4 YD COMM</t>
  </si>
  <si>
    <t>RENT6-COMM</t>
  </si>
  <si>
    <t>RENTAL FEE 6 YD COMM</t>
  </si>
  <si>
    <t>RENT8-COMM</t>
  </si>
  <si>
    <t>RENTAL FEE 8 YD COMM</t>
  </si>
  <si>
    <t>RENT1.5TEMP-COMM</t>
  </si>
  <si>
    <t xml:space="preserve">RENTAL FEE 1.5 YD TEMP - </t>
  </si>
  <si>
    <t>RENT3TEMP-COMM</t>
  </si>
  <si>
    <t>RENTAL FEE 3 YD TEMP - CO</t>
  </si>
  <si>
    <t>RENT4TEMP-COMM</t>
  </si>
  <si>
    <t>RENTAL FEE 4YD TEMP - COM</t>
  </si>
  <si>
    <t>RENT6TEMP-COMM</t>
  </si>
  <si>
    <t>RENTAL FEE 6 YD TEMP - CO</t>
  </si>
  <si>
    <t>DRIVEIN1-COMM</t>
  </si>
  <si>
    <t>DRIVE IN COMMERCIAL</t>
  </si>
  <si>
    <t>DRIVEIN1-COM</t>
  </si>
  <si>
    <t>DRIVEINEOW-COM</t>
  </si>
  <si>
    <t>DRIVE IN EOW COMM</t>
  </si>
  <si>
    <t>ROLL-COMM</t>
  </si>
  <si>
    <t>ROLL OUT CHARGE - COMM</t>
  </si>
  <si>
    <t>WI1-COMM</t>
  </si>
  <si>
    <t>WALK IN 5-25 FT - COMM</t>
  </si>
  <si>
    <t>WI4-COMM</t>
  </si>
  <si>
    <t>WALK IN 76-100 FT - COMM</t>
  </si>
  <si>
    <t>CLEAN-COMM</t>
  </si>
  <si>
    <t>CONTAINER CLEANING FEE -</t>
  </si>
  <si>
    <t>DEL1.5-COMM</t>
  </si>
  <si>
    <t>DELIVERY FEE 1.5YD - COMM</t>
  </si>
  <si>
    <t>DEL3-COMM</t>
  </si>
  <si>
    <t>DELIVERY FEE 3YD - COMM</t>
  </si>
  <si>
    <t>DEL4-COMM</t>
  </si>
  <si>
    <t>DELIVERY FEE 4YD - COMM</t>
  </si>
  <si>
    <t>DEL6-COMM</t>
  </si>
  <si>
    <t>DELIVERY FEE 6YD - COMM</t>
  </si>
  <si>
    <t>REINSTATE-COMM</t>
  </si>
  <si>
    <t>REINSTATE FEE - COMM</t>
  </si>
  <si>
    <t>TIME-COMM</t>
  </si>
  <si>
    <t>TIME FEE 1 - COMM</t>
  </si>
  <si>
    <t>TRIP-COMM</t>
  </si>
  <si>
    <t>TRIP FEE - COMM</t>
  </si>
  <si>
    <t>UNLATCH-COMM</t>
  </si>
  <si>
    <t>UNLATCHING FEE-COMM</t>
  </si>
  <si>
    <t>UNLCKC</t>
  </si>
  <si>
    <t>UNLOCKING FEE - COMM</t>
  </si>
  <si>
    <t>REDEL1.5-COMM</t>
  </si>
  <si>
    <t>REDELIVERY FEE 1.5 YD - COMM</t>
  </si>
  <si>
    <t>REDEL3-COMM</t>
  </si>
  <si>
    <t>REDELIVERY FEE 3 YD - COMM</t>
  </si>
  <si>
    <t>REDEL-COMM</t>
  </si>
  <si>
    <t>REDELIVER FEE LVL 1 - COM</t>
  </si>
  <si>
    <t>CARTREPL-COM</t>
  </si>
  <si>
    <t>CART REPLACEMENT - COMM</t>
  </si>
  <si>
    <t>EXTRACOMM-REC</t>
  </si>
  <si>
    <t>EXTRA COMM REC BAG, BOX,</t>
  </si>
  <si>
    <t>ADJ-COM</t>
  </si>
  <si>
    <t>ADJUSTMENT COMMERCIAL</t>
  </si>
  <si>
    <t>SURCHG-COMM</t>
  </si>
  <si>
    <t>RES CUST W/COMM CONTAINER</t>
  </si>
  <si>
    <t>TOTAL COMMERCIAL GARBAGE</t>
  </si>
  <si>
    <t>DROP BOX SERVICES</t>
  </si>
  <si>
    <t>DROP BOX HAULS/RENTAL</t>
  </si>
  <si>
    <t>HAUL20-RO</t>
  </si>
  <si>
    <t>HAUL 20 YD - RO</t>
  </si>
  <si>
    <t>HAUL30-RO</t>
  </si>
  <si>
    <t>HAUL 30 YD - RO</t>
  </si>
  <si>
    <t>HAUL40-RO</t>
  </si>
  <si>
    <t>HAUL 40 YD - RO</t>
  </si>
  <si>
    <t>HAUL50-RO</t>
  </si>
  <si>
    <t>HAUL 50 YD - RO</t>
  </si>
  <si>
    <t>HAUL10-CP</t>
  </si>
  <si>
    <t>HAUL 10-18YD COMP - RO</t>
  </si>
  <si>
    <t>HAUL20-CP</t>
  </si>
  <si>
    <t>COMPACTOR HAUL 20 YD - RO</t>
  </si>
  <si>
    <t>HAUL25-CP</t>
  </si>
  <si>
    <t>COMPACTOR HAUL 25 YD - RO</t>
  </si>
  <si>
    <t>HAUL30-CP</t>
  </si>
  <si>
    <t>COMPACTOR HAUL 30 YD</t>
  </si>
  <si>
    <t>HAUL35-CP</t>
  </si>
  <si>
    <t>COMPACTOR HAUL 35 YD - RO</t>
  </si>
  <si>
    <t>HAUL40-CP</t>
  </si>
  <si>
    <t>COMPACTOR HAUL 40 YD</t>
  </si>
  <si>
    <t>HAUL20TEMP-RO</t>
  </si>
  <si>
    <t>HAUL 20 YD TEMP - RO</t>
  </si>
  <si>
    <t>HAUL30TEMP-RO</t>
  </si>
  <si>
    <t>HAUL 30 YD TEMP - RO</t>
  </si>
  <si>
    <t>HAUL40TEMP-RO</t>
  </si>
  <si>
    <t>HAUL 40 YD TEMP - RO</t>
  </si>
  <si>
    <t>DEL-RO</t>
  </si>
  <si>
    <t>DELIVERY FEE - RO</t>
  </si>
  <si>
    <t>RENT20MO-RO</t>
  </si>
  <si>
    <t>RENTAL FEE 20 YD MONTHLY</t>
  </si>
  <si>
    <t>RENT30MO-RO</t>
  </si>
  <si>
    <t>RENTAL FEE 30 YD MONTHLY</t>
  </si>
  <si>
    <t>RENT40MO-RO</t>
  </si>
  <si>
    <t>RENTAL FEE 40 YD MONTHLY</t>
  </si>
  <si>
    <t>RENT20DAY-RO</t>
  </si>
  <si>
    <t>RENTAL FEE 20 YD DAILY</t>
  </si>
  <si>
    <t>RENT30DAY-RO</t>
  </si>
  <si>
    <t>RENTAL FEE 30 YD DAILY</t>
  </si>
  <si>
    <t>RENT40DAY-RO</t>
  </si>
  <si>
    <t>RENTAL FEE 40 YD DAILY</t>
  </si>
  <si>
    <t>CLEAN20-RO</t>
  </si>
  <si>
    <t>CLEANING FEE 20 YD - RO</t>
  </si>
  <si>
    <t>CLEAN40-RO</t>
  </si>
  <si>
    <t>MILE-RO</t>
  </si>
  <si>
    <t>MILEAGE FEE - RO</t>
  </si>
  <si>
    <t>TIME-RO</t>
  </si>
  <si>
    <t>TIME FEE - RO</t>
  </si>
  <si>
    <t>ADJ-RO</t>
  </si>
  <si>
    <t>ADJUSTMENT ROLL OFF</t>
  </si>
  <si>
    <t>TOTAL DROP BOX HAULS/RENTAL</t>
  </si>
  <si>
    <t>PASSTHROUGH DISPOSAL</t>
  </si>
  <si>
    <t>DISP-RO</t>
  </si>
  <si>
    <t>DISPOSAL CHARGE - RO</t>
  </si>
  <si>
    <t>TOTAL PASSTHROUGH DISPOSAL</t>
  </si>
  <si>
    <t>Service Charges</t>
  </si>
  <si>
    <t>ADJ-FIN</t>
  </si>
  <si>
    <t>ADJUSTMENT FINANCE CHARGE</t>
  </si>
  <si>
    <t>FINCHG</t>
  </si>
  <si>
    <t>FINANCE CHARGE</t>
  </si>
  <si>
    <t>RETCKC</t>
  </si>
  <si>
    <t>RETURN CHECK CHARGE</t>
  </si>
  <si>
    <t>TOTAL SERVICE CHARGES</t>
  </si>
  <si>
    <t>TOTAL REVENUE</t>
  </si>
  <si>
    <t>Yakima Regulated</t>
  </si>
  <si>
    <t>Revenue % by month</t>
  </si>
  <si>
    <t>RESIDENTIAL YARDWASTE</t>
  </si>
  <si>
    <t>COMMERCIAL GARGABE</t>
  </si>
  <si>
    <t>Total Mason</t>
  </si>
  <si>
    <t>Check</t>
  </si>
  <si>
    <t>Price Increase</t>
  </si>
  <si>
    <t>Increase Per LG</t>
  </si>
  <si>
    <t>Per Price Out</t>
  </si>
  <si>
    <t>MSW</t>
  </si>
  <si>
    <t>Recycle</t>
  </si>
  <si>
    <t>Yardwaste</t>
  </si>
  <si>
    <t>Rev Tie-Out</t>
  </si>
  <si>
    <t>Proposed Annual Rev</t>
  </si>
  <si>
    <t>LG</t>
  </si>
  <si>
    <t>VAR</t>
  </si>
  <si>
    <t>Recycl</t>
  </si>
  <si>
    <t>B&amp;O Increase Percentage</t>
  </si>
  <si>
    <t>Gross Up Factor</t>
  </si>
  <si>
    <t>Gross Up B&amp;O Increase Percentage</t>
  </si>
  <si>
    <t>Grossed Up for MSW</t>
  </si>
  <si>
    <t>Grossed Up for YW</t>
  </si>
  <si>
    <t>Grossed Up for Recycling</t>
  </si>
  <si>
    <t>Effective October 1, 2025</t>
  </si>
  <si>
    <t>48 Gal Weekly</t>
  </si>
  <si>
    <t>64 Gal Weekly</t>
  </si>
  <si>
    <t>96 Gal Weekly</t>
  </si>
  <si>
    <t>B&amp;O Increase with Gross Up</t>
  </si>
  <si>
    <t>Change In Rev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</si>
</sst>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3">
    <numFmt numFmtId="5" formatCode="&quot;$&quot;#,##0_);\(&quot;$&quot;#,##0\)"/>
    <numFmt numFmtId="41" formatCode="_(* #,##0_);_(* \(#,##0\);_(* &quot;-&quot;_);_(@_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General_)"/>
    <numFmt numFmtId="165" formatCode="#,##0.0000_);\(#,##0.0000\)"/>
    <numFmt numFmtId="166" formatCode="#,##0.000_);\(#,##0.000\)"/>
    <numFmt numFmtId="167" formatCode="0.000%"/>
    <numFmt numFmtId="168" formatCode="_(* #,##0_);_(* \(#,##0\);_(* &quot;-&quot;??_);_(@_)"/>
    <numFmt numFmtId="169" formatCode="#,##0.00000_);\(#,##0.00000\)"/>
    <numFmt numFmtId="170" formatCode="0.00000"/>
    <numFmt numFmtId="171" formatCode="0.0%"/>
    <numFmt numFmtId="172" formatCode="0.0000%"/>
  </numFmts>
  <fonts count="73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2"/>
      <name val="SWISS"/>
    </font>
    <font>
      <sz val="12"/>
      <color indexed="12"/>
      <name val="SWISS"/>
    </font>
    <font>
      <sz val="12"/>
      <name val="Helv"/>
    </font>
    <font>
      <b/>
      <sz val="12"/>
      <name val="SWISS"/>
    </font>
    <font>
      <sz val="8"/>
      <color indexed="9"/>
      <name val="Calibri"/>
      <family val="2"/>
    </font>
    <font>
      <sz val="14"/>
      <color indexed="9"/>
      <name val="Calibri"/>
      <family val="2"/>
    </font>
    <font>
      <sz val="9"/>
      <color indexed="9"/>
      <name val="Calibri"/>
      <family val="2"/>
    </font>
    <font>
      <b/>
      <sz val="14"/>
      <name val="SWISS"/>
    </font>
    <font>
      <sz val="12"/>
      <name val="Times New Roman"/>
      <family val="1"/>
    </font>
    <font>
      <b/>
      <sz val="12"/>
      <color indexed="12"/>
      <name val="Times New Roman"/>
      <family val="1"/>
    </font>
    <font>
      <i/>
      <sz val="8"/>
      <color indexed="12"/>
      <name val="Times New Roman"/>
      <family val="1"/>
    </font>
    <font>
      <sz val="12"/>
      <color indexed="39"/>
      <name val="SWISS"/>
    </font>
    <font>
      <sz val="12"/>
      <color indexed="39"/>
      <name val="Times New Roman"/>
      <family val="1"/>
    </font>
    <font>
      <sz val="10"/>
      <name val="Times New Roman"/>
      <family val="1"/>
    </font>
    <font>
      <b/>
      <sz val="12"/>
      <color indexed="39"/>
      <name val="Times New Roman"/>
      <family val="1"/>
    </font>
    <font>
      <sz val="12"/>
      <color indexed="10"/>
      <name val="SWISS"/>
    </font>
    <font>
      <sz val="12"/>
      <color indexed="8"/>
      <name val="SWISS"/>
    </font>
    <font>
      <sz val="9"/>
      <color indexed="39"/>
      <name val="Times New Roman"/>
      <family val="1"/>
    </font>
    <font>
      <b/>
      <sz val="12"/>
      <name val="Times New Roman"/>
      <family val="1"/>
    </font>
    <font>
      <u/>
      <sz val="12"/>
      <color indexed="12"/>
      <name val="Times New Roman"/>
      <family val="1"/>
    </font>
    <font>
      <b/>
      <u/>
      <sz val="12"/>
      <color indexed="39"/>
      <name val="Times New Roman"/>
      <family val="1"/>
    </font>
    <font>
      <sz val="12"/>
      <color indexed="18"/>
      <name val="Times New Roman"/>
      <family val="1"/>
    </font>
    <font>
      <u/>
      <sz val="12"/>
      <color indexed="8"/>
      <name val="Times New Roman"/>
      <family val="1"/>
    </font>
    <font>
      <sz val="12"/>
      <color indexed="8"/>
      <name val="Times New Roman"/>
      <family val="1"/>
    </font>
    <font>
      <sz val="12"/>
      <color indexed="32"/>
      <name val="SWISS"/>
    </font>
    <font>
      <sz val="12"/>
      <color indexed="18"/>
      <name val="SWISS"/>
    </font>
    <font>
      <sz val="10"/>
      <name val="SWISS"/>
    </font>
    <font>
      <sz val="12"/>
      <color indexed="56"/>
      <name val="SWISS"/>
    </font>
    <font>
      <i/>
      <sz val="12"/>
      <name val="SWISS"/>
    </font>
    <font>
      <sz val="11"/>
      <name val="Times New Roman"/>
      <family val="1"/>
    </font>
    <font>
      <u/>
      <sz val="12"/>
      <name val="SWISS"/>
    </font>
    <font>
      <sz val="10"/>
      <color indexed="39"/>
      <name val="Times New Roman"/>
      <family val="1"/>
    </font>
    <font>
      <b/>
      <sz val="10"/>
      <color theme="1"/>
      <name val="Calibri"/>
      <family val="2"/>
      <scheme val="minor"/>
    </font>
    <font>
      <sz val="10"/>
      <name val="Calibri"/>
      <family val="2"/>
      <scheme val="minor"/>
    </font>
    <font>
      <sz val="11"/>
      <color indexed="8"/>
      <name val="Arial"/>
      <family val="2"/>
    </font>
    <font>
      <b/>
      <sz val="10"/>
      <color indexed="8"/>
      <name val="Calibri"/>
      <family val="2"/>
      <scheme val="minor"/>
    </font>
    <font>
      <b/>
      <sz val="10"/>
      <name val="Calibri"/>
      <family val="2"/>
      <scheme val="minor"/>
    </font>
    <font>
      <sz val="10"/>
      <name val="Arial"/>
      <family val="2"/>
    </font>
    <font>
      <b/>
      <sz val="10"/>
      <color theme="0"/>
      <name val="Calibri"/>
      <family val="2"/>
      <scheme val="minor"/>
    </font>
    <font>
      <sz val="10"/>
      <color indexed="10"/>
      <name val="Calibri"/>
      <family val="2"/>
      <scheme val="minor"/>
    </font>
    <font>
      <b/>
      <sz val="10"/>
      <color indexed="10"/>
      <name val="Calibri"/>
      <family val="2"/>
      <scheme val="minor"/>
    </font>
    <font>
      <sz val="8"/>
      <name val="Helv"/>
    </font>
    <font>
      <b/>
      <sz val="8"/>
      <name val="Helv"/>
    </font>
    <font>
      <sz val="10"/>
      <name val="Helv"/>
    </font>
    <font>
      <b/>
      <sz val="10"/>
      <name val="Helv"/>
    </font>
    <font>
      <b/>
      <sz val="10"/>
      <name val="SWISS"/>
    </font>
    <font>
      <sz val="8"/>
      <name val="SWISS"/>
    </font>
    <font>
      <b/>
      <sz val="8"/>
      <name val="SWISS"/>
    </font>
    <font>
      <b/>
      <sz val="8"/>
      <name val="Arial"/>
      <family val="2"/>
    </font>
    <font>
      <sz val="8"/>
      <name val="Arial"/>
      <family val="2"/>
    </font>
    <font>
      <sz val="10"/>
      <color indexed="8"/>
      <name val="Calibri"/>
      <family val="2"/>
      <scheme val="minor"/>
    </font>
    <font>
      <b/>
      <sz val="10"/>
      <color rgb="FFFF0000"/>
      <name val="Calibri"/>
      <family val="2"/>
      <scheme val="minor"/>
    </font>
    <font>
      <sz val="10"/>
      <color theme="1"/>
      <name val="Calibri"/>
      <family val="2"/>
      <scheme val="minor"/>
    </font>
    <font>
      <sz val="9"/>
      <color indexed="8"/>
      <name val="Calibri"/>
      <family val="2"/>
    </font>
    <font>
      <b/>
      <sz val="9"/>
      <color indexed="8"/>
      <name val="Calibri"/>
      <family val="2"/>
    </font>
    <font>
      <sz val="10"/>
      <color rgb="FFFF0000"/>
      <name val="Calibri"/>
      <family val="2"/>
      <scheme val="minor"/>
    </font>
    <font>
      <b/>
      <sz val="10"/>
      <color indexed="8"/>
      <name val="Calibri"/>
      <family val="2"/>
    </font>
    <font>
      <b/>
      <sz val="10"/>
      <color indexed="50"/>
      <name val="Calibri"/>
      <family val="2"/>
      <scheme val="minor"/>
    </font>
    <font>
      <b/>
      <u/>
      <sz val="10"/>
      <color indexed="8"/>
      <name val="Calibri"/>
      <family val="2"/>
      <scheme val="minor"/>
    </font>
    <font>
      <b/>
      <sz val="9"/>
      <color theme="1"/>
      <name val="Calibri"/>
      <family val="2"/>
      <scheme val="minor"/>
    </font>
    <font>
      <b/>
      <sz val="9"/>
      <name val="Calibri"/>
      <family val="2"/>
    </font>
    <font>
      <sz val="10"/>
      <name val="MS Sans Serif"/>
      <family val="2"/>
    </font>
    <font>
      <b/>
      <sz val="11"/>
      <name val="Calibri"/>
      <family val="2"/>
      <scheme val="minor"/>
    </font>
    <font>
      <i/>
      <sz val="10"/>
      <color rgb="FFFF0000"/>
      <name val="Calibri"/>
      <family val="2"/>
      <scheme val="minor"/>
    </font>
    <font>
      <i/>
      <sz val="9"/>
      <color theme="1"/>
      <name val="Calibri"/>
      <family val="2"/>
      <scheme val="minor"/>
    </font>
    <font>
      <b/>
      <i/>
      <sz val="9"/>
      <color indexed="8"/>
      <name val="Calibri"/>
      <family val="2"/>
    </font>
    <font>
      <b/>
      <sz val="8"/>
      <color indexed="81"/>
      <name val="Tahoma"/>
      <family val="2"/>
    </font>
    <font>
      <sz val="8"/>
      <color indexed="81"/>
      <name val="Tahoma"/>
      <family val="2"/>
    </font>
    <font>
      <sz val="11"/>
      <name val="Calibri"/>
      <family val="2"/>
      <scheme val="minor"/>
    </font>
  </fonts>
  <fills count="13">
    <fill>
      <patternFill patternType="none"/>
    </fill>
    <fill>
      <patternFill patternType="gray125"/>
    </fill>
    <fill>
      <patternFill patternType="solid">
        <fgColor theme="8"/>
      </patternFill>
    </fill>
    <fill>
      <patternFill patternType="solid">
        <fgColor indexed="9"/>
      </patternFill>
    </fill>
    <fill>
      <patternFill patternType="solid">
        <fgColor indexed="15"/>
        <bgColor indexed="64"/>
      </patternFill>
    </fill>
    <fill>
      <patternFill patternType="solid">
        <fgColor indexed="9"/>
        <bgColor indexed="8"/>
      </patternFill>
    </fill>
    <fill>
      <patternFill patternType="solid">
        <fgColor rgb="FFFFFF0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3366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theme="6"/>
        <bgColor indexed="64"/>
      </patternFill>
    </fill>
  </fills>
  <borders count="34">
    <border>
      <left/>
      <right/>
      <top/>
      <bottom/>
      <diagonal/>
    </border>
    <border>
      <left/>
      <right/>
      <top/>
      <bottom style="medium">
        <color auto="1"/>
      </bottom>
      <diagonal/>
    </border>
    <border>
      <left style="thin">
        <color indexed="64"/>
      </left>
      <right/>
      <top/>
      <bottom/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/>
      <top style="thin">
        <color theme="4" tint="-0.24994659260841701"/>
      </top>
      <bottom style="double">
        <color theme="4" tint="-0.24994659260841701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17">
    <xf numFmtId="0" fontId="0" fillId="0" borderId="0"/>
    <xf numFmtId="43" fontId="1" fillId="0" borderId="0" applyFont="0" applyFill="0" applyBorder="0" applyAlignment="0" applyProtection="0"/>
    <xf numFmtId="9" fontId="65" fillId="0" borderId="0" applyFont="0" applyFill="0" applyBorder="0" applyAlignment="0" applyProtection="0"/>
    <xf numFmtId="0" fontId="4" fillId="3" borderId="0"/>
    <xf numFmtId="164" fontId="6" fillId="0" borderId="0"/>
    <xf numFmtId="0" fontId="3" fillId="2" borderId="0" applyNumberFormat="0" applyBorder="0" applyAlignment="0" applyProtection="0"/>
    <xf numFmtId="41" fontId="17" fillId="7" borderId="0">
      <alignment horizontal="left"/>
    </xf>
    <xf numFmtId="9" fontId="6" fillId="0" borderId="0" applyFont="0" applyFill="0" applyBorder="0" applyAlignment="0" applyProtection="0"/>
    <xf numFmtId="10" fontId="17" fillId="7" borderId="0"/>
    <xf numFmtId="164" fontId="6" fillId="0" borderId="0"/>
    <xf numFmtId="0" fontId="38" fillId="0" borderId="0"/>
    <xf numFmtId="0" fontId="41" fillId="0" borderId="0"/>
    <xf numFmtId="9" fontId="1" fillId="0" borderId="0" applyFont="0" applyFill="0" applyBorder="0" applyAlignment="0" applyProtection="0"/>
    <xf numFmtId="43" fontId="41" fillId="0" borderId="0" applyFont="0" applyFill="0" applyBorder="0" applyAlignment="0" applyProtection="0"/>
    <xf numFmtId="44" fontId="41" fillId="0" borderId="0" applyFont="0" applyFill="0" applyBorder="0" applyAlignment="0" applyProtection="0"/>
    <xf numFmtId="0" fontId="41" fillId="0" borderId="0"/>
    <xf numFmtId="44" fontId="1" fillId="0" borderId="0" applyFont="0" applyFill="0" applyBorder="0" applyAlignment="0" applyProtection="0"/>
  </cellStyleXfs>
  <cellXfs count="371">
    <xf numFmtId="0" fontId="0" fillId="0" borderId="0" xfId="0"/>
    <xf numFmtId="0" fontId="4" fillId="4" borderId="0" xfId="3" applyFill="1"/>
    <xf numFmtId="0" fontId="5" fillId="4" borderId="0" xfId="3" applyFont="1" applyFill="1"/>
    <xf numFmtId="0" fontId="5" fillId="4" borderId="1" xfId="3" applyFont="1" applyFill="1" applyBorder="1"/>
    <xf numFmtId="0" fontId="5" fillId="0" borderId="2" xfId="3" applyFont="1" applyFill="1" applyBorder="1"/>
    <xf numFmtId="0" fontId="5" fillId="0" borderId="0" xfId="3" applyFont="1" applyFill="1" applyAlignment="1">
      <alignment horizontal="center"/>
    </xf>
    <xf numFmtId="0" fontId="5" fillId="0" borderId="0" xfId="3" applyFont="1" applyFill="1"/>
    <xf numFmtId="0" fontId="8" fillId="2" borderId="3" xfId="5" applyNumberFormat="1" applyFont="1" applyBorder="1" applyAlignment="1">
      <alignment horizontal="centerContinuous"/>
    </xf>
    <xf numFmtId="0" fontId="9" fillId="2" borderId="4" xfId="5" applyNumberFormat="1" applyFont="1" applyBorder="1" applyAlignment="1">
      <alignment horizontal="centerContinuous"/>
    </xf>
    <xf numFmtId="0" fontId="9" fillId="2" borderId="4" xfId="5" applyNumberFormat="1" applyFont="1" applyBorder="1" applyAlignment="1">
      <alignment horizontal="left"/>
    </xf>
    <xf numFmtId="0" fontId="10" fillId="2" borderId="5" xfId="5" applyNumberFormat="1" applyFont="1" applyBorder="1" applyAlignment="1">
      <alignment horizontal="centerContinuous"/>
    </xf>
    <xf numFmtId="0" fontId="4" fillId="3" borderId="0" xfId="3"/>
    <xf numFmtId="0" fontId="4" fillId="3" borderId="2" xfId="3" applyBorder="1"/>
    <xf numFmtId="0" fontId="11" fillId="3" borderId="6" xfId="3" applyFont="1" applyBorder="1" applyAlignment="1">
      <alignment horizontal="centerContinuous"/>
    </xf>
    <xf numFmtId="0" fontId="11" fillId="3" borderId="7" xfId="3" applyFont="1" applyBorder="1" applyAlignment="1">
      <alignment horizontal="centerContinuous"/>
    </xf>
    <xf numFmtId="0" fontId="4" fillId="3" borderId="7" xfId="3" applyBorder="1" applyAlignment="1">
      <alignment horizontal="centerContinuous"/>
    </xf>
    <xf numFmtId="0" fontId="12" fillId="3" borderId="8" xfId="3" applyFont="1" applyBorder="1"/>
    <xf numFmtId="0" fontId="12" fillId="3" borderId="0" xfId="3" applyFont="1"/>
    <xf numFmtId="0" fontId="13" fillId="5" borderId="0" xfId="3" applyFont="1" applyFill="1" applyAlignment="1">
      <alignment horizontal="center"/>
    </xf>
    <xf numFmtId="0" fontId="14" fillId="5" borderId="0" xfId="3" applyFont="1" applyFill="1" applyAlignment="1">
      <alignment horizontal="center"/>
    </xf>
    <xf numFmtId="0" fontId="4" fillId="3" borderId="0" xfId="3" applyAlignment="1">
      <alignment horizontal="center"/>
    </xf>
    <xf numFmtId="0" fontId="9" fillId="2" borderId="9" xfId="5" applyNumberFormat="1" applyFont="1" applyBorder="1" applyAlignment="1">
      <alignment horizontal="left"/>
    </xf>
    <xf numFmtId="0" fontId="4" fillId="6" borderId="0" xfId="3" applyFill="1"/>
    <xf numFmtId="0" fontId="12" fillId="3" borderId="2" xfId="3" applyFont="1" applyBorder="1"/>
    <xf numFmtId="0" fontId="15" fillId="4" borderId="0" xfId="3" applyFont="1" applyFill="1"/>
    <xf numFmtId="0" fontId="16" fillId="3" borderId="10" xfId="3" applyFont="1" applyBorder="1" applyAlignment="1">
      <alignment horizontal="right"/>
    </xf>
    <xf numFmtId="41" fontId="12" fillId="0" borderId="11" xfId="6" applyFont="1" applyFill="1" applyBorder="1">
      <alignment horizontal="left"/>
    </xf>
    <xf numFmtId="0" fontId="16" fillId="3" borderId="2" xfId="3" applyFont="1" applyBorder="1"/>
    <xf numFmtId="0" fontId="16" fillId="3" borderId="0" xfId="3" applyFont="1"/>
    <xf numFmtId="0" fontId="18" fillId="5" borderId="0" xfId="3" applyFont="1" applyFill="1" applyAlignment="1">
      <alignment horizontal="center"/>
    </xf>
    <xf numFmtId="0" fontId="18" fillId="5" borderId="0" xfId="4" applyNumberFormat="1" applyFont="1" applyFill="1" applyAlignment="1">
      <alignment horizontal="center"/>
    </xf>
    <xf numFmtId="41" fontId="4" fillId="4" borderId="0" xfId="3" applyNumberFormat="1" applyFill="1"/>
    <xf numFmtId="0" fontId="17" fillId="3" borderId="0" xfId="3" applyFont="1"/>
    <xf numFmtId="0" fontId="16" fillId="3" borderId="12" xfId="3" applyFont="1" applyBorder="1"/>
    <xf numFmtId="0" fontId="13" fillId="5" borderId="13" xfId="3" applyFont="1" applyFill="1" applyBorder="1"/>
    <xf numFmtId="0" fontId="18" fillId="5" borderId="13" xfId="3" applyFont="1" applyFill="1" applyBorder="1" applyAlignment="1">
      <alignment horizontal="center"/>
    </xf>
    <xf numFmtId="0" fontId="18" fillId="5" borderId="13" xfId="3" applyFont="1" applyFill="1" applyBorder="1"/>
    <xf numFmtId="0" fontId="4" fillId="3" borderId="14" xfId="3" applyBorder="1" applyAlignment="1">
      <alignment horizontal="center"/>
    </xf>
    <xf numFmtId="2" fontId="4" fillId="3" borderId="14" xfId="3" applyNumberFormat="1" applyBorder="1" applyAlignment="1">
      <alignment horizontal="center"/>
    </xf>
    <xf numFmtId="165" fontId="4" fillId="3" borderId="15" xfId="3" applyNumberFormat="1" applyBorder="1"/>
    <xf numFmtId="10" fontId="19" fillId="3" borderId="15" xfId="3" applyNumberFormat="1" applyFont="1" applyBorder="1"/>
    <xf numFmtId="41" fontId="4" fillId="3" borderId="16" xfId="3" applyNumberFormat="1" applyBorder="1"/>
    <xf numFmtId="41" fontId="4" fillId="3" borderId="14" xfId="3" applyNumberFormat="1" applyBorder="1"/>
    <xf numFmtId="41" fontId="4" fillId="3" borderId="15" xfId="3" applyNumberFormat="1" applyBorder="1"/>
    <xf numFmtId="0" fontId="16" fillId="3" borderId="17" xfId="3" applyFont="1" applyBorder="1" applyAlignment="1">
      <alignment horizontal="center"/>
    </xf>
    <xf numFmtId="0" fontId="16" fillId="3" borderId="0" xfId="3" applyFont="1" applyAlignment="1">
      <alignment horizontal="right"/>
    </xf>
    <xf numFmtId="41" fontId="16" fillId="3" borderId="0" xfId="3" applyNumberFormat="1" applyFont="1"/>
    <xf numFmtId="0" fontId="20" fillId="3" borderId="2" xfId="3" applyFont="1" applyBorder="1" applyAlignment="1">
      <alignment horizontal="center"/>
    </xf>
    <xf numFmtId="2" fontId="4" fillId="3" borderId="2" xfId="3" applyNumberFormat="1" applyBorder="1" applyAlignment="1">
      <alignment horizontal="center"/>
    </xf>
    <xf numFmtId="165" fontId="4" fillId="3" borderId="0" xfId="3" applyNumberFormat="1"/>
    <xf numFmtId="10" fontId="19" fillId="3" borderId="0" xfId="3" applyNumberFormat="1" applyFont="1"/>
    <xf numFmtId="41" fontId="4" fillId="3" borderId="18" xfId="3" applyNumberFormat="1" applyBorder="1"/>
    <xf numFmtId="41" fontId="4" fillId="3" borderId="2" xfId="3" applyNumberFormat="1" applyBorder="1"/>
    <xf numFmtId="41" fontId="4" fillId="3" borderId="0" xfId="3" applyNumberFormat="1"/>
    <xf numFmtId="10" fontId="12" fillId="0" borderId="11" xfId="6" applyNumberFormat="1" applyFont="1" applyFill="1" applyBorder="1" applyAlignment="1">
      <alignment horizontal="right"/>
    </xf>
    <xf numFmtId="0" fontId="16" fillId="3" borderId="10" xfId="3" applyFont="1" applyBorder="1" applyAlignment="1">
      <alignment horizontal="center"/>
    </xf>
    <xf numFmtId="0" fontId="4" fillId="3" borderId="2" xfId="3" applyBorder="1" applyAlignment="1">
      <alignment horizontal="center"/>
    </xf>
    <xf numFmtId="41" fontId="16" fillId="3" borderId="19" xfId="3" applyNumberFormat="1" applyFont="1" applyBorder="1"/>
    <xf numFmtId="5" fontId="16" fillId="3" borderId="19" xfId="3" applyNumberFormat="1" applyFont="1" applyBorder="1"/>
    <xf numFmtId="0" fontId="4" fillId="3" borderId="12" xfId="3" applyBorder="1" applyAlignment="1">
      <alignment horizontal="center"/>
    </xf>
    <xf numFmtId="0" fontId="18" fillId="3" borderId="10" xfId="3" applyFont="1" applyBorder="1" applyAlignment="1">
      <alignment horizontal="right"/>
    </xf>
    <xf numFmtId="165" fontId="20" fillId="3" borderId="0" xfId="3" applyNumberFormat="1" applyFont="1"/>
    <xf numFmtId="0" fontId="16" fillId="3" borderId="20" xfId="3" applyFont="1" applyBorder="1" applyAlignment="1">
      <alignment horizontal="right"/>
    </xf>
    <xf numFmtId="41" fontId="16" fillId="3" borderId="21" xfId="3" applyNumberFormat="1" applyFont="1" applyBorder="1"/>
    <xf numFmtId="165" fontId="4" fillId="3" borderId="13" xfId="3" applyNumberFormat="1" applyBorder="1"/>
    <xf numFmtId="41" fontId="12" fillId="3" borderId="0" xfId="3" applyNumberFormat="1" applyFont="1"/>
    <xf numFmtId="10" fontId="16" fillId="3" borderId="0" xfId="3" applyNumberFormat="1" applyFont="1" applyAlignment="1">
      <alignment horizontal="right"/>
    </xf>
    <xf numFmtId="41" fontId="12" fillId="7" borderId="0" xfId="6" applyFont="1" applyAlignment="1">
      <alignment horizontal="right"/>
    </xf>
    <xf numFmtId="0" fontId="4" fillId="3" borderId="0" xfId="3" applyAlignment="1">
      <alignment horizontal="right"/>
    </xf>
    <xf numFmtId="0" fontId="16" fillId="3" borderId="22" xfId="3" applyFont="1" applyBorder="1" applyAlignment="1">
      <alignment horizontal="right"/>
    </xf>
    <xf numFmtId="0" fontId="12" fillId="4" borderId="0" xfId="3" applyFont="1" applyFill="1"/>
    <xf numFmtId="0" fontId="13" fillId="5" borderId="14" xfId="3" applyFont="1" applyFill="1" applyBorder="1" applyAlignment="1">
      <alignment horizontal="left"/>
    </xf>
    <xf numFmtId="0" fontId="4" fillId="3" borderId="15" xfId="3" applyBorder="1"/>
    <xf numFmtId="0" fontId="4" fillId="3" borderId="16" xfId="3" applyBorder="1"/>
    <xf numFmtId="0" fontId="21" fillId="3" borderId="0" xfId="3" applyFont="1" applyAlignment="1">
      <alignment horizontal="left"/>
    </xf>
    <xf numFmtId="41" fontId="16" fillId="3" borderId="18" xfId="3" applyNumberFormat="1" applyFont="1" applyBorder="1"/>
    <xf numFmtId="10" fontId="21" fillId="3" borderId="0" xfId="7" applyNumberFormat="1" applyFont="1" applyFill="1" applyBorder="1" applyAlignment="1">
      <alignment horizontal="left"/>
    </xf>
    <xf numFmtId="0" fontId="18" fillId="3" borderId="0" xfId="3" applyFont="1" applyAlignment="1">
      <alignment horizontal="right"/>
    </xf>
    <xf numFmtId="41" fontId="18" fillId="3" borderId="23" xfId="3" applyNumberFormat="1" applyFont="1" applyBorder="1"/>
    <xf numFmtId="41" fontId="18" fillId="3" borderId="24" xfId="3" applyNumberFormat="1" applyFont="1" applyBorder="1"/>
    <xf numFmtId="0" fontId="4" fillId="3" borderId="12" xfId="3" applyBorder="1"/>
    <xf numFmtId="0" fontId="4" fillId="3" borderId="13" xfId="3" applyBorder="1"/>
    <xf numFmtId="0" fontId="16" fillId="3" borderId="13" xfId="3" applyFont="1" applyBorder="1" applyAlignment="1">
      <alignment horizontal="right" vertical="center"/>
    </xf>
    <xf numFmtId="10" fontId="18" fillId="3" borderId="13" xfId="3" applyNumberFormat="1" applyFont="1" applyBorder="1" applyAlignment="1">
      <alignment horizontal="center" vertical="center"/>
    </xf>
    <xf numFmtId="0" fontId="4" fillId="3" borderId="11" xfId="3" applyBorder="1"/>
    <xf numFmtId="0" fontId="22" fillId="4" borderId="0" xfId="4" applyNumberFormat="1" applyFont="1" applyFill="1"/>
    <xf numFmtId="0" fontId="6" fillId="4" borderId="0" xfId="4" applyNumberFormat="1" applyFill="1"/>
    <xf numFmtId="0" fontId="12" fillId="4" borderId="0" xfId="4" applyNumberFormat="1" applyFont="1" applyFill="1"/>
    <xf numFmtId="0" fontId="13" fillId="5" borderId="0" xfId="3" applyFont="1" applyFill="1" applyAlignment="1">
      <alignment horizontal="left"/>
    </xf>
    <xf numFmtId="0" fontId="13" fillId="7" borderId="0" xfId="3" applyFont="1" applyFill="1" applyAlignment="1">
      <alignment horizontal="centerContinuous"/>
    </xf>
    <xf numFmtId="0" fontId="23" fillId="3" borderId="0" xfId="3" applyFont="1" applyAlignment="1">
      <alignment horizontal="right"/>
    </xf>
    <xf numFmtId="41" fontId="23" fillId="3" borderId="0" xfId="3" applyNumberFormat="1" applyFont="1" applyAlignment="1">
      <alignment horizontal="center"/>
    </xf>
    <xf numFmtId="0" fontId="23" fillId="3" borderId="0" xfId="3" applyFont="1" applyAlignment="1">
      <alignment horizontal="center"/>
    </xf>
    <xf numFmtId="37" fontId="4" fillId="3" borderId="0" xfId="3" applyNumberFormat="1"/>
    <xf numFmtId="39" fontId="4" fillId="3" borderId="0" xfId="3" applyNumberFormat="1"/>
    <xf numFmtId="10" fontId="16" fillId="3" borderId="0" xfId="3" applyNumberFormat="1" applyFont="1" applyAlignment="1">
      <alignment horizontal="center"/>
    </xf>
    <xf numFmtId="41" fontId="16" fillId="3" borderId="0" xfId="3" applyNumberFormat="1" applyFont="1" applyProtection="1">
      <protection locked="0"/>
    </xf>
    <xf numFmtId="41" fontId="16" fillId="3" borderId="13" xfId="3" applyNumberFormat="1" applyFont="1" applyBorder="1" applyProtection="1">
      <protection locked="0"/>
    </xf>
    <xf numFmtId="41" fontId="16" fillId="3" borderId="25" xfId="3" applyNumberFormat="1" applyFont="1" applyBorder="1"/>
    <xf numFmtId="0" fontId="12" fillId="3" borderId="0" xfId="3" applyFont="1" applyAlignment="1">
      <alignment horizontal="right"/>
    </xf>
    <xf numFmtId="10" fontId="16" fillId="3" borderId="25" xfId="3" applyNumberFormat="1" applyFont="1" applyBorder="1" applyAlignment="1">
      <alignment horizontal="center"/>
    </xf>
    <xf numFmtId="5" fontId="4" fillId="4" borderId="0" xfId="3" applyNumberFormat="1" applyFill="1"/>
    <xf numFmtId="0" fontId="18" fillId="3" borderId="0" xfId="3" applyFont="1" applyAlignment="1">
      <alignment horizontal="center"/>
    </xf>
    <xf numFmtId="0" fontId="24" fillId="3" borderId="0" xfId="3" applyFont="1"/>
    <xf numFmtId="0" fontId="18" fillId="3" borderId="0" xfId="3" applyFont="1"/>
    <xf numFmtId="0" fontId="24" fillId="3" borderId="0" xfId="3" applyFont="1" applyAlignment="1">
      <alignment horizontal="right"/>
    </xf>
    <xf numFmtId="10" fontId="16" fillId="3" borderId="0" xfId="3" applyNumberFormat="1" applyFont="1"/>
    <xf numFmtId="10" fontId="4" fillId="4" borderId="0" xfId="3" applyNumberFormat="1" applyFill="1"/>
    <xf numFmtId="0" fontId="16" fillId="3" borderId="0" xfId="3" quotePrefix="1" applyFont="1" applyAlignment="1">
      <alignment horizontal="left"/>
    </xf>
    <xf numFmtId="166" fontId="4" fillId="3" borderId="0" xfId="3" applyNumberFormat="1"/>
    <xf numFmtId="0" fontId="25" fillId="3" borderId="0" xfId="3" applyFont="1"/>
    <xf numFmtId="39" fontId="16" fillId="3" borderId="0" xfId="3" applyNumberFormat="1" applyFont="1"/>
    <xf numFmtId="0" fontId="4" fillId="3" borderId="10" xfId="3" applyBorder="1"/>
    <xf numFmtId="0" fontId="26" fillId="3" borderId="0" xfId="3" applyFont="1"/>
    <xf numFmtId="0" fontId="4" fillId="3" borderId="14" xfId="3" applyBorder="1" applyAlignment="1">
      <alignment horizontal="centerContinuous"/>
    </xf>
    <xf numFmtId="0" fontId="4" fillId="3" borderId="16" xfId="3" applyBorder="1" applyAlignment="1">
      <alignment horizontal="centerContinuous"/>
    </xf>
    <xf numFmtId="10" fontId="17" fillId="7" borderId="0" xfId="8"/>
    <xf numFmtId="0" fontId="18" fillId="3" borderId="13" xfId="3" applyFont="1" applyBorder="1" applyAlignment="1">
      <alignment horizontal="right"/>
    </xf>
    <xf numFmtId="0" fontId="18" fillId="3" borderId="13" xfId="3" applyFont="1" applyBorder="1" applyAlignment="1">
      <alignment horizontal="center"/>
    </xf>
    <xf numFmtId="0" fontId="4" fillId="3" borderId="2" xfId="3" applyBorder="1" applyAlignment="1">
      <alignment horizontal="centerContinuous"/>
    </xf>
    <xf numFmtId="0" fontId="4" fillId="3" borderId="18" xfId="3" applyBorder="1" applyAlignment="1">
      <alignment horizontal="centerContinuous"/>
    </xf>
    <xf numFmtId="0" fontId="4" fillId="3" borderId="18" xfId="3" applyBorder="1"/>
    <xf numFmtId="0" fontId="27" fillId="3" borderId="0" xfId="3" applyFont="1"/>
    <xf numFmtId="167" fontId="16" fillId="3" borderId="0" xfId="3" applyNumberFormat="1" applyFont="1"/>
    <xf numFmtId="168" fontId="16" fillId="3" borderId="0" xfId="3" applyNumberFormat="1" applyFont="1" applyProtection="1">
      <protection locked="0"/>
    </xf>
    <xf numFmtId="0" fontId="4" fillId="3" borderId="18" xfId="3" applyBorder="1" applyAlignment="1">
      <alignment horizontal="center"/>
    </xf>
    <xf numFmtId="0" fontId="4" fillId="3" borderId="0" xfId="3" quotePrefix="1" applyAlignment="1">
      <alignment horizontal="right"/>
    </xf>
    <xf numFmtId="10" fontId="4" fillId="3" borderId="18" xfId="3" applyNumberFormat="1" applyBorder="1"/>
    <xf numFmtId="10" fontId="4" fillId="3" borderId="0" xfId="3" applyNumberFormat="1" applyAlignment="1">
      <alignment horizontal="center"/>
    </xf>
    <xf numFmtId="10" fontId="4" fillId="3" borderId="18" xfId="7" applyNumberFormat="1" applyFont="1" applyFill="1" applyBorder="1"/>
    <xf numFmtId="0" fontId="4" fillId="3" borderId="11" xfId="3" applyBorder="1" applyAlignment="1">
      <alignment horizontal="center"/>
    </xf>
    <xf numFmtId="167" fontId="16" fillId="3" borderId="25" xfId="3" applyNumberFormat="1" applyFont="1" applyBorder="1"/>
    <xf numFmtId="0" fontId="4" fillId="3" borderId="15" xfId="3" quotePrefix="1" applyBorder="1" applyAlignment="1">
      <alignment horizontal="left"/>
    </xf>
    <xf numFmtId="167" fontId="12" fillId="3" borderId="0" xfId="3" applyNumberFormat="1" applyFont="1"/>
    <xf numFmtId="0" fontId="4" fillId="3" borderId="0" xfId="3" quotePrefix="1" applyAlignment="1">
      <alignment horizontal="left"/>
    </xf>
    <xf numFmtId="0" fontId="28" fillId="4" borderId="0" xfId="3" applyFont="1" applyFill="1"/>
    <xf numFmtId="2" fontId="28" fillId="4" borderId="0" xfId="3" applyNumberFormat="1" applyFont="1" applyFill="1"/>
    <xf numFmtId="10" fontId="4" fillId="3" borderId="12" xfId="3" applyNumberFormat="1" applyBorder="1" applyAlignment="1">
      <alignment horizontal="center"/>
    </xf>
    <xf numFmtId="0" fontId="4" fillId="3" borderId="13" xfId="3" quotePrefix="1" applyBorder="1" applyAlignment="1">
      <alignment horizontal="left"/>
    </xf>
    <xf numFmtId="0" fontId="29" fillId="3" borderId="11" xfId="3" applyFont="1" applyBorder="1"/>
    <xf numFmtId="0" fontId="29" fillId="4" borderId="0" xfId="3" applyFont="1" applyFill="1"/>
    <xf numFmtId="169" fontId="4" fillId="3" borderId="0" xfId="3" applyNumberFormat="1"/>
    <xf numFmtId="0" fontId="7" fillId="3" borderId="0" xfId="3" applyFont="1" applyAlignment="1">
      <alignment horizontal="centerContinuous"/>
    </xf>
    <xf numFmtId="0" fontId="4" fillId="3" borderId="0" xfId="3" applyAlignment="1">
      <alignment horizontal="centerContinuous"/>
    </xf>
    <xf numFmtId="0" fontId="4" fillId="4" borderId="0" xfId="3" applyFill="1" applyAlignment="1">
      <alignment horizontal="right"/>
    </xf>
    <xf numFmtId="0" fontId="4" fillId="3" borderId="14" xfId="3" applyBorder="1"/>
    <xf numFmtId="0" fontId="30" fillId="3" borderId="15" xfId="3" applyFont="1" applyBorder="1" applyAlignment="1">
      <alignment horizontal="center"/>
    </xf>
    <xf numFmtId="0" fontId="30" fillId="3" borderId="16" xfId="3" applyFont="1" applyBorder="1" applyAlignment="1">
      <alignment horizontal="center"/>
    </xf>
    <xf numFmtId="0" fontId="4" fillId="3" borderId="14" xfId="3" applyBorder="1" applyAlignment="1">
      <alignment horizontal="left"/>
    </xf>
    <xf numFmtId="170" fontId="31" fillId="3" borderId="15" xfId="3" applyNumberFormat="1" applyFont="1" applyBorder="1" applyAlignment="1">
      <alignment horizontal="center"/>
    </xf>
    <xf numFmtId="0" fontId="4" fillId="3" borderId="15" xfId="3" applyBorder="1" applyAlignment="1">
      <alignment horizontal="left"/>
    </xf>
    <xf numFmtId="170" fontId="31" fillId="3" borderId="16" xfId="3" applyNumberFormat="1" applyFont="1" applyBorder="1" applyAlignment="1">
      <alignment horizontal="center"/>
    </xf>
    <xf numFmtId="10" fontId="4" fillId="3" borderId="18" xfId="3" applyNumberFormat="1" applyBorder="1" applyAlignment="1">
      <alignment horizontal="center"/>
    </xf>
    <xf numFmtId="0" fontId="4" fillId="3" borderId="2" xfId="3" applyBorder="1" applyAlignment="1">
      <alignment horizontal="left"/>
    </xf>
    <xf numFmtId="170" fontId="31" fillId="3" borderId="0" xfId="3" applyNumberFormat="1" applyFont="1" applyAlignment="1">
      <alignment horizontal="center"/>
    </xf>
    <xf numFmtId="0" fontId="4" fillId="3" borderId="0" xfId="3" applyAlignment="1">
      <alignment horizontal="left"/>
    </xf>
    <xf numFmtId="170" fontId="31" fillId="3" borderId="18" xfId="3" applyNumberFormat="1" applyFont="1" applyBorder="1" applyAlignment="1">
      <alignment horizontal="center"/>
    </xf>
    <xf numFmtId="0" fontId="32" fillId="3" borderId="0" xfId="3" applyFont="1" applyAlignment="1">
      <alignment horizontal="centerContinuous"/>
    </xf>
    <xf numFmtId="170" fontId="4" fillId="3" borderId="18" xfId="3" applyNumberFormat="1" applyBorder="1" applyAlignment="1">
      <alignment horizontal="center"/>
    </xf>
    <xf numFmtId="0" fontId="29" fillId="4" borderId="0" xfId="3" applyFont="1" applyFill="1" applyAlignment="1">
      <alignment horizontal="fill"/>
    </xf>
    <xf numFmtId="10" fontId="4" fillId="3" borderId="13" xfId="3" applyNumberFormat="1" applyBorder="1" applyAlignment="1">
      <alignment horizontal="center"/>
    </xf>
    <xf numFmtId="10" fontId="33" fillId="7" borderId="0" xfId="8" applyFont="1"/>
    <xf numFmtId="167" fontId="33" fillId="7" borderId="18" xfId="8" applyNumberFormat="1" applyFont="1" applyBorder="1"/>
    <xf numFmtId="0" fontId="4" fillId="3" borderId="13" xfId="3" applyBorder="1" applyAlignment="1">
      <alignment horizontal="right"/>
    </xf>
    <xf numFmtId="170" fontId="31" fillId="3" borderId="13" xfId="3" applyNumberFormat="1" applyFont="1" applyBorder="1" applyAlignment="1">
      <alignment horizontal="left"/>
    </xf>
    <xf numFmtId="170" fontId="4" fillId="3" borderId="11" xfId="3" applyNumberFormat="1" applyBorder="1" applyAlignment="1">
      <alignment horizontal="center"/>
    </xf>
    <xf numFmtId="10" fontId="33" fillId="7" borderId="13" xfId="8" applyFont="1" applyBorder="1"/>
    <xf numFmtId="10" fontId="33" fillId="7" borderId="11" xfId="8" applyFont="1" applyBorder="1"/>
    <xf numFmtId="170" fontId="4" fillId="3" borderId="0" xfId="3" applyNumberFormat="1"/>
    <xf numFmtId="0" fontId="34" fillId="3" borderId="0" xfId="3" applyFont="1"/>
    <xf numFmtId="0" fontId="4" fillId="3" borderId="15" xfId="3" quotePrefix="1" applyBorder="1" applyAlignment="1">
      <alignment horizontal="right"/>
    </xf>
    <xf numFmtId="0" fontId="4" fillId="3" borderId="16" xfId="3" quotePrefix="1" applyBorder="1" applyAlignment="1">
      <alignment horizontal="right"/>
    </xf>
    <xf numFmtId="0" fontId="35" fillId="3" borderId="0" xfId="3" applyFont="1"/>
    <xf numFmtId="0" fontId="35" fillId="3" borderId="18" xfId="3" applyFont="1" applyBorder="1"/>
    <xf numFmtId="0" fontId="4" fillId="7" borderId="0" xfId="3" applyFill="1"/>
    <xf numFmtId="0" fontId="4" fillId="3" borderId="13" xfId="3" quotePrefix="1" applyBorder="1" applyAlignment="1">
      <alignment horizontal="right"/>
    </xf>
    <xf numFmtId="10" fontId="4" fillId="3" borderId="11" xfId="3" applyNumberFormat="1" applyBorder="1"/>
    <xf numFmtId="43" fontId="4" fillId="4" borderId="0" xfId="3" applyNumberFormat="1" applyFill="1"/>
    <xf numFmtId="0" fontId="36" fillId="8" borderId="0" xfId="0" applyFont="1" applyFill="1"/>
    <xf numFmtId="4" fontId="37" fillId="8" borderId="0" xfId="9" applyNumberFormat="1" applyFont="1" applyFill="1"/>
    <xf numFmtId="164" fontId="37" fillId="8" borderId="0" xfId="9" applyFont="1" applyFill="1"/>
    <xf numFmtId="2" fontId="37" fillId="8" borderId="0" xfId="9" applyNumberFormat="1" applyFont="1" applyFill="1"/>
    <xf numFmtId="0" fontId="39" fillId="8" borderId="0" xfId="10" applyFont="1" applyFill="1"/>
    <xf numFmtId="164" fontId="40" fillId="8" borderId="0" xfId="9" applyFont="1" applyFill="1"/>
    <xf numFmtId="10" fontId="40" fillId="8" borderId="0" xfId="9" applyNumberFormat="1" applyFont="1" applyFill="1"/>
    <xf numFmtId="4" fontId="40" fillId="8" borderId="0" xfId="11" applyNumberFormat="1" applyFont="1" applyFill="1"/>
    <xf numFmtId="2" fontId="37" fillId="8" borderId="0" xfId="9" applyNumberFormat="1" applyFont="1" applyFill="1" applyAlignment="1">
      <alignment horizontal="right"/>
    </xf>
    <xf numFmtId="4" fontId="37" fillId="9" borderId="0" xfId="11" applyNumberFormat="1" applyFont="1" applyFill="1"/>
    <xf numFmtId="14" fontId="42" fillId="9" borderId="0" xfId="9" applyNumberFormat="1" applyFont="1" applyFill="1" applyAlignment="1">
      <alignment horizontal="center"/>
    </xf>
    <xf numFmtId="164" fontId="42" fillId="9" borderId="0" xfId="9" applyFont="1" applyFill="1"/>
    <xf numFmtId="2" fontId="42" fillId="9" borderId="0" xfId="9" applyNumberFormat="1" applyFont="1" applyFill="1" applyAlignment="1">
      <alignment horizontal="right"/>
    </xf>
    <xf numFmtId="2" fontId="42" fillId="9" borderId="0" xfId="9" applyNumberFormat="1" applyFont="1" applyFill="1"/>
    <xf numFmtId="2" fontId="42" fillId="9" borderId="0" xfId="9" applyNumberFormat="1" applyFont="1" applyFill="1" applyAlignment="1">
      <alignment horizontal="center"/>
    </xf>
    <xf numFmtId="0" fontId="37" fillId="9" borderId="0" xfId="11" applyFont="1" applyFill="1" applyAlignment="1">
      <alignment horizontal="center"/>
    </xf>
    <xf numFmtId="43" fontId="40" fillId="9" borderId="0" xfId="11" applyNumberFormat="1" applyFont="1" applyFill="1"/>
    <xf numFmtId="4" fontId="42" fillId="9" borderId="0" xfId="9" applyNumberFormat="1" applyFont="1" applyFill="1" applyAlignment="1">
      <alignment horizontal="center"/>
    </xf>
    <xf numFmtId="43" fontId="40" fillId="10" borderId="0" xfId="11" applyNumberFormat="1" applyFont="1" applyFill="1"/>
    <xf numFmtId="4" fontId="40" fillId="10" borderId="0" xfId="9" applyNumberFormat="1" applyFont="1" applyFill="1" applyAlignment="1">
      <alignment horizontal="center"/>
    </xf>
    <xf numFmtId="164" fontId="40" fillId="10" borderId="0" xfId="9" applyFont="1" applyFill="1"/>
    <xf numFmtId="2" fontId="40" fillId="10" borderId="0" xfId="9" applyNumberFormat="1" applyFont="1" applyFill="1" applyAlignment="1">
      <alignment horizontal="right"/>
    </xf>
    <xf numFmtId="2" fontId="40" fillId="10" borderId="0" xfId="9" applyNumberFormat="1" applyFont="1" applyFill="1" applyAlignment="1">
      <alignment horizontal="center"/>
    </xf>
    <xf numFmtId="4" fontId="37" fillId="10" borderId="0" xfId="9" applyNumberFormat="1" applyFont="1" applyFill="1"/>
    <xf numFmtId="43" fontId="37" fillId="0" borderId="0" xfId="11" applyNumberFormat="1" applyFont="1"/>
    <xf numFmtId="2" fontId="37" fillId="0" borderId="0" xfId="9" applyNumberFormat="1" applyFont="1" applyAlignment="1">
      <alignment horizontal="right"/>
    </xf>
    <xf numFmtId="2" fontId="40" fillId="8" borderId="0" xfId="9" applyNumberFormat="1" applyFont="1" applyFill="1" applyAlignment="1">
      <alignment horizontal="right"/>
    </xf>
    <xf numFmtId="2" fontId="37" fillId="8" borderId="0" xfId="1" applyNumberFormat="1" applyFont="1" applyFill="1" applyBorder="1" applyAlignment="1">
      <alignment horizontal="right"/>
    </xf>
    <xf numFmtId="43" fontId="40" fillId="8" borderId="0" xfId="11" applyNumberFormat="1" applyFont="1" applyFill="1"/>
    <xf numFmtId="2" fontId="37" fillId="10" borderId="0" xfId="9" applyNumberFormat="1" applyFont="1" applyFill="1" applyAlignment="1">
      <alignment horizontal="right"/>
    </xf>
    <xf numFmtId="43" fontId="37" fillId="8" borderId="0" xfId="11" applyNumberFormat="1" applyFont="1" applyFill="1"/>
    <xf numFmtId="4" fontId="40" fillId="8" borderId="0" xfId="9" applyNumberFormat="1" applyFont="1" applyFill="1"/>
    <xf numFmtId="164" fontId="37" fillId="0" borderId="0" xfId="9" applyFont="1"/>
    <xf numFmtId="4" fontId="37" fillId="8" borderId="0" xfId="9" applyNumberFormat="1" applyFont="1" applyFill="1" applyAlignment="1">
      <alignment horizontal="center"/>
    </xf>
    <xf numFmtId="164" fontId="37" fillId="8" borderId="0" xfId="9" applyFont="1" applyFill="1" applyAlignment="1">
      <alignment horizontal="right"/>
    </xf>
    <xf numFmtId="4" fontId="37" fillId="10" borderId="0" xfId="9" applyNumberFormat="1" applyFont="1" applyFill="1" applyAlignment="1">
      <alignment horizontal="right"/>
    </xf>
    <xf numFmtId="164" fontId="37" fillId="10" borderId="0" xfId="9" applyFont="1" applyFill="1" applyAlignment="1">
      <alignment horizontal="right"/>
    </xf>
    <xf numFmtId="4" fontId="40" fillId="8" borderId="0" xfId="9" applyNumberFormat="1" applyFont="1" applyFill="1" applyAlignment="1">
      <alignment horizontal="right"/>
    </xf>
    <xf numFmtId="164" fontId="40" fillId="8" borderId="0" xfId="9" applyFont="1" applyFill="1" applyAlignment="1">
      <alignment horizontal="right"/>
    </xf>
    <xf numFmtId="4" fontId="37" fillId="8" borderId="0" xfId="9" applyNumberFormat="1" applyFont="1" applyFill="1" applyAlignment="1">
      <alignment horizontal="right"/>
    </xf>
    <xf numFmtId="2" fontId="40" fillId="8" borderId="0" xfId="9" applyNumberFormat="1" applyFont="1" applyFill="1"/>
    <xf numFmtId="2" fontId="37" fillId="10" borderId="0" xfId="9" applyNumberFormat="1" applyFont="1" applyFill="1"/>
    <xf numFmtId="4" fontId="43" fillId="8" borderId="0" xfId="9" applyNumberFormat="1" applyFont="1" applyFill="1"/>
    <xf numFmtId="171" fontId="37" fillId="8" borderId="0" xfId="12" applyNumberFormat="1" applyFont="1" applyFill="1" applyBorder="1"/>
    <xf numFmtId="43" fontId="37" fillId="8" borderId="0" xfId="1" applyFont="1" applyFill="1" applyBorder="1"/>
    <xf numFmtId="10" fontId="37" fillId="8" borderId="0" xfId="12" applyNumberFormat="1" applyFont="1" applyFill="1" applyBorder="1"/>
    <xf numFmtId="4" fontId="44" fillId="8" borderId="0" xfId="9" applyNumberFormat="1" applyFont="1" applyFill="1"/>
    <xf numFmtId="164" fontId="45" fillId="8" borderId="0" xfId="9" applyFont="1" applyFill="1"/>
    <xf numFmtId="2" fontId="45" fillId="8" borderId="0" xfId="9" applyNumberFormat="1" applyFont="1" applyFill="1"/>
    <xf numFmtId="4" fontId="45" fillId="8" borderId="0" xfId="9" applyNumberFormat="1" applyFont="1" applyFill="1"/>
    <xf numFmtId="2" fontId="37" fillId="0" borderId="0" xfId="9" applyNumberFormat="1" applyFont="1"/>
    <xf numFmtId="164" fontId="37" fillId="10" borderId="0" xfId="9" applyFont="1" applyFill="1"/>
    <xf numFmtId="4" fontId="45" fillId="8" borderId="0" xfId="9" applyNumberFormat="1" applyFont="1" applyFill="1" applyAlignment="1">
      <alignment horizontal="right"/>
    </xf>
    <xf numFmtId="164" fontId="45" fillId="8" borderId="0" xfId="9" applyFont="1" applyFill="1" applyAlignment="1">
      <alignment horizontal="right"/>
    </xf>
    <xf numFmtId="2" fontId="45" fillId="8" borderId="0" xfId="9" applyNumberFormat="1" applyFont="1" applyFill="1" applyAlignment="1">
      <alignment horizontal="right"/>
    </xf>
    <xf numFmtId="43" fontId="37" fillId="8" borderId="0" xfId="1" applyFont="1" applyFill="1"/>
    <xf numFmtId="164" fontId="46" fillId="8" borderId="0" xfId="9" applyFont="1" applyFill="1"/>
    <xf numFmtId="2" fontId="37" fillId="10" borderId="0" xfId="9" applyNumberFormat="1" applyFont="1" applyFill="1" applyAlignment="1">
      <alignment horizontal="center"/>
    </xf>
    <xf numFmtId="2" fontId="40" fillId="8" borderId="0" xfId="9" applyNumberFormat="1" applyFont="1" applyFill="1" applyAlignment="1">
      <alignment horizontal="center"/>
    </xf>
    <xf numFmtId="2" fontId="37" fillId="8" borderId="0" xfId="9" applyNumberFormat="1" applyFont="1" applyFill="1" applyAlignment="1">
      <alignment horizontal="center"/>
    </xf>
    <xf numFmtId="4" fontId="47" fillId="8" borderId="0" xfId="9" applyNumberFormat="1" applyFont="1" applyFill="1"/>
    <xf numFmtId="43" fontId="30" fillId="8" borderId="0" xfId="11" applyNumberFormat="1" applyFont="1" applyFill="1"/>
    <xf numFmtId="164" fontId="47" fillId="8" borderId="0" xfId="9" applyFont="1" applyFill="1"/>
    <xf numFmtId="2" fontId="47" fillId="8" borderId="0" xfId="9" applyNumberFormat="1" applyFont="1" applyFill="1" applyAlignment="1">
      <alignment horizontal="right"/>
    </xf>
    <xf numFmtId="2" fontId="47" fillId="8" borderId="0" xfId="9" applyNumberFormat="1" applyFont="1" applyFill="1"/>
    <xf numFmtId="164" fontId="48" fillId="8" borderId="0" xfId="9" applyFont="1" applyFill="1"/>
    <xf numFmtId="43" fontId="49" fillId="8" borderId="0" xfId="11" applyNumberFormat="1" applyFont="1" applyFill="1"/>
    <xf numFmtId="43" fontId="30" fillId="8" borderId="0" xfId="11" applyNumberFormat="1" applyFont="1" applyFill="1" applyAlignment="1">
      <alignment horizontal="left"/>
    </xf>
    <xf numFmtId="4" fontId="30" fillId="8" borderId="0" xfId="11" applyNumberFormat="1" applyFont="1" applyFill="1"/>
    <xf numFmtId="43" fontId="50" fillId="8" borderId="0" xfId="11" applyNumberFormat="1" applyFont="1" applyFill="1"/>
    <xf numFmtId="4" fontId="50" fillId="8" borderId="0" xfId="11" applyNumberFormat="1" applyFont="1" applyFill="1"/>
    <xf numFmtId="4" fontId="51" fillId="8" borderId="0" xfId="11" applyNumberFormat="1" applyFont="1" applyFill="1"/>
    <xf numFmtId="43" fontId="51" fillId="8" borderId="0" xfId="11" applyNumberFormat="1" applyFont="1" applyFill="1"/>
    <xf numFmtId="43" fontId="50" fillId="8" borderId="0" xfId="11" applyNumberFormat="1" applyFont="1" applyFill="1" applyAlignment="1">
      <alignment horizontal="left"/>
    </xf>
    <xf numFmtId="0" fontId="52" fillId="8" borderId="0" xfId="11" applyFont="1" applyFill="1"/>
    <xf numFmtId="0" fontId="53" fillId="8" borderId="0" xfId="11" applyFont="1" applyFill="1"/>
    <xf numFmtId="0" fontId="36" fillId="0" borderId="0" xfId="0" applyFont="1"/>
    <xf numFmtId="0" fontId="54" fillId="0" borderId="0" xfId="10" applyFont="1"/>
    <xf numFmtId="0" fontId="54" fillId="0" borderId="0" xfId="10" applyFont="1" applyAlignment="1">
      <alignment horizontal="center"/>
    </xf>
    <xf numFmtId="168" fontId="55" fillId="0" borderId="0" xfId="13" applyNumberFormat="1" applyFont="1" applyFill="1"/>
    <xf numFmtId="168" fontId="54" fillId="0" borderId="0" xfId="13" applyNumberFormat="1" applyFont="1" applyFill="1"/>
    <xf numFmtId="168" fontId="56" fillId="0" borderId="0" xfId="13" applyNumberFormat="1" applyFont="1" applyFill="1"/>
    <xf numFmtId="0" fontId="56" fillId="0" borderId="0" xfId="0" applyFont="1"/>
    <xf numFmtId="0" fontId="57" fillId="0" borderId="0" xfId="10" applyFont="1"/>
    <xf numFmtId="0" fontId="58" fillId="0" borderId="0" xfId="10" applyFont="1" applyAlignment="1">
      <alignment horizontal="center" wrapText="1"/>
    </xf>
    <xf numFmtId="0" fontId="58" fillId="0" borderId="0" xfId="10" applyFont="1" applyAlignment="1">
      <alignment horizontal="right"/>
    </xf>
    <xf numFmtId="0" fontId="36" fillId="0" borderId="0" xfId="0" applyFont="1" applyAlignment="1">
      <alignment horizontal="right"/>
    </xf>
    <xf numFmtId="10" fontId="56" fillId="0" borderId="0" xfId="0" applyNumberFormat="1" applyFont="1"/>
    <xf numFmtId="10" fontId="59" fillId="0" borderId="0" xfId="12" applyNumberFormat="1" applyFont="1" applyFill="1"/>
    <xf numFmtId="168" fontId="56" fillId="0" borderId="0" xfId="0" applyNumberFormat="1" applyFont="1"/>
    <xf numFmtId="0" fontId="60" fillId="0" borderId="0" xfId="10" applyFont="1"/>
    <xf numFmtId="168" fontId="54" fillId="0" borderId="0" xfId="13" applyNumberFormat="1" applyFont="1" applyFill="1" applyAlignment="1">
      <alignment horizontal="center"/>
    </xf>
    <xf numFmtId="0" fontId="39" fillId="0" borderId="0" xfId="10" applyFont="1" applyAlignment="1">
      <alignment horizontal="center" wrapText="1"/>
    </xf>
    <xf numFmtId="0" fontId="39" fillId="0" borderId="0" xfId="10" applyFont="1" applyAlignment="1">
      <alignment horizontal="center"/>
    </xf>
    <xf numFmtId="168" fontId="39" fillId="0" borderId="0" xfId="13" applyNumberFormat="1" applyFont="1" applyFill="1" applyAlignment="1">
      <alignment horizontal="center" wrapText="1"/>
    </xf>
    <xf numFmtId="14" fontId="39" fillId="0" borderId="0" xfId="10" quotePrefix="1" applyNumberFormat="1" applyFont="1" applyAlignment="1">
      <alignment horizontal="center" wrapText="1"/>
    </xf>
    <xf numFmtId="168" fontId="39" fillId="0" borderId="19" xfId="13" applyNumberFormat="1" applyFont="1" applyFill="1" applyBorder="1" applyAlignment="1">
      <alignment horizontal="center" wrapText="1"/>
    </xf>
    <xf numFmtId="0" fontId="57" fillId="0" borderId="6" xfId="10" applyFont="1" applyBorder="1" applyAlignment="1">
      <alignment horizontal="centerContinuous"/>
    </xf>
    <xf numFmtId="0" fontId="57" fillId="0" borderId="7" xfId="10" applyFont="1" applyBorder="1" applyAlignment="1">
      <alignment horizontal="centerContinuous"/>
    </xf>
    <xf numFmtId="14" fontId="39" fillId="0" borderId="0" xfId="10" quotePrefix="1" applyNumberFormat="1" applyFont="1" applyAlignment="1">
      <alignment horizontal="left" wrapText="1"/>
    </xf>
    <xf numFmtId="14" fontId="39" fillId="0" borderId="0" xfId="10" quotePrefix="1" applyNumberFormat="1" applyFont="1" applyAlignment="1">
      <alignment horizontal="centerContinuous" wrapText="1"/>
    </xf>
    <xf numFmtId="0" fontId="57" fillId="0" borderId="12" xfId="10" applyFont="1" applyBorder="1" applyAlignment="1">
      <alignment horizontal="center"/>
    </xf>
    <xf numFmtId="0" fontId="57" fillId="0" borderId="11" xfId="10" applyFont="1" applyBorder="1" applyAlignment="1">
      <alignment horizontal="center"/>
    </xf>
    <xf numFmtId="43" fontId="37" fillId="0" borderId="0" xfId="13" applyFont="1" applyFill="1" applyAlignment="1">
      <alignment horizontal="left"/>
    </xf>
    <xf numFmtId="0" fontId="61" fillId="0" borderId="0" xfId="10" applyFont="1" applyAlignment="1">
      <alignment horizontal="center"/>
    </xf>
    <xf numFmtId="0" fontId="62" fillId="0" borderId="0" xfId="10" applyFont="1" applyAlignment="1">
      <alignment horizontal="left"/>
    </xf>
    <xf numFmtId="0" fontId="2" fillId="0" borderId="0" xfId="0" applyFont="1" applyAlignment="1">
      <alignment horizontal="left"/>
    </xf>
    <xf numFmtId="0" fontId="39" fillId="0" borderId="0" xfId="10" applyFont="1" applyAlignment="1">
      <alignment horizontal="left"/>
    </xf>
    <xf numFmtId="43" fontId="54" fillId="0" borderId="0" xfId="13" applyFont="1" applyFill="1" applyAlignment="1">
      <alignment horizontal="center"/>
    </xf>
    <xf numFmtId="168" fontId="2" fillId="0" borderId="0" xfId="13" applyNumberFormat="1" applyFont="1" applyFill="1" applyAlignment="1">
      <alignment horizontal="left"/>
    </xf>
    <xf numFmtId="0" fontId="2" fillId="0" borderId="0" xfId="0" applyFont="1"/>
    <xf numFmtId="0" fontId="2" fillId="0" borderId="0" xfId="0" applyFont="1" applyAlignment="1">
      <alignment horizontal="left" indent="1"/>
    </xf>
    <xf numFmtId="43" fontId="37" fillId="0" borderId="0" xfId="13" applyFont="1" applyFill="1" applyAlignment="1">
      <alignment horizontal="center"/>
    </xf>
    <xf numFmtId="168" fontId="37" fillId="0" borderId="0" xfId="13" applyNumberFormat="1" applyFont="1" applyFill="1" applyAlignment="1">
      <alignment horizontal="center"/>
    </xf>
    <xf numFmtId="168" fontId="0" fillId="0" borderId="0" xfId="13" applyNumberFormat="1" applyFont="1" applyFill="1"/>
    <xf numFmtId="168" fontId="54" fillId="0" borderId="0" xfId="10" applyNumberFormat="1" applyFont="1"/>
    <xf numFmtId="3" fontId="57" fillId="0" borderId="0" xfId="10" applyNumberFormat="1" applyFont="1" applyAlignment="1">
      <alignment horizontal="center"/>
    </xf>
    <xf numFmtId="37" fontId="57" fillId="0" borderId="0" xfId="10" applyNumberFormat="1" applyFont="1" applyAlignment="1">
      <alignment horizontal="center"/>
    </xf>
    <xf numFmtId="4" fontId="57" fillId="0" borderId="0" xfId="13" applyNumberFormat="1" applyFont="1" applyFill="1" applyAlignment="1">
      <alignment horizontal="center"/>
    </xf>
    <xf numFmtId="3" fontId="57" fillId="0" borderId="0" xfId="13" applyNumberFormat="1" applyFont="1" applyFill="1" applyAlignment="1">
      <alignment horizontal="center"/>
    </xf>
    <xf numFmtId="168" fontId="0" fillId="0" borderId="0" xfId="0" applyNumberFormat="1"/>
    <xf numFmtId="1" fontId="54" fillId="0" borderId="0" xfId="10" applyNumberFormat="1" applyFont="1"/>
    <xf numFmtId="168" fontId="54" fillId="0" borderId="0" xfId="1" applyNumberFormat="1" applyFont="1" applyFill="1"/>
    <xf numFmtId="43" fontId="54" fillId="0" borderId="0" xfId="10" applyNumberFormat="1" applyFont="1"/>
    <xf numFmtId="3" fontId="54" fillId="0" borderId="0" xfId="10" applyNumberFormat="1" applyFont="1" applyAlignment="1">
      <alignment horizontal="center"/>
    </xf>
    <xf numFmtId="0" fontId="37" fillId="0" borderId="0" xfId="0" applyFont="1"/>
    <xf numFmtId="168" fontId="2" fillId="0" borderId="0" xfId="13" applyNumberFormat="1" applyFont="1" applyFill="1"/>
    <xf numFmtId="0" fontId="39" fillId="0" borderId="0" xfId="10" applyFont="1" applyAlignment="1">
      <alignment horizontal="right"/>
    </xf>
    <xf numFmtId="168" fontId="40" fillId="0" borderId="19" xfId="13" applyNumberFormat="1" applyFont="1" applyFill="1" applyBorder="1"/>
    <xf numFmtId="168" fontId="39" fillId="0" borderId="0" xfId="13" applyNumberFormat="1" applyFont="1" applyFill="1"/>
    <xf numFmtId="168" fontId="39" fillId="0" borderId="26" xfId="13" applyNumberFormat="1" applyFont="1" applyFill="1" applyBorder="1"/>
    <xf numFmtId="168" fontId="63" fillId="0" borderId="26" xfId="0" applyNumberFormat="1" applyFont="1" applyBorder="1"/>
    <xf numFmtId="3" fontId="64" fillId="0" borderId="19" xfId="14" applyNumberFormat="1" applyFont="1" applyFill="1" applyBorder="1" applyAlignment="1">
      <alignment horizontal="center"/>
    </xf>
    <xf numFmtId="37" fontId="64" fillId="0" borderId="19" xfId="14" applyNumberFormat="1" applyFont="1" applyFill="1" applyBorder="1" applyAlignment="1">
      <alignment horizontal="center"/>
    </xf>
    <xf numFmtId="10" fontId="54" fillId="0" borderId="0" xfId="2" applyNumberFormat="1" applyFont="1" applyFill="1"/>
    <xf numFmtId="0" fontId="62" fillId="0" borderId="0" xfId="10" applyFont="1" applyAlignment="1">
      <alignment horizontal="center"/>
    </xf>
    <xf numFmtId="168" fontId="59" fillId="0" borderId="0" xfId="13" applyNumberFormat="1" applyFont="1" applyFill="1"/>
    <xf numFmtId="37" fontId="54" fillId="0" borderId="0" xfId="10" applyNumberFormat="1" applyFont="1"/>
    <xf numFmtId="0" fontId="59" fillId="0" borderId="0" xfId="0" applyFont="1"/>
    <xf numFmtId="0" fontId="39" fillId="0" borderId="0" xfId="10" applyFont="1"/>
    <xf numFmtId="43" fontId="37" fillId="0" borderId="0" xfId="13" applyFont="1" applyFill="1"/>
    <xf numFmtId="43" fontId="37" fillId="0" borderId="0" xfId="13" applyFont="1" applyFill="1" applyBorder="1"/>
    <xf numFmtId="43" fontId="40" fillId="0" borderId="0" xfId="13" applyFont="1" applyFill="1" applyAlignment="1">
      <alignment horizontal="center"/>
    </xf>
    <xf numFmtId="0" fontId="2" fillId="0" borderId="0" xfId="0" applyFont="1" applyAlignment="1">
      <alignment horizontal="right" indent="1"/>
    </xf>
    <xf numFmtId="168" fontId="56" fillId="0" borderId="0" xfId="13" applyNumberFormat="1" applyFont="1" applyFill="1" applyAlignment="1">
      <alignment horizontal="right" indent="1"/>
    </xf>
    <xf numFmtId="0" fontId="66" fillId="0" borderId="0" xfId="0" applyFont="1" applyAlignment="1">
      <alignment horizontal="right" indent="1"/>
    </xf>
    <xf numFmtId="43" fontId="54" fillId="0" borderId="0" xfId="13" applyFont="1" applyFill="1"/>
    <xf numFmtId="0" fontId="54" fillId="0" borderId="0" xfId="0" applyFont="1" applyAlignment="1">
      <alignment vertical="top"/>
    </xf>
    <xf numFmtId="3" fontId="56" fillId="0" borderId="0" xfId="0" applyNumberFormat="1" applyFont="1" applyAlignment="1">
      <alignment horizontal="center"/>
    </xf>
    <xf numFmtId="2" fontId="37" fillId="0" borderId="0" xfId="0" applyNumberFormat="1" applyFont="1"/>
    <xf numFmtId="168" fontId="63" fillId="0" borderId="0" xfId="0" applyNumberFormat="1" applyFont="1"/>
    <xf numFmtId="168" fontId="40" fillId="0" borderId="0" xfId="13" applyNumberFormat="1" applyFont="1" applyFill="1" applyBorder="1"/>
    <xf numFmtId="168" fontId="56" fillId="0" borderId="26" xfId="13" applyNumberFormat="1" applyFont="1" applyFill="1" applyBorder="1"/>
    <xf numFmtId="43" fontId="56" fillId="0" borderId="0" xfId="13" applyFont="1" applyFill="1"/>
    <xf numFmtId="168" fontId="67" fillId="0" borderId="0" xfId="13" applyNumberFormat="1" applyFont="1" applyFill="1"/>
    <xf numFmtId="9" fontId="56" fillId="0" borderId="0" xfId="2" applyFont="1" applyFill="1"/>
    <xf numFmtId="0" fontId="58" fillId="0" borderId="0" xfId="10" applyFont="1" applyAlignment="1">
      <alignment horizontal="centerContinuous"/>
    </xf>
    <xf numFmtId="0" fontId="57" fillId="0" borderId="0" xfId="10" applyFont="1" applyAlignment="1">
      <alignment horizontal="centerContinuous"/>
    </xf>
    <xf numFmtId="10" fontId="56" fillId="0" borderId="0" xfId="12" applyNumberFormat="1" applyFont="1" applyFill="1"/>
    <xf numFmtId="168" fontId="36" fillId="0" borderId="0" xfId="13" applyNumberFormat="1" applyFont="1" applyFill="1"/>
    <xf numFmtId="0" fontId="58" fillId="0" borderId="0" xfId="10" applyFont="1"/>
    <xf numFmtId="0" fontId="68" fillId="0" borderId="0" xfId="0" applyFont="1"/>
    <xf numFmtId="3" fontId="68" fillId="0" borderId="0" xfId="0" applyNumberFormat="1" applyFont="1" applyAlignment="1">
      <alignment horizontal="center"/>
    </xf>
    <xf numFmtId="0" fontId="58" fillId="0" borderId="27" xfId="10" applyFont="1" applyBorder="1"/>
    <xf numFmtId="0" fontId="58" fillId="0" borderId="28" xfId="10" applyFont="1" applyBorder="1" applyAlignment="1">
      <alignment horizontal="center" wrapText="1"/>
    </xf>
    <xf numFmtId="0" fontId="58" fillId="0" borderId="28" xfId="10" applyFont="1" applyBorder="1" applyAlignment="1">
      <alignment horizontal="center"/>
    </xf>
    <xf numFmtId="0" fontId="69" fillId="0" borderId="29" xfId="10" applyFont="1" applyBorder="1" applyAlignment="1">
      <alignment horizontal="center"/>
    </xf>
    <xf numFmtId="0" fontId="57" fillId="0" borderId="30" xfId="10" applyFont="1" applyBorder="1" applyAlignment="1">
      <alignment horizontal="right"/>
    </xf>
    <xf numFmtId="168" fontId="57" fillId="0" borderId="0" xfId="1" applyNumberFormat="1" applyFont="1" applyFill="1"/>
    <xf numFmtId="168" fontId="57" fillId="0" borderId="31" xfId="1" applyNumberFormat="1" applyFont="1" applyFill="1" applyBorder="1"/>
    <xf numFmtId="0" fontId="57" fillId="0" borderId="32" xfId="10" applyFont="1" applyBorder="1"/>
    <xf numFmtId="168" fontId="57" fillId="0" borderId="1" xfId="1" applyNumberFormat="1" applyFont="1" applyFill="1" applyBorder="1"/>
    <xf numFmtId="168" fontId="57" fillId="0" borderId="33" xfId="1" applyNumberFormat="1" applyFont="1" applyFill="1" applyBorder="1"/>
    <xf numFmtId="167" fontId="72" fillId="11" borderId="0" xfId="15" applyNumberFormat="1" applyFont="1" applyFill="1"/>
    <xf numFmtId="0" fontId="72" fillId="11" borderId="0" xfId="15" applyFont="1" applyFill="1"/>
    <xf numFmtId="172" fontId="72" fillId="11" borderId="0" xfId="12" applyNumberFormat="1" applyFont="1" applyFill="1" applyBorder="1"/>
    <xf numFmtId="4" fontId="37" fillId="0" borderId="0" xfId="9" applyNumberFormat="1" applyFont="1"/>
    <xf numFmtId="2" fontId="40" fillId="0" borderId="0" xfId="9" applyNumberFormat="1" applyFont="1" applyAlignment="1">
      <alignment horizontal="right"/>
    </xf>
    <xf numFmtId="2" fontId="37" fillId="0" borderId="0" xfId="1" applyNumberFormat="1" applyFont="1" applyFill="1" applyBorder="1" applyAlignment="1">
      <alignment horizontal="right"/>
    </xf>
    <xf numFmtId="0" fontId="7" fillId="4" borderId="0" xfId="4" applyNumberFormat="1" applyFont="1" applyFill="1" applyAlignment="1">
      <alignment horizontal="center"/>
    </xf>
    <xf numFmtId="0" fontId="4" fillId="3" borderId="3" xfId="3" applyBorder="1" applyAlignment="1">
      <alignment horizontal="center"/>
    </xf>
    <xf numFmtId="0" fontId="4" fillId="3" borderId="4" xfId="3" applyBorder="1" applyAlignment="1">
      <alignment horizontal="center"/>
    </xf>
    <xf numFmtId="0" fontId="4" fillId="3" borderId="5" xfId="3" applyBorder="1" applyAlignment="1">
      <alignment horizontal="center"/>
    </xf>
    <xf numFmtId="0" fontId="12" fillId="4" borderId="0" xfId="4" applyNumberFormat="1" applyFont="1" applyFill="1" applyAlignment="1">
      <alignment horizontal="center"/>
    </xf>
    <xf numFmtId="0" fontId="12" fillId="4" borderId="19" xfId="4" applyNumberFormat="1" applyFont="1" applyFill="1" applyBorder="1" applyAlignment="1">
      <alignment horizontal="center"/>
    </xf>
    <xf numFmtId="0" fontId="24" fillId="3" borderId="0" xfId="3" applyFont="1" applyAlignment="1">
      <alignment horizontal="center"/>
    </xf>
    <xf numFmtId="0" fontId="56" fillId="12" borderId="0" xfId="0" applyFont="1" applyFill="1"/>
    <xf numFmtId="0" fontId="54" fillId="12" borderId="0" xfId="10" applyFont="1" applyFill="1"/>
    <xf numFmtId="0" fontId="36" fillId="12" borderId="0" xfId="0" applyFont="1" applyFill="1"/>
    <xf numFmtId="10" fontId="56" fillId="12" borderId="0" xfId="2" applyNumberFormat="1" applyFont="1" applyFill="1"/>
    <xf numFmtId="0" fontId="36" fillId="12" borderId="0" xfId="0" applyFont="1" applyFill="1" applyAlignment="1">
      <alignment wrapText="1"/>
    </xf>
    <xf numFmtId="44" fontId="54" fillId="12" borderId="0" xfId="16" applyFont="1" applyFill="1"/>
    <xf numFmtId="44" fontId="64" fillId="12" borderId="19" xfId="16" applyFont="1" applyFill="1" applyBorder="1" applyAlignment="1">
      <alignment horizontal="center"/>
    </xf>
  </cellXfs>
  <cellStyles count="17">
    <cellStyle name="Accent5 2 2" xfId="5" xr:uid="{A6267332-8CF9-4C66-B613-B73842A0F1BC}"/>
    <cellStyle name="Comma" xfId="1" builtinId="3"/>
    <cellStyle name="Comma 10" xfId="13" xr:uid="{C69062BA-64C4-4A56-82F5-0171D9673EB5}"/>
    <cellStyle name="Comma 2 8" xfId="6" xr:uid="{FB30BE9B-33D8-4254-96B3-4A1789727361}"/>
    <cellStyle name="Currency" xfId="16" builtinId="4"/>
    <cellStyle name="Currency 10 5" xfId="14" xr:uid="{779452CC-0F89-4411-BF7B-1AF04DCCF6FE}"/>
    <cellStyle name="Normal" xfId="0" builtinId="0"/>
    <cellStyle name="Normal 2 11 2" xfId="3" xr:uid="{0DF2FC18-546F-433F-92F2-7D61C5AD4595}"/>
    <cellStyle name="Normal 3 4" xfId="4" xr:uid="{64712221-2F61-42BB-AB15-B3DB93404569}"/>
    <cellStyle name="Normal_M-A DF Calculation 3-1-2013-Final" xfId="15" xr:uid="{DF11F251-9CCF-4DDF-8C28-3FF15A664B95}"/>
    <cellStyle name="Normal_Proforma Yakima UTC-Nicki 2009" xfId="9" xr:uid="{10045B64-E3A0-472A-B682-5753AD5A1C07}"/>
    <cellStyle name="Normal_Regulated Price Out 9-6-2011 Final HL" xfId="10" xr:uid="{0A8B41FC-3E1F-4036-9E78-F7A5F20545EC}"/>
    <cellStyle name="Normal_Regulated-Non-Regulated Revenue" xfId="11" xr:uid="{7F63AA09-8DC5-43F5-8347-711EA47FBAF0}"/>
    <cellStyle name="Percent" xfId="2" builtinId="5"/>
    <cellStyle name="Percent 11" xfId="12" xr:uid="{CECF354E-602D-496E-B1DB-8FA1038C47E8}"/>
    <cellStyle name="Percent 2 3 7" xfId="8" xr:uid="{CDE52634-6814-4BEE-9538-E14EBB37855F}"/>
    <cellStyle name="Percent 5 14" xfId="7" xr:uid="{A28F20A0-6015-4850-904E-DB180BC060E9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13" Type="http://schemas.openxmlformats.org/officeDocument/2006/relationships/customXml" Target="../customXml/item3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12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11" Type="http://schemas.openxmlformats.org/officeDocument/2006/relationships/customXml" Target="../customXml/item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Relationship Id="rId14" Type="http://schemas.openxmlformats.org/officeDocument/2006/relationships/customXml" Target="../customXml/item4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114300</xdr:colOff>
      <xdr:row>15</xdr:row>
      <xdr:rowOff>180975</xdr:rowOff>
    </xdr:from>
    <xdr:to>
      <xdr:col>2</xdr:col>
      <xdr:colOff>342900</xdr:colOff>
      <xdr:row>17</xdr:row>
      <xdr:rowOff>9525</xdr:rowOff>
    </xdr:to>
    <xdr:sp macro="" textlink="">
      <xdr:nvSpPr>
        <xdr:cNvPr id="2" name="DataCompleted" hidden="1">
          <a:extLst>
            <a:ext uri="{63B3BB69-23CF-44E3-9099-C40C66FF867C}">
              <a14:compatExt xmlns:a14="http://schemas.microsoft.com/office/drawing/2010/main" spid="_x0000_s1025"/>
            </a:ext>
            <a:ext uri="{FF2B5EF4-FFF2-40B4-BE49-F238E27FC236}">
              <a16:creationId xmlns:a16="http://schemas.microsoft.com/office/drawing/2014/main" id="{62341ABA-D45B-4E1F-AC9A-CD09CB559CA4}"/>
            </a:ext>
          </a:extLst>
        </xdr:cNvPr>
        <xdr:cNvSpPr/>
      </xdr:nvSpPr>
      <xdr:spPr bwMode="auto">
        <a:xfrm>
          <a:off x="0" y="0"/>
          <a:ext cx="0" cy="0"/>
        </a:xfrm>
        <a:prstGeom prst="rect">
          <a:avLst/>
        </a:prstGeom>
        <a:noFill/>
        <a:ln>
          <a:noFill/>
        </a:ln>
        <a:effectLst>
          <a:outerShdw dist="35921" dir="2700000" algn="ctr" rotWithShape="0">
            <a:srgbClr val="000000"/>
          </a:outerShdw>
        </a:effectLst>
        <a:extLst>
          <a:ext uri="{91240B29-F687-4F45-9708-019B960494DF}">
            <a14:hiddenLine xmlns:a14="http://schemas.microsoft.com/office/drawing/2010/main" w="1">
              <a:noFill/>
              <a:miter lim="800000"/>
              <a:headEnd/>
              <a:tailEnd/>
            </a14:hiddenLine>
          </a:ext>
          <a:ext uri="{53640926-AAD7-44D8-BBD7-CCE9431645EC}">
            <a14:shadowObscured xmlns:a14="http://schemas.microsoft.com/office/drawing/2010/main" val="1"/>
          </a:ext>
        </a:extLst>
      </xdr:spPr>
    </xdr:sp>
    <xdr:clientData/>
  </xdr:twoCellAnchor>
  <xdr:twoCellAnchor editAs="oneCell">
    <xdr:from>
      <xdr:col>2</xdr:col>
      <xdr:colOff>114300</xdr:colOff>
      <xdr:row>15</xdr:row>
      <xdr:rowOff>180975</xdr:rowOff>
    </xdr:from>
    <xdr:to>
      <xdr:col>2</xdr:col>
      <xdr:colOff>342900</xdr:colOff>
      <xdr:row>17</xdr:row>
      <xdr:rowOff>9525</xdr:rowOff>
    </xdr:to>
    <xdr:pic>
      <xdr:nvPicPr>
        <xdr:cNvPr id="1025" name="DataCompleted">
          <a:extLst>
            <a:ext uri="{FF2B5EF4-FFF2-40B4-BE49-F238E27FC236}">
              <a16:creationId xmlns:a16="http://schemas.microsoft.com/office/drawing/2014/main" id="{A3FDDDAD-7C14-4B0A-1AD9-DFAAAD38B29D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76525" y="3305175"/>
          <a:ext cx="228600" cy="228600"/>
        </a:xfrm>
        <a:prstGeom prst="rect">
          <a:avLst/>
        </a:prstGeom>
        <a:noFill/>
        <a:ln>
          <a:noFill/>
        </a:ln>
        <a:effectLst>
          <a:outerShdw dist="35921" dir="2700000" algn="ctr" rotWithShape="0">
            <a:srgbClr val="000000"/>
          </a:outerShdw>
        </a:effectLst>
        <a:extLst>
          <a:ext uri="{91240B29-F687-4F45-9708-019B960494DF}">
            <a14:hiddenLine xmlns:a14="http://schemas.microsoft.com/office/drawing/2010/main" w="1">
              <a:noFill/>
              <a:miter lim="800000"/>
              <a:headEnd/>
              <a:tailEnd/>
            </a14:hiddenLine>
          </a:ext>
          <a:ext uri="{53640926-AAD7-44D8-BBD7-CCE9431645EC}">
            <a14:shadowObscured xmlns:a14="http://schemas.microsoft.com/office/drawing/2010/main" val="1"/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114300</xdr:colOff>
      <xdr:row>15</xdr:row>
      <xdr:rowOff>180975</xdr:rowOff>
    </xdr:from>
    <xdr:to>
      <xdr:col>2</xdr:col>
      <xdr:colOff>342900</xdr:colOff>
      <xdr:row>17</xdr:row>
      <xdr:rowOff>9525</xdr:rowOff>
    </xdr:to>
    <xdr:sp macro="" textlink="">
      <xdr:nvSpPr>
        <xdr:cNvPr id="2" name="DataCompleted" hidden="1">
          <a:extLst>
            <a:ext uri="{63B3BB69-23CF-44E3-9099-C40C66FF867C}">
              <a14:compatExt xmlns:a14="http://schemas.microsoft.com/office/drawing/2010/main" spid="_x0000_s2049"/>
            </a:ext>
            <a:ext uri="{FF2B5EF4-FFF2-40B4-BE49-F238E27FC236}">
              <a16:creationId xmlns:a16="http://schemas.microsoft.com/office/drawing/2014/main" id="{466C18D1-746E-41C9-A1BD-738AE43EC1D0}"/>
            </a:ext>
          </a:extLst>
        </xdr:cNvPr>
        <xdr:cNvSpPr/>
      </xdr:nvSpPr>
      <xdr:spPr bwMode="auto">
        <a:xfrm>
          <a:off x="0" y="0"/>
          <a:ext cx="0" cy="0"/>
        </a:xfrm>
        <a:prstGeom prst="rect">
          <a:avLst/>
        </a:prstGeom>
        <a:noFill/>
        <a:ln>
          <a:noFill/>
        </a:ln>
        <a:effectLst>
          <a:outerShdw dist="35921" dir="2700000" algn="ctr" rotWithShape="0">
            <a:srgbClr val="000000"/>
          </a:outerShdw>
        </a:effectLst>
        <a:extLst>
          <a:ext uri="{91240B29-F687-4F45-9708-019B960494DF}">
            <a14:hiddenLine xmlns:a14="http://schemas.microsoft.com/office/drawing/2010/main" w="1">
              <a:noFill/>
              <a:miter lim="800000"/>
              <a:headEnd/>
              <a:tailEnd/>
            </a14:hiddenLine>
          </a:ext>
          <a:ext uri="{53640926-AAD7-44D8-BBD7-CCE9431645EC}">
            <a14:shadowObscured xmlns:a14="http://schemas.microsoft.com/office/drawing/2010/main" val="1"/>
          </a:ext>
        </a:extLst>
      </xdr:spPr>
    </xdr:sp>
    <xdr:clientData/>
  </xdr:twoCellAnchor>
  <xdr:twoCellAnchor editAs="oneCell">
    <xdr:from>
      <xdr:col>2</xdr:col>
      <xdr:colOff>114300</xdr:colOff>
      <xdr:row>15</xdr:row>
      <xdr:rowOff>180975</xdr:rowOff>
    </xdr:from>
    <xdr:to>
      <xdr:col>2</xdr:col>
      <xdr:colOff>352425</xdr:colOff>
      <xdr:row>17</xdr:row>
      <xdr:rowOff>19050</xdr:rowOff>
    </xdr:to>
    <xdr:pic>
      <xdr:nvPicPr>
        <xdr:cNvPr id="2049" name="DataCompleted">
          <a:extLst>
            <a:ext uri="{FF2B5EF4-FFF2-40B4-BE49-F238E27FC236}">
              <a16:creationId xmlns:a16="http://schemas.microsoft.com/office/drawing/2014/main" id="{27B0AC1E-0E81-FDA3-5689-00A94E9E529C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76525" y="3305175"/>
          <a:ext cx="238125" cy="238125"/>
        </a:xfrm>
        <a:prstGeom prst="rect">
          <a:avLst/>
        </a:prstGeom>
        <a:noFill/>
        <a:ln>
          <a:noFill/>
        </a:ln>
        <a:effectLst>
          <a:outerShdw dist="35921" dir="2700000" algn="ctr" rotWithShape="0">
            <a:srgbClr val="000000"/>
          </a:outerShdw>
        </a:effectLst>
        <a:extLst>
          <a:ext uri="{91240B29-F687-4F45-9708-019B960494DF}">
            <a14:hiddenLine xmlns:a14="http://schemas.microsoft.com/office/drawing/2010/main" w="1">
              <a:noFill/>
              <a:miter lim="800000"/>
              <a:headEnd/>
              <a:tailEnd/>
            </a14:hiddenLine>
          </a:ext>
          <a:ext uri="{53640926-AAD7-44D8-BBD7-CCE9431645EC}">
            <a14:shadowObscured xmlns:a14="http://schemas.microsoft.com/office/drawing/2010/main" val="1"/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114300</xdr:colOff>
      <xdr:row>15</xdr:row>
      <xdr:rowOff>180975</xdr:rowOff>
    </xdr:from>
    <xdr:to>
      <xdr:col>2</xdr:col>
      <xdr:colOff>342900</xdr:colOff>
      <xdr:row>17</xdr:row>
      <xdr:rowOff>9525</xdr:rowOff>
    </xdr:to>
    <xdr:sp macro="" textlink="">
      <xdr:nvSpPr>
        <xdr:cNvPr id="2" name="DataCompleted" hidden="1">
          <a:extLst>
            <a:ext uri="{63B3BB69-23CF-44E3-9099-C40C66FF867C}">
              <a14:compatExt xmlns:a14="http://schemas.microsoft.com/office/drawing/2010/main" spid="_x0000_s3073"/>
            </a:ext>
            <a:ext uri="{FF2B5EF4-FFF2-40B4-BE49-F238E27FC236}">
              <a16:creationId xmlns:a16="http://schemas.microsoft.com/office/drawing/2014/main" id="{544A9140-7AF3-432B-8A73-60471DA3C99D}"/>
            </a:ext>
          </a:extLst>
        </xdr:cNvPr>
        <xdr:cNvSpPr/>
      </xdr:nvSpPr>
      <xdr:spPr bwMode="auto">
        <a:xfrm>
          <a:off x="0" y="0"/>
          <a:ext cx="0" cy="0"/>
        </a:xfrm>
        <a:prstGeom prst="rect">
          <a:avLst/>
        </a:prstGeom>
        <a:noFill/>
        <a:ln>
          <a:noFill/>
        </a:ln>
        <a:effectLst>
          <a:outerShdw dist="35921" dir="2700000" algn="ctr" rotWithShape="0">
            <a:srgbClr val="000000"/>
          </a:outerShdw>
        </a:effectLst>
        <a:extLst>
          <a:ext uri="{91240B29-F687-4F45-9708-019B960494DF}">
            <a14:hiddenLine xmlns:a14="http://schemas.microsoft.com/office/drawing/2010/main" w="1">
              <a:noFill/>
              <a:miter lim="800000"/>
              <a:headEnd/>
              <a:tailEnd/>
            </a14:hiddenLine>
          </a:ext>
          <a:ext uri="{53640926-AAD7-44D8-BBD7-CCE9431645EC}">
            <a14:shadowObscured xmlns:a14="http://schemas.microsoft.com/office/drawing/2010/main" val="1"/>
          </a:ext>
        </a:extLst>
      </xdr:spPr>
    </xdr:sp>
    <xdr:clientData/>
  </xdr:twoCellAnchor>
  <xdr:twoCellAnchor editAs="oneCell">
    <xdr:from>
      <xdr:col>2</xdr:col>
      <xdr:colOff>114300</xdr:colOff>
      <xdr:row>15</xdr:row>
      <xdr:rowOff>180975</xdr:rowOff>
    </xdr:from>
    <xdr:to>
      <xdr:col>2</xdr:col>
      <xdr:colOff>342900</xdr:colOff>
      <xdr:row>17</xdr:row>
      <xdr:rowOff>9525</xdr:rowOff>
    </xdr:to>
    <xdr:pic>
      <xdr:nvPicPr>
        <xdr:cNvPr id="3073" name="DataCompleted">
          <a:extLst>
            <a:ext uri="{FF2B5EF4-FFF2-40B4-BE49-F238E27FC236}">
              <a16:creationId xmlns:a16="http://schemas.microsoft.com/office/drawing/2014/main" id="{875C0DE7-7559-C137-43FB-1FE03BCF0D32}"/>
            </a:ext>
          </a:extLst>
        </xdr:cNvPr>
        <xdr:cNvPicPr preferRelativeResize="0">
          <a:picLocks noChangeArrowheads="1" noChangeShapeType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76525" y="3305175"/>
          <a:ext cx="228600" cy="228600"/>
        </a:xfrm>
        <a:prstGeom prst="rect">
          <a:avLst/>
        </a:prstGeom>
        <a:noFill/>
        <a:ln>
          <a:noFill/>
        </a:ln>
        <a:effectLst>
          <a:outerShdw dist="35921" dir="2700000" algn="ctr" rotWithShape="0">
            <a:srgbClr val="000000"/>
          </a:outerShdw>
        </a:effectLst>
        <a:extLst>
          <a:ext uri="{91240B29-F687-4F45-9708-019B960494DF}">
            <a14:hiddenLine xmlns:a14="http://schemas.microsoft.com/office/drawing/2010/main" w="1">
              <a:noFill/>
              <a:miter lim="800000"/>
              <a:headEnd/>
              <a:tailEnd/>
            </a14:hiddenLine>
          </a:ext>
          <a:ext uri="{53640926-AAD7-44D8-BBD7-CCE9431645EC}">
            <a14:shadowObscured xmlns:a14="http://schemas.microsoft.com/office/drawing/2010/main" val="1"/>
          </a:ext>
        </a:extLst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\\wcnx.org\Regions\Western%20Region\2000%20Western%20Region%20Office\WUTC\WUTC-Yakima%202195\General%20Rate%20Filings\Yakima%20Rate%20Filing%208-15-2024\Audit\Final\240628-.Yakima%20GRC%20Pro%20forma%205.31.24%20(C)%20Staff_WC_091624_Final_V2.xlsx" TargetMode="External"/><Relationship Id="rId1" Type="http://schemas.openxmlformats.org/officeDocument/2006/relationships/externalLinkPath" Target="/Western%20Region/2000%20Western%20Region%20Office/WUTC/WUTC-Yakima%202195/General%20Rate%20Filings/Yakima%20Rate%20Filing%208-15-2024/Audit/Final/240628-.Yakima%20GRC%20Pro%20forma%205.31.24%20(C)%20Staff_WC_091624_Final_V2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OH Allocation adjustment Staff"/>
      <sheetName val="LG BRG - Total"/>
      <sheetName val="LG BRG - MSW"/>
      <sheetName val="LG BRG - Recycle"/>
      <sheetName val="LG BRG - Yard Waste"/>
      <sheetName val="2195 IS (C)"/>
      <sheetName val="Master IS (C)"/>
      <sheetName val="Yakima LOB (C)"/>
      <sheetName val="Restating Adj (C)"/>
      <sheetName val="Pro forma Adj (C)"/>
      <sheetName val="Allocators (C)"/>
      <sheetName val="Proposed Rates"/>
      <sheetName val="Yakima Regulated Price Out"/>
      <sheetName val="Payroll Summary (C)"/>
      <sheetName val="payroll Journal Entries (C)"/>
      <sheetName val="Depr Summary (C)"/>
      <sheetName val="Disposal (C)"/>
      <sheetName val="Interject_LastPulledValues"/>
      <sheetName val="Recycle Breakout (C)"/>
      <sheetName val="2195_BS FY2024 (C)"/>
      <sheetName val="2195_BS FY2023 (C)"/>
      <sheetName val="Fuel Stats (C)"/>
      <sheetName val="Current_Fuel_Index (OPIS)"/>
      <sheetName val="Fuel JE Query (C)"/>
      <sheetName val="41201 JE Query (C)"/>
      <sheetName val="Insurance 5Yr Avg (C)"/>
      <sheetName val="57147 JE Query (C)"/>
      <sheetName val="70195 JE Query (C)"/>
      <sheetName val="70255 JE Query (C)"/>
      <sheetName val="70235 JE Query (C)"/>
      <sheetName val="Corp BS &amp; IS"/>
    </sheetNames>
    <sheetDataSet>
      <sheetData sheetId="0" refreshError="1"/>
      <sheetData sheetId="1">
        <row r="20">
          <cell r="J20">
            <v>933850.19426712021</v>
          </cell>
        </row>
        <row r="21">
          <cell r="J21">
            <v>17390003.118448362</v>
          </cell>
        </row>
      </sheetData>
      <sheetData sheetId="2"/>
      <sheetData sheetId="3"/>
      <sheetData sheetId="4"/>
      <sheetData sheetId="5" refreshError="1"/>
      <sheetData sheetId="6">
        <row r="1">
          <cell r="B1" t="str">
            <v>Yakima Waste Systems, Inc. G-98</v>
          </cell>
        </row>
      </sheetData>
      <sheetData sheetId="7">
        <row r="42">
          <cell r="F42">
            <v>15921328.865311669</v>
          </cell>
          <cell r="G42">
            <v>102512.29750619319</v>
          </cell>
          <cell r="H42">
            <v>432311.7613633796</v>
          </cell>
        </row>
        <row r="338">
          <cell r="F338">
            <v>15138219.128878826</v>
          </cell>
          <cell r="G338">
            <v>94608.500764805707</v>
          </cell>
          <cell r="H338">
            <v>422681.17300522776</v>
          </cell>
        </row>
        <row r="345">
          <cell r="F345">
            <v>8402221.87511025</v>
          </cell>
          <cell r="G345">
            <v>33697.898114953037</v>
          </cell>
          <cell r="H345">
            <v>155125.84854771598</v>
          </cell>
        </row>
      </sheetData>
      <sheetData sheetId="8">
        <row r="49">
          <cell r="B49">
            <v>7.3848493670299322E-3</v>
          </cell>
        </row>
      </sheetData>
      <sheetData sheetId="9" refreshError="1"/>
      <sheetData sheetId="10"/>
      <sheetData sheetId="11"/>
      <sheetData sheetId="12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>
        <row r="5">
          <cell r="L5">
            <v>0.4</v>
          </cell>
        </row>
        <row r="105">
          <cell r="E105">
            <v>4.1425555555718661E-2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0970FF1-483F-4839-A60F-F283D5A9882F}">
  <sheetPr>
    <tabColor theme="7" tint="0.79998168889431442"/>
  </sheetPr>
  <dimension ref="A1:BOU503"/>
  <sheetViews>
    <sheetView view="pageBreakPreview" zoomScaleNormal="100" zoomScaleSheetLayoutView="100" workbookViewId="0">
      <selection activeCell="H323" sqref="H323"/>
    </sheetView>
  </sheetViews>
  <sheetFormatPr defaultColWidth="11.44140625" defaultRowHeight="10.199999999999999"/>
  <cols>
    <col min="1" max="1" width="29.88671875" style="225" customWidth="1"/>
    <col min="2" max="2" width="11.44140625" style="227" customWidth="1"/>
    <col min="3" max="4" width="1.5546875" style="225" customWidth="1"/>
    <col min="5" max="5" width="10.6640625" style="232" customWidth="1"/>
    <col min="6" max="7" width="1.5546875" style="226" customWidth="1"/>
    <col min="8" max="8" width="11.44140625" style="226" customWidth="1"/>
    <col min="9" max="9" width="1.5546875" style="226" customWidth="1"/>
    <col min="10" max="10" width="26.109375" style="227" customWidth="1"/>
    <col min="11" max="11" width="13.88671875" style="227" bestFit="1" customWidth="1"/>
    <col min="12" max="12" width="8.6640625" style="225" customWidth="1"/>
    <col min="13" max="13" width="7.88671875" style="227" customWidth="1"/>
    <col min="14" max="14" width="12.109375" style="225" customWidth="1"/>
    <col min="15" max="21" width="4.5546875" style="225" customWidth="1"/>
    <col min="22" max="257" width="11.44140625" style="225"/>
    <col min="258" max="258" width="24.33203125" style="225" customWidth="1"/>
    <col min="259" max="259" width="11.44140625" style="225" customWidth="1"/>
    <col min="260" max="260" width="1.5546875" style="225" customWidth="1"/>
    <col min="261" max="261" width="10.6640625" style="225" customWidth="1"/>
    <col min="262" max="262" width="1.5546875" style="225" customWidth="1"/>
    <col min="263" max="263" width="11.44140625" style="225" customWidth="1"/>
    <col min="264" max="264" width="11.6640625" style="225" customWidth="1"/>
    <col min="265" max="265" width="10.33203125" style="225" customWidth="1"/>
    <col min="266" max="266" width="10.6640625" style="225" customWidth="1"/>
    <col min="267" max="267" width="10.5546875" style="225" customWidth="1"/>
    <col min="268" max="268" width="8.6640625" style="225" customWidth="1"/>
    <col min="269" max="277" width="4.5546875" style="225" customWidth="1"/>
    <col min="278" max="513" width="11.44140625" style="225"/>
    <col min="514" max="514" width="24.33203125" style="225" customWidth="1"/>
    <col min="515" max="515" width="11.44140625" style="225" customWidth="1"/>
    <col min="516" max="516" width="1.5546875" style="225" customWidth="1"/>
    <col min="517" max="517" width="10.6640625" style="225" customWidth="1"/>
    <col min="518" max="518" width="1.5546875" style="225" customWidth="1"/>
    <col min="519" max="519" width="11.44140625" style="225" customWidth="1"/>
    <col min="520" max="520" width="11.6640625" style="225" customWidth="1"/>
    <col min="521" max="521" width="10.33203125" style="225" customWidth="1"/>
    <col min="522" max="522" width="10.6640625" style="225" customWidth="1"/>
    <col min="523" max="523" width="10.5546875" style="225" customWidth="1"/>
    <col min="524" max="524" width="8.6640625" style="225" customWidth="1"/>
    <col min="525" max="533" width="4.5546875" style="225" customWidth="1"/>
    <col min="534" max="769" width="11.44140625" style="225"/>
    <col min="770" max="770" width="24.33203125" style="225" customWidth="1"/>
    <col min="771" max="771" width="11.44140625" style="225" customWidth="1"/>
    <col min="772" max="772" width="1.5546875" style="225" customWidth="1"/>
    <col min="773" max="773" width="10.6640625" style="225" customWidth="1"/>
    <col min="774" max="774" width="1.5546875" style="225" customWidth="1"/>
    <col min="775" max="775" width="11.44140625" style="225" customWidth="1"/>
    <col min="776" max="776" width="11.6640625" style="225" customWidth="1"/>
    <col min="777" max="777" width="10.33203125" style="225" customWidth="1"/>
    <col min="778" max="778" width="10.6640625" style="225" customWidth="1"/>
    <col min="779" max="779" width="10.5546875" style="225" customWidth="1"/>
    <col min="780" max="780" width="8.6640625" style="225" customWidth="1"/>
    <col min="781" max="789" width="4.5546875" style="225" customWidth="1"/>
    <col min="790" max="1025" width="11.44140625" style="225"/>
    <col min="1026" max="1026" width="24.33203125" style="225" customWidth="1"/>
    <col min="1027" max="1027" width="11.44140625" style="225" customWidth="1"/>
    <col min="1028" max="1028" width="1.5546875" style="225" customWidth="1"/>
    <col min="1029" max="1029" width="10.6640625" style="225" customWidth="1"/>
    <col min="1030" max="1030" width="1.5546875" style="225" customWidth="1"/>
    <col min="1031" max="1031" width="11.44140625" style="225" customWidth="1"/>
    <col min="1032" max="1032" width="11.6640625" style="225" customWidth="1"/>
    <col min="1033" max="1033" width="10.33203125" style="225" customWidth="1"/>
    <col min="1034" max="1034" width="10.6640625" style="225" customWidth="1"/>
    <col min="1035" max="1035" width="10.5546875" style="225" customWidth="1"/>
    <col min="1036" max="1036" width="8.6640625" style="225" customWidth="1"/>
    <col min="1037" max="1045" width="4.5546875" style="225" customWidth="1"/>
    <col min="1046" max="1281" width="11.44140625" style="225"/>
    <col min="1282" max="1282" width="24.33203125" style="225" customWidth="1"/>
    <col min="1283" max="1283" width="11.44140625" style="225" customWidth="1"/>
    <col min="1284" max="1284" width="1.5546875" style="225" customWidth="1"/>
    <col min="1285" max="1285" width="10.6640625" style="225" customWidth="1"/>
    <col min="1286" max="1286" width="1.5546875" style="225" customWidth="1"/>
    <col min="1287" max="1287" width="11.44140625" style="225" customWidth="1"/>
    <col min="1288" max="1288" width="11.6640625" style="225" customWidth="1"/>
    <col min="1289" max="1289" width="10.33203125" style="225" customWidth="1"/>
    <col min="1290" max="1290" width="10.6640625" style="225" customWidth="1"/>
    <col min="1291" max="1291" width="10.5546875" style="225" customWidth="1"/>
    <col min="1292" max="1292" width="8.6640625" style="225" customWidth="1"/>
    <col min="1293" max="1301" width="4.5546875" style="225" customWidth="1"/>
    <col min="1302" max="1537" width="11.44140625" style="225"/>
    <col min="1538" max="1538" width="24.33203125" style="225" customWidth="1"/>
    <col min="1539" max="1539" width="11.44140625" style="225" customWidth="1"/>
    <col min="1540" max="1540" width="1.5546875" style="225" customWidth="1"/>
    <col min="1541" max="1541" width="10.6640625" style="225" customWidth="1"/>
    <col min="1542" max="1542" width="1.5546875" style="225" customWidth="1"/>
    <col min="1543" max="1543" width="11.44140625" style="225" customWidth="1"/>
    <col min="1544" max="1544" width="11.6640625" style="225" customWidth="1"/>
    <col min="1545" max="1545" width="10.33203125" style="225" customWidth="1"/>
    <col min="1546" max="1546" width="10.6640625" style="225" customWidth="1"/>
    <col min="1547" max="1547" width="10.5546875" style="225" customWidth="1"/>
    <col min="1548" max="1548" width="8.6640625" style="225" customWidth="1"/>
    <col min="1549" max="1557" width="4.5546875" style="225" customWidth="1"/>
    <col min="1558" max="1793" width="11.44140625" style="225"/>
    <col min="1794" max="1794" width="24.33203125" style="225" customWidth="1"/>
    <col min="1795" max="1795" width="11.44140625" style="225" customWidth="1"/>
    <col min="1796" max="1796" width="1.5546875" style="225" customWidth="1"/>
    <col min="1797" max="1797" width="10.6640625" style="225" customWidth="1"/>
    <col min="1798" max="1798" width="1.5546875" style="225" customWidth="1"/>
    <col min="1799" max="1799" width="11.44140625" style="225" customWidth="1"/>
    <col min="1800" max="1800" width="11.6640625" style="225" customWidth="1"/>
    <col min="1801" max="1801" width="10.33203125" style="225" customWidth="1"/>
    <col min="1802" max="1802" width="10.6640625" style="225" customWidth="1"/>
    <col min="1803" max="1803" width="10.5546875" style="225" customWidth="1"/>
    <col min="1804" max="1804" width="8.6640625" style="225" customWidth="1"/>
    <col min="1805" max="1813" width="4.5546875" style="225" customWidth="1"/>
    <col min="1814" max="2049" width="11.44140625" style="225"/>
    <col min="2050" max="2050" width="24.33203125" style="225" customWidth="1"/>
    <col min="2051" max="2051" width="11.44140625" style="225" customWidth="1"/>
    <col min="2052" max="2052" width="1.5546875" style="225" customWidth="1"/>
    <col min="2053" max="2053" width="10.6640625" style="225" customWidth="1"/>
    <col min="2054" max="2054" width="1.5546875" style="225" customWidth="1"/>
    <col min="2055" max="2055" width="11.44140625" style="225" customWidth="1"/>
    <col min="2056" max="2056" width="11.6640625" style="225" customWidth="1"/>
    <col min="2057" max="2057" width="10.33203125" style="225" customWidth="1"/>
    <col min="2058" max="2058" width="10.6640625" style="225" customWidth="1"/>
    <col min="2059" max="2059" width="10.5546875" style="225" customWidth="1"/>
    <col min="2060" max="2060" width="8.6640625" style="225" customWidth="1"/>
    <col min="2061" max="2069" width="4.5546875" style="225" customWidth="1"/>
    <col min="2070" max="2305" width="11.44140625" style="225"/>
    <col min="2306" max="2306" width="24.33203125" style="225" customWidth="1"/>
    <col min="2307" max="2307" width="11.44140625" style="225" customWidth="1"/>
    <col min="2308" max="2308" width="1.5546875" style="225" customWidth="1"/>
    <col min="2309" max="2309" width="10.6640625" style="225" customWidth="1"/>
    <col min="2310" max="2310" width="1.5546875" style="225" customWidth="1"/>
    <col min="2311" max="2311" width="11.44140625" style="225" customWidth="1"/>
    <col min="2312" max="2312" width="11.6640625" style="225" customWidth="1"/>
    <col min="2313" max="2313" width="10.33203125" style="225" customWidth="1"/>
    <col min="2314" max="2314" width="10.6640625" style="225" customWidth="1"/>
    <col min="2315" max="2315" width="10.5546875" style="225" customWidth="1"/>
    <col min="2316" max="2316" width="8.6640625" style="225" customWidth="1"/>
    <col min="2317" max="2325" width="4.5546875" style="225" customWidth="1"/>
    <col min="2326" max="2561" width="11.44140625" style="225"/>
    <col min="2562" max="2562" width="24.33203125" style="225" customWidth="1"/>
    <col min="2563" max="2563" width="11.44140625" style="225" customWidth="1"/>
    <col min="2564" max="2564" width="1.5546875" style="225" customWidth="1"/>
    <col min="2565" max="2565" width="10.6640625" style="225" customWidth="1"/>
    <col min="2566" max="2566" width="1.5546875" style="225" customWidth="1"/>
    <col min="2567" max="2567" width="11.44140625" style="225" customWidth="1"/>
    <col min="2568" max="2568" width="11.6640625" style="225" customWidth="1"/>
    <col min="2569" max="2569" width="10.33203125" style="225" customWidth="1"/>
    <col min="2570" max="2570" width="10.6640625" style="225" customWidth="1"/>
    <col min="2571" max="2571" width="10.5546875" style="225" customWidth="1"/>
    <col min="2572" max="2572" width="8.6640625" style="225" customWidth="1"/>
    <col min="2573" max="2581" width="4.5546875" style="225" customWidth="1"/>
    <col min="2582" max="2817" width="11.44140625" style="225"/>
    <col min="2818" max="2818" width="24.33203125" style="225" customWidth="1"/>
    <col min="2819" max="2819" width="11.44140625" style="225" customWidth="1"/>
    <col min="2820" max="2820" width="1.5546875" style="225" customWidth="1"/>
    <col min="2821" max="2821" width="10.6640625" style="225" customWidth="1"/>
    <col min="2822" max="2822" width="1.5546875" style="225" customWidth="1"/>
    <col min="2823" max="2823" width="11.44140625" style="225" customWidth="1"/>
    <col min="2824" max="2824" width="11.6640625" style="225" customWidth="1"/>
    <col min="2825" max="2825" width="10.33203125" style="225" customWidth="1"/>
    <col min="2826" max="2826" width="10.6640625" style="225" customWidth="1"/>
    <col min="2827" max="2827" width="10.5546875" style="225" customWidth="1"/>
    <col min="2828" max="2828" width="8.6640625" style="225" customWidth="1"/>
    <col min="2829" max="2837" width="4.5546875" style="225" customWidth="1"/>
    <col min="2838" max="3073" width="11.44140625" style="225"/>
    <col min="3074" max="3074" width="24.33203125" style="225" customWidth="1"/>
    <col min="3075" max="3075" width="11.44140625" style="225" customWidth="1"/>
    <col min="3076" max="3076" width="1.5546875" style="225" customWidth="1"/>
    <col min="3077" max="3077" width="10.6640625" style="225" customWidth="1"/>
    <col min="3078" max="3078" width="1.5546875" style="225" customWidth="1"/>
    <col min="3079" max="3079" width="11.44140625" style="225" customWidth="1"/>
    <col min="3080" max="3080" width="11.6640625" style="225" customWidth="1"/>
    <col min="3081" max="3081" width="10.33203125" style="225" customWidth="1"/>
    <col min="3082" max="3082" width="10.6640625" style="225" customWidth="1"/>
    <col min="3083" max="3083" width="10.5546875" style="225" customWidth="1"/>
    <col min="3084" max="3084" width="8.6640625" style="225" customWidth="1"/>
    <col min="3085" max="3093" width="4.5546875" style="225" customWidth="1"/>
    <col min="3094" max="3329" width="11.44140625" style="225"/>
    <col min="3330" max="3330" width="24.33203125" style="225" customWidth="1"/>
    <col min="3331" max="3331" width="11.44140625" style="225" customWidth="1"/>
    <col min="3332" max="3332" width="1.5546875" style="225" customWidth="1"/>
    <col min="3333" max="3333" width="10.6640625" style="225" customWidth="1"/>
    <col min="3334" max="3334" width="1.5546875" style="225" customWidth="1"/>
    <col min="3335" max="3335" width="11.44140625" style="225" customWidth="1"/>
    <col min="3336" max="3336" width="11.6640625" style="225" customWidth="1"/>
    <col min="3337" max="3337" width="10.33203125" style="225" customWidth="1"/>
    <col min="3338" max="3338" width="10.6640625" style="225" customWidth="1"/>
    <col min="3339" max="3339" width="10.5546875" style="225" customWidth="1"/>
    <col min="3340" max="3340" width="8.6640625" style="225" customWidth="1"/>
    <col min="3341" max="3349" width="4.5546875" style="225" customWidth="1"/>
    <col min="3350" max="3585" width="11.44140625" style="225"/>
    <col min="3586" max="3586" width="24.33203125" style="225" customWidth="1"/>
    <col min="3587" max="3587" width="11.44140625" style="225" customWidth="1"/>
    <col min="3588" max="3588" width="1.5546875" style="225" customWidth="1"/>
    <col min="3589" max="3589" width="10.6640625" style="225" customWidth="1"/>
    <col min="3590" max="3590" width="1.5546875" style="225" customWidth="1"/>
    <col min="3591" max="3591" width="11.44140625" style="225" customWidth="1"/>
    <col min="3592" max="3592" width="11.6640625" style="225" customWidth="1"/>
    <col min="3593" max="3593" width="10.33203125" style="225" customWidth="1"/>
    <col min="3594" max="3594" width="10.6640625" style="225" customWidth="1"/>
    <col min="3595" max="3595" width="10.5546875" style="225" customWidth="1"/>
    <col min="3596" max="3596" width="8.6640625" style="225" customWidth="1"/>
    <col min="3597" max="3605" width="4.5546875" style="225" customWidth="1"/>
    <col min="3606" max="3841" width="11.44140625" style="225"/>
    <col min="3842" max="3842" width="24.33203125" style="225" customWidth="1"/>
    <col min="3843" max="3843" width="11.44140625" style="225" customWidth="1"/>
    <col min="3844" max="3844" width="1.5546875" style="225" customWidth="1"/>
    <col min="3845" max="3845" width="10.6640625" style="225" customWidth="1"/>
    <col min="3846" max="3846" width="1.5546875" style="225" customWidth="1"/>
    <col min="3847" max="3847" width="11.44140625" style="225" customWidth="1"/>
    <col min="3848" max="3848" width="11.6640625" style="225" customWidth="1"/>
    <col min="3849" max="3849" width="10.33203125" style="225" customWidth="1"/>
    <col min="3850" max="3850" width="10.6640625" style="225" customWidth="1"/>
    <col min="3851" max="3851" width="10.5546875" style="225" customWidth="1"/>
    <col min="3852" max="3852" width="8.6640625" style="225" customWidth="1"/>
    <col min="3853" max="3861" width="4.5546875" style="225" customWidth="1"/>
    <col min="3862" max="4097" width="11.44140625" style="225"/>
    <col min="4098" max="4098" width="24.33203125" style="225" customWidth="1"/>
    <col min="4099" max="4099" width="11.44140625" style="225" customWidth="1"/>
    <col min="4100" max="4100" width="1.5546875" style="225" customWidth="1"/>
    <col min="4101" max="4101" width="10.6640625" style="225" customWidth="1"/>
    <col min="4102" max="4102" width="1.5546875" style="225" customWidth="1"/>
    <col min="4103" max="4103" width="11.44140625" style="225" customWidth="1"/>
    <col min="4104" max="4104" width="11.6640625" style="225" customWidth="1"/>
    <col min="4105" max="4105" width="10.33203125" style="225" customWidth="1"/>
    <col min="4106" max="4106" width="10.6640625" style="225" customWidth="1"/>
    <col min="4107" max="4107" width="10.5546875" style="225" customWidth="1"/>
    <col min="4108" max="4108" width="8.6640625" style="225" customWidth="1"/>
    <col min="4109" max="4117" width="4.5546875" style="225" customWidth="1"/>
    <col min="4118" max="4353" width="11.44140625" style="225"/>
    <col min="4354" max="4354" width="24.33203125" style="225" customWidth="1"/>
    <col min="4355" max="4355" width="11.44140625" style="225" customWidth="1"/>
    <col min="4356" max="4356" width="1.5546875" style="225" customWidth="1"/>
    <col min="4357" max="4357" width="10.6640625" style="225" customWidth="1"/>
    <col min="4358" max="4358" width="1.5546875" style="225" customWidth="1"/>
    <col min="4359" max="4359" width="11.44140625" style="225" customWidth="1"/>
    <col min="4360" max="4360" width="11.6640625" style="225" customWidth="1"/>
    <col min="4361" max="4361" width="10.33203125" style="225" customWidth="1"/>
    <col min="4362" max="4362" width="10.6640625" style="225" customWidth="1"/>
    <col min="4363" max="4363" width="10.5546875" style="225" customWidth="1"/>
    <col min="4364" max="4364" width="8.6640625" style="225" customWidth="1"/>
    <col min="4365" max="4373" width="4.5546875" style="225" customWidth="1"/>
    <col min="4374" max="4609" width="11.44140625" style="225"/>
    <col min="4610" max="4610" width="24.33203125" style="225" customWidth="1"/>
    <col min="4611" max="4611" width="11.44140625" style="225" customWidth="1"/>
    <col min="4612" max="4612" width="1.5546875" style="225" customWidth="1"/>
    <col min="4613" max="4613" width="10.6640625" style="225" customWidth="1"/>
    <col min="4614" max="4614" width="1.5546875" style="225" customWidth="1"/>
    <col min="4615" max="4615" width="11.44140625" style="225" customWidth="1"/>
    <col min="4616" max="4616" width="11.6640625" style="225" customWidth="1"/>
    <col min="4617" max="4617" width="10.33203125" style="225" customWidth="1"/>
    <col min="4618" max="4618" width="10.6640625" style="225" customWidth="1"/>
    <col min="4619" max="4619" width="10.5546875" style="225" customWidth="1"/>
    <col min="4620" max="4620" width="8.6640625" style="225" customWidth="1"/>
    <col min="4621" max="4629" width="4.5546875" style="225" customWidth="1"/>
    <col min="4630" max="4865" width="11.44140625" style="225"/>
    <col min="4866" max="4866" width="24.33203125" style="225" customWidth="1"/>
    <col min="4867" max="4867" width="11.44140625" style="225" customWidth="1"/>
    <col min="4868" max="4868" width="1.5546875" style="225" customWidth="1"/>
    <col min="4869" max="4869" width="10.6640625" style="225" customWidth="1"/>
    <col min="4870" max="4870" width="1.5546875" style="225" customWidth="1"/>
    <col min="4871" max="4871" width="11.44140625" style="225" customWidth="1"/>
    <col min="4872" max="4872" width="11.6640625" style="225" customWidth="1"/>
    <col min="4873" max="4873" width="10.33203125" style="225" customWidth="1"/>
    <col min="4874" max="4874" width="10.6640625" style="225" customWidth="1"/>
    <col min="4875" max="4875" width="10.5546875" style="225" customWidth="1"/>
    <col min="4876" max="4876" width="8.6640625" style="225" customWidth="1"/>
    <col min="4877" max="4885" width="4.5546875" style="225" customWidth="1"/>
    <col min="4886" max="5121" width="11.44140625" style="225"/>
    <col min="5122" max="5122" width="24.33203125" style="225" customWidth="1"/>
    <col min="5123" max="5123" width="11.44140625" style="225" customWidth="1"/>
    <col min="5124" max="5124" width="1.5546875" style="225" customWidth="1"/>
    <col min="5125" max="5125" width="10.6640625" style="225" customWidth="1"/>
    <col min="5126" max="5126" width="1.5546875" style="225" customWidth="1"/>
    <col min="5127" max="5127" width="11.44140625" style="225" customWidth="1"/>
    <col min="5128" max="5128" width="11.6640625" style="225" customWidth="1"/>
    <col min="5129" max="5129" width="10.33203125" style="225" customWidth="1"/>
    <col min="5130" max="5130" width="10.6640625" style="225" customWidth="1"/>
    <col min="5131" max="5131" width="10.5546875" style="225" customWidth="1"/>
    <col min="5132" max="5132" width="8.6640625" style="225" customWidth="1"/>
    <col min="5133" max="5141" width="4.5546875" style="225" customWidth="1"/>
    <col min="5142" max="5377" width="11.44140625" style="225"/>
    <col min="5378" max="5378" width="24.33203125" style="225" customWidth="1"/>
    <col min="5379" max="5379" width="11.44140625" style="225" customWidth="1"/>
    <col min="5380" max="5380" width="1.5546875" style="225" customWidth="1"/>
    <col min="5381" max="5381" width="10.6640625" style="225" customWidth="1"/>
    <col min="5382" max="5382" width="1.5546875" style="225" customWidth="1"/>
    <col min="5383" max="5383" width="11.44140625" style="225" customWidth="1"/>
    <col min="5384" max="5384" width="11.6640625" style="225" customWidth="1"/>
    <col min="5385" max="5385" width="10.33203125" style="225" customWidth="1"/>
    <col min="5386" max="5386" width="10.6640625" style="225" customWidth="1"/>
    <col min="5387" max="5387" width="10.5546875" style="225" customWidth="1"/>
    <col min="5388" max="5388" width="8.6640625" style="225" customWidth="1"/>
    <col min="5389" max="5397" width="4.5546875" style="225" customWidth="1"/>
    <col min="5398" max="5633" width="11.44140625" style="225"/>
    <col min="5634" max="5634" width="24.33203125" style="225" customWidth="1"/>
    <col min="5635" max="5635" width="11.44140625" style="225" customWidth="1"/>
    <col min="5636" max="5636" width="1.5546875" style="225" customWidth="1"/>
    <col min="5637" max="5637" width="10.6640625" style="225" customWidth="1"/>
    <col min="5638" max="5638" width="1.5546875" style="225" customWidth="1"/>
    <col min="5639" max="5639" width="11.44140625" style="225" customWidth="1"/>
    <col min="5640" max="5640" width="11.6640625" style="225" customWidth="1"/>
    <col min="5641" max="5641" width="10.33203125" style="225" customWidth="1"/>
    <col min="5642" max="5642" width="10.6640625" style="225" customWidth="1"/>
    <col min="5643" max="5643" width="10.5546875" style="225" customWidth="1"/>
    <col min="5644" max="5644" width="8.6640625" style="225" customWidth="1"/>
    <col min="5645" max="5653" width="4.5546875" style="225" customWidth="1"/>
    <col min="5654" max="5889" width="11.44140625" style="225"/>
    <col min="5890" max="5890" width="24.33203125" style="225" customWidth="1"/>
    <col min="5891" max="5891" width="11.44140625" style="225" customWidth="1"/>
    <col min="5892" max="5892" width="1.5546875" style="225" customWidth="1"/>
    <col min="5893" max="5893" width="10.6640625" style="225" customWidth="1"/>
    <col min="5894" max="5894" width="1.5546875" style="225" customWidth="1"/>
    <col min="5895" max="5895" width="11.44140625" style="225" customWidth="1"/>
    <col min="5896" max="5896" width="11.6640625" style="225" customWidth="1"/>
    <col min="5897" max="5897" width="10.33203125" style="225" customWidth="1"/>
    <col min="5898" max="5898" width="10.6640625" style="225" customWidth="1"/>
    <col min="5899" max="5899" width="10.5546875" style="225" customWidth="1"/>
    <col min="5900" max="5900" width="8.6640625" style="225" customWidth="1"/>
    <col min="5901" max="5909" width="4.5546875" style="225" customWidth="1"/>
    <col min="5910" max="6145" width="11.44140625" style="225"/>
    <col min="6146" max="6146" width="24.33203125" style="225" customWidth="1"/>
    <col min="6147" max="6147" width="11.44140625" style="225" customWidth="1"/>
    <col min="6148" max="6148" width="1.5546875" style="225" customWidth="1"/>
    <col min="6149" max="6149" width="10.6640625" style="225" customWidth="1"/>
    <col min="6150" max="6150" width="1.5546875" style="225" customWidth="1"/>
    <col min="6151" max="6151" width="11.44140625" style="225" customWidth="1"/>
    <col min="6152" max="6152" width="11.6640625" style="225" customWidth="1"/>
    <col min="6153" max="6153" width="10.33203125" style="225" customWidth="1"/>
    <col min="6154" max="6154" width="10.6640625" style="225" customWidth="1"/>
    <col min="6155" max="6155" width="10.5546875" style="225" customWidth="1"/>
    <col min="6156" max="6156" width="8.6640625" style="225" customWidth="1"/>
    <col min="6157" max="6165" width="4.5546875" style="225" customWidth="1"/>
    <col min="6166" max="6401" width="11.44140625" style="225"/>
    <col min="6402" max="6402" width="24.33203125" style="225" customWidth="1"/>
    <col min="6403" max="6403" width="11.44140625" style="225" customWidth="1"/>
    <col min="6404" max="6404" width="1.5546875" style="225" customWidth="1"/>
    <col min="6405" max="6405" width="10.6640625" style="225" customWidth="1"/>
    <col min="6406" max="6406" width="1.5546875" style="225" customWidth="1"/>
    <col min="6407" max="6407" width="11.44140625" style="225" customWidth="1"/>
    <col min="6408" max="6408" width="11.6640625" style="225" customWidth="1"/>
    <col min="6409" max="6409" width="10.33203125" style="225" customWidth="1"/>
    <col min="6410" max="6410" width="10.6640625" style="225" customWidth="1"/>
    <col min="6411" max="6411" width="10.5546875" style="225" customWidth="1"/>
    <col min="6412" max="6412" width="8.6640625" style="225" customWidth="1"/>
    <col min="6413" max="6421" width="4.5546875" style="225" customWidth="1"/>
    <col min="6422" max="6657" width="11.44140625" style="225"/>
    <col min="6658" max="6658" width="24.33203125" style="225" customWidth="1"/>
    <col min="6659" max="6659" width="11.44140625" style="225" customWidth="1"/>
    <col min="6660" max="6660" width="1.5546875" style="225" customWidth="1"/>
    <col min="6661" max="6661" width="10.6640625" style="225" customWidth="1"/>
    <col min="6662" max="6662" width="1.5546875" style="225" customWidth="1"/>
    <col min="6663" max="6663" width="11.44140625" style="225" customWidth="1"/>
    <col min="6664" max="6664" width="11.6640625" style="225" customWidth="1"/>
    <col min="6665" max="6665" width="10.33203125" style="225" customWidth="1"/>
    <col min="6666" max="6666" width="10.6640625" style="225" customWidth="1"/>
    <col min="6667" max="6667" width="10.5546875" style="225" customWidth="1"/>
    <col min="6668" max="6668" width="8.6640625" style="225" customWidth="1"/>
    <col min="6669" max="6677" width="4.5546875" style="225" customWidth="1"/>
    <col min="6678" max="6913" width="11.44140625" style="225"/>
    <col min="6914" max="6914" width="24.33203125" style="225" customWidth="1"/>
    <col min="6915" max="6915" width="11.44140625" style="225" customWidth="1"/>
    <col min="6916" max="6916" width="1.5546875" style="225" customWidth="1"/>
    <col min="6917" max="6917" width="10.6640625" style="225" customWidth="1"/>
    <col min="6918" max="6918" width="1.5546875" style="225" customWidth="1"/>
    <col min="6919" max="6919" width="11.44140625" style="225" customWidth="1"/>
    <col min="6920" max="6920" width="11.6640625" style="225" customWidth="1"/>
    <col min="6921" max="6921" width="10.33203125" style="225" customWidth="1"/>
    <col min="6922" max="6922" width="10.6640625" style="225" customWidth="1"/>
    <col min="6923" max="6923" width="10.5546875" style="225" customWidth="1"/>
    <col min="6924" max="6924" width="8.6640625" style="225" customWidth="1"/>
    <col min="6925" max="6933" width="4.5546875" style="225" customWidth="1"/>
    <col min="6934" max="7169" width="11.44140625" style="225"/>
    <col min="7170" max="7170" width="24.33203125" style="225" customWidth="1"/>
    <col min="7171" max="7171" width="11.44140625" style="225" customWidth="1"/>
    <col min="7172" max="7172" width="1.5546875" style="225" customWidth="1"/>
    <col min="7173" max="7173" width="10.6640625" style="225" customWidth="1"/>
    <col min="7174" max="7174" width="1.5546875" style="225" customWidth="1"/>
    <col min="7175" max="7175" width="11.44140625" style="225" customWidth="1"/>
    <col min="7176" max="7176" width="11.6640625" style="225" customWidth="1"/>
    <col min="7177" max="7177" width="10.33203125" style="225" customWidth="1"/>
    <col min="7178" max="7178" width="10.6640625" style="225" customWidth="1"/>
    <col min="7179" max="7179" width="10.5546875" style="225" customWidth="1"/>
    <col min="7180" max="7180" width="8.6640625" style="225" customWidth="1"/>
    <col min="7181" max="7189" width="4.5546875" style="225" customWidth="1"/>
    <col min="7190" max="7425" width="11.44140625" style="225"/>
    <col min="7426" max="7426" width="24.33203125" style="225" customWidth="1"/>
    <col min="7427" max="7427" width="11.44140625" style="225" customWidth="1"/>
    <col min="7428" max="7428" width="1.5546875" style="225" customWidth="1"/>
    <col min="7429" max="7429" width="10.6640625" style="225" customWidth="1"/>
    <col min="7430" max="7430" width="1.5546875" style="225" customWidth="1"/>
    <col min="7431" max="7431" width="11.44140625" style="225" customWidth="1"/>
    <col min="7432" max="7432" width="11.6640625" style="225" customWidth="1"/>
    <col min="7433" max="7433" width="10.33203125" style="225" customWidth="1"/>
    <col min="7434" max="7434" width="10.6640625" style="225" customWidth="1"/>
    <col min="7435" max="7435" width="10.5546875" style="225" customWidth="1"/>
    <col min="7436" max="7436" width="8.6640625" style="225" customWidth="1"/>
    <col min="7437" max="7445" width="4.5546875" style="225" customWidth="1"/>
    <col min="7446" max="7681" width="11.44140625" style="225"/>
    <col min="7682" max="7682" width="24.33203125" style="225" customWidth="1"/>
    <col min="7683" max="7683" width="11.44140625" style="225" customWidth="1"/>
    <col min="7684" max="7684" width="1.5546875" style="225" customWidth="1"/>
    <col min="7685" max="7685" width="10.6640625" style="225" customWidth="1"/>
    <col min="7686" max="7686" width="1.5546875" style="225" customWidth="1"/>
    <col min="7687" max="7687" width="11.44140625" style="225" customWidth="1"/>
    <col min="7688" max="7688" width="11.6640625" style="225" customWidth="1"/>
    <col min="7689" max="7689" width="10.33203125" style="225" customWidth="1"/>
    <col min="7690" max="7690" width="10.6640625" style="225" customWidth="1"/>
    <col min="7691" max="7691" width="10.5546875" style="225" customWidth="1"/>
    <col min="7692" max="7692" width="8.6640625" style="225" customWidth="1"/>
    <col min="7693" max="7701" width="4.5546875" style="225" customWidth="1"/>
    <col min="7702" max="7937" width="11.44140625" style="225"/>
    <col min="7938" max="7938" width="24.33203125" style="225" customWidth="1"/>
    <col min="7939" max="7939" width="11.44140625" style="225" customWidth="1"/>
    <col min="7940" max="7940" width="1.5546875" style="225" customWidth="1"/>
    <col min="7941" max="7941" width="10.6640625" style="225" customWidth="1"/>
    <col min="7942" max="7942" width="1.5546875" style="225" customWidth="1"/>
    <col min="7943" max="7943" width="11.44140625" style="225" customWidth="1"/>
    <col min="7944" max="7944" width="11.6640625" style="225" customWidth="1"/>
    <col min="7945" max="7945" width="10.33203125" style="225" customWidth="1"/>
    <col min="7946" max="7946" width="10.6640625" style="225" customWidth="1"/>
    <col min="7947" max="7947" width="10.5546875" style="225" customWidth="1"/>
    <col min="7948" max="7948" width="8.6640625" style="225" customWidth="1"/>
    <col min="7949" max="7957" width="4.5546875" style="225" customWidth="1"/>
    <col min="7958" max="8193" width="11.44140625" style="225"/>
    <col min="8194" max="8194" width="24.33203125" style="225" customWidth="1"/>
    <col min="8195" max="8195" width="11.44140625" style="225" customWidth="1"/>
    <col min="8196" max="8196" width="1.5546875" style="225" customWidth="1"/>
    <col min="8197" max="8197" width="10.6640625" style="225" customWidth="1"/>
    <col min="8198" max="8198" width="1.5546875" style="225" customWidth="1"/>
    <col min="8199" max="8199" width="11.44140625" style="225" customWidth="1"/>
    <col min="8200" max="8200" width="11.6640625" style="225" customWidth="1"/>
    <col min="8201" max="8201" width="10.33203125" style="225" customWidth="1"/>
    <col min="8202" max="8202" width="10.6640625" style="225" customWidth="1"/>
    <col min="8203" max="8203" width="10.5546875" style="225" customWidth="1"/>
    <col min="8204" max="8204" width="8.6640625" style="225" customWidth="1"/>
    <col min="8205" max="8213" width="4.5546875" style="225" customWidth="1"/>
    <col min="8214" max="8449" width="11.44140625" style="225"/>
    <col min="8450" max="8450" width="24.33203125" style="225" customWidth="1"/>
    <col min="8451" max="8451" width="11.44140625" style="225" customWidth="1"/>
    <col min="8452" max="8452" width="1.5546875" style="225" customWidth="1"/>
    <col min="8453" max="8453" width="10.6640625" style="225" customWidth="1"/>
    <col min="8454" max="8454" width="1.5546875" style="225" customWidth="1"/>
    <col min="8455" max="8455" width="11.44140625" style="225" customWidth="1"/>
    <col min="8456" max="8456" width="11.6640625" style="225" customWidth="1"/>
    <col min="8457" max="8457" width="10.33203125" style="225" customWidth="1"/>
    <col min="8458" max="8458" width="10.6640625" style="225" customWidth="1"/>
    <col min="8459" max="8459" width="10.5546875" style="225" customWidth="1"/>
    <col min="8460" max="8460" width="8.6640625" style="225" customWidth="1"/>
    <col min="8461" max="8469" width="4.5546875" style="225" customWidth="1"/>
    <col min="8470" max="8705" width="11.44140625" style="225"/>
    <col min="8706" max="8706" width="24.33203125" style="225" customWidth="1"/>
    <col min="8707" max="8707" width="11.44140625" style="225" customWidth="1"/>
    <col min="8708" max="8708" width="1.5546875" style="225" customWidth="1"/>
    <col min="8709" max="8709" width="10.6640625" style="225" customWidth="1"/>
    <col min="8710" max="8710" width="1.5546875" style="225" customWidth="1"/>
    <col min="8711" max="8711" width="11.44140625" style="225" customWidth="1"/>
    <col min="8712" max="8712" width="11.6640625" style="225" customWidth="1"/>
    <col min="8713" max="8713" width="10.33203125" style="225" customWidth="1"/>
    <col min="8714" max="8714" width="10.6640625" style="225" customWidth="1"/>
    <col min="8715" max="8715" width="10.5546875" style="225" customWidth="1"/>
    <col min="8716" max="8716" width="8.6640625" style="225" customWidth="1"/>
    <col min="8717" max="8725" width="4.5546875" style="225" customWidth="1"/>
    <col min="8726" max="8961" width="11.44140625" style="225"/>
    <col min="8962" max="8962" width="24.33203125" style="225" customWidth="1"/>
    <col min="8963" max="8963" width="11.44140625" style="225" customWidth="1"/>
    <col min="8964" max="8964" width="1.5546875" style="225" customWidth="1"/>
    <col min="8965" max="8965" width="10.6640625" style="225" customWidth="1"/>
    <col min="8966" max="8966" width="1.5546875" style="225" customWidth="1"/>
    <col min="8967" max="8967" width="11.44140625" style="225" customWidth="1"/>
    <col min="8968" max="8968" width="11.6640625" style="225" customWidth="1"/>
    <col min="8969" max="8969" width="10.33203125" style="225" customWidth="1"/>
    <col min="8970" max="8970" width="10.6640625" style="225" customWidth="1"/>
    <col min="8971" max="8971" width="10.5546875" style="225" customWidth="1"/>
    <col min="8972" max="8972" width="8.6640625" style="225" customWidth="1"/>
    <col min="8973" max="8981" width="4.5546875" style="225" customWidth="1"/>
    <col min="8982" max="9217" width="11.44140625" style="225"/>
    <col min="9218" max="9218" width="24.33203125" style="225" customWidth="1"/>
    <col min="9219" max="9219" width="11.44140625" style="225" customWidth="1"/>
    <col min="9220" max="9220" width="1.5546875" style="225" customWidth="1"/>
    <col min="9221" max="9221" width="10.6640625" style="225" customWidth="1"/>
    <col min="9222" max="9222" width="1.5546875" style="225" customWidth="1"/>
    <col min="9223" max="9223" width="11.44140625" style="225" customWidth="1"/>
    <col min="9224" max="9224" width="11.6640625" style="225" customWidth="1"/>
    <col min="9225" max="9225" width="10.33203125" style="225" customWidth="1"/>
    <col min="9226" max="9226" width="10.6640625" style="225" customWidth="1"/>
    <col min="9227" max="9227" width="10.5546875" style="225" customWidth="1"/>
    <col min="9228" max="9228" width="8.6640625" style="225" customWidth="1"/>
    <col min="9229" max="9237" width="4.5546875" style="225" customWidth="1"/>
    <col min="9238" max="9473" width="11.44140625" style="225"/>
    <col min="9474" max="9474" width="24.33203125" style="225" customWidth="1"/>
    <col min="9475" max="9475" width="11.44140625" style="225" customWidth="1"/>
    <col min="9476" max="9476" width="1.5546875" style="225" customWidth="1"/>
    <col min="9477" max="9477" width="10.6640625" style="225" customWidth="1"/>
    <col min="9478" max="9478" width="1.5546875" style="225" customWidth="1"/>
    <col min="9479" max="9479" width="11.44140625" style="225" customWidth="1"/>
    <col min="9480" max="9480" width="11.6640625" style="225" customWidth="1"/>
    <col min="9481" max="9481" width="10.33203125" style="225" customWidth="1"/>
    <col min="9482" max="9482" width="10.6640625" style="225" customWidth="1"/>
    <col min="9483" max="9483" width="10.5546875" style="225" customWidth="1"/>
    <col min="9484" max="9484" width="8.6640625" style="225" customWidth="1"/>
    <col min="9485" max="9493" width="4.5546875" style="225" customWidth="1"/>
    <col min="9494" max="9729" width="11.44140625" style="225"/>
    <col min="9730" max="9730" width="24.33203125" style="225" customWidth="1"/>
    <col min="9731" max="9731" width="11.44140625" style="225" customWidth="1"/>
    <col min="9732" max="9732" width="1.5546875" style="225" customWidth="1"/>
    <col min="9733" max="9733" width="10.6640625" style="225" customWidth="1"/>
    <col min="9734" max="9734" width="1.5546875" style="225" customWidth="1"/>
    <col min="9735" max="9735" width="11.44140625" style="225" customWidth="1"/>
    <col min="9736" max="9736" width="11.6640625" style="225" customWidth="1"/>
    <col min="9737" max="9737" width="10.33203125" style="225" customWidth="1"/>
    <col min="9738" max="9738" width="10.6640625" style="225" customWidth="1"/>
    <col min="9739" max="9739" width="10.5546875" style="225" customWidth="1"/>
    <col min="9740" max="9740" width="8.6640625" style="225" customWidth="1"/>
    <col min="9741" max="9749" width="4.5546875" style="225" customWidth="1"/>
    <col min="9750" max="9985" width="11.44140625" style="225"/>
    <col min="9986" max="9986" width="24.33203125" style="225" customWidth="1"/>
    <col min="9987" max="9987" width="11.44140625" style="225" customWidth="1"/>
    <col min="9988" max="9988" width="1.5546875" style="225" customWidth="1"/>
    <col min="9989" max="9989" width="10.6640625" style="225" customWidth="1"/>
    <col min="9990" max="9990" width="1.5546875" style="225" customWidth="1"/>
    <col min="9991" max="9991" width="11.44140625" style="225" customWidth="1"/>
    <col min="9992" max="9992" width="11.6640625" style="225" customWidth="1"/>
    <col min="9993" max="9993" width="10.33203125" style="225" customWidth="1"/>
    <col min="9994" max="9994" width="10.6640625" style="225" customWidth="1"/>
    <col min="9995" max="9995" width="10.5546875" style="225" customWidth="1"/>
    <col min="9996" max="9996" width="8.6640625" style="225" customWidth="1"/>
    <col min="9997" max="10005" width="4.5546875" style="225" customWidth="1"/>
    <col min="10006" max="10241" width="11.44140625" style="225"/>
    <col min="10242" max="10242" width="24.33203125" style="225" customWidth="1"/>
    <col min="10243" max="10243" width="11.44140625" style="225" customWidth="1"/>
    <col min="10244" max="10244" width="1.5546875" style="225" customWidth="1"/>
    <col min="10245" max="10245" width="10.6640625" style="225" customWidth="1"/>
    <col min="10246" max="10246" width="1.5546875" style="225" customWidth="1"/>
    <col min="10247" max="10247" width="11.44140625" style="225" customWidth="1"/>
    <col min="10248" max="10248" width="11.6640625" style="225" customWidth="1"/>
    <col min="10249" max="10249" width="10.33203125" style="225" customWidth="1"/>
    <col min="10250" max="10250" width="10.6640625" style="225" customWidth="1"/>
    <col min="10251" max="10251" width="10.5546875" style="225" customWidth="1"/>
    <col min="10252" max="10252" width="8.6640625" style="225" customWidth="1"/>
    <col min="10253" max="10261" width="4.5546875" style="225" customWidth="1"/>
    <col min="10262" max="10497" width="11.44140625" style="225"/>
    <col min="10498" max="10498" width="24.33203125" style="225" customWidth="1"/>
    <col min="10499" max="10499" width="11.44140625" style="225" customWidth="1"/>
    <col min="10500" max="10500" width="1.5546875" style="225" customWidth="1"/>
    <col min="10501" max="10501" width="10.6640625" style="225" customWidth="1"/>
    <col min="10502" max="10502" width="1.5546875" style="225" customWidth="1"/>
    <col min="10503" max="10503" width="11.44140625" style="225" customWidth="1"/>
    <col min="10504" max="10504" width="11.6640625" style="225" customWidth="1"/>
    <col min="10505" max="10505" width="10.33203125" style="225" customWidth="1"/>
    <col min="10506" max="10506" width="10.6640625" style="225" customWidth="1"/>
    <col min="10507" max="10507" width="10.5546875" style="225" customWidth="1"/>
    <col min="10508" max="10508" width="8.6640625" style="225" customWidth="1"/>
    <col min="10509" max="10517" width="4.5546875" style="225" customWidth="1"/>
    <col min="10518" max="10753" width="11.44140625" style="225"/>
    <col min="10754" max="10754" width="24.33203125" style="225" customWidth="1"/>
    <col min="10755" max="10755" width="11.44140625" style="225" customWidth="1"/>
    <col min="10756" max="10756" width="1.5546875" style="225" customWidth="1"/>
    <col min="10757" max="10757" width="10.6640625" style="225" customWidth="1"/>
    <col min="10758" max="10758" width="1.5546875" style="225" customWidth="1"/>
    <col min="10759" max="10759" width="11.44140625" style="225" customWidth="1"/>
    <col min="10760" max="10760" width="11.6640625" style="225" customWidth="1"/>
    <col min="10761" max="10761" width="10.33203125" style="225" customWidth="1"/>
    <col min="10762" max="10762" width="10.6640625" style="225" customWidth="1"/>
    <col min="10763" max="10763" width="10.5546875" style="225" customWidth="1"/>
    <col min="10764" max="10764" width="8.6640625" style="225" customWidth="1"/>
    <col min="10765" max="10773" width="4.5546875" style="225" customWidth="1"/>
    <col min="10774" max="11009" width="11.44140625" style="225"/>
    <col min="11010" max="11010" width="24.33203125" style="225" customWidth="1"/>
    <col min="11011" max="11011" width="11.44140625" style="225" customWidth="1"/>
    <col min="11012" max="11012" width="1.5546875" style="225" customWidth="1"/>
    <col min="11013" max="11013" width="10.6640625" style="225" customWidth="1"/>
    <col min="11014" max="11014" width="1.5546875" style="225" customWidth="1"/>
    <col min="11015" max="11015" width="11.44140625" style="225" customWidth="1"/>
    <col min="11016" max="11016" width="11.6640625" style="225" customWidth="1"/>
    <col min="11017" max="11017" width="10.33203125" style="225" customWidth="1"/>
    <col min="11018" max="11018" width="10.6640625" style="225" customWidth="1"/>
    <col min="11019" max="11019" width="10.5546875" style="225" customWidth="1"/>
    <col min="11020" max="11020" width="8.6640625" style="225" customWidth="1"/>
    <col min="11021" max="11029" width="4.5546875" style="225" customWidth="1"/>
    <col min="11030" max="11265" width="11.44140625" style="225"/>
    <col min="11266" max="11266" width="24.33203125" style="225" customWidth="1"/>
    <col min="11267" max="11267" width="11.44140625" style="225" customWidth="1"/>
    <col min="11268" max="11268" width="1.5546875" style="225" customWidth="1"/>
    <col min="11269" max="11269" width="10.6640625" style="225" customWidth="1"/>
    <col min="11270" max="11270" width="1.5546875" style="225" customWidth="1"/>
    <col min="11271" max="11271" width="11.44140625" style="225" customWidth="1"/>
    <col min="11272" max="11272" width="11.6640625" style="225" customWidth="1"/>
    <col min="11273" max="11273" width="10.33203125" style="225" customWidth="1"/>
    <col min="11274" max="11274" width="10.6640625" style="225" customWidth="1"/>
    <col min="11275" max="11275" width="10.5546875" style="225" customWidth="1"/>
    <col min="11276" max="11276" width="8.6640625" style="225" customWidth="1"/>
    <col min="11277" max="11285" width="4.5546875" style="225" customWidth="1"/>
    <col min="11286" max="11521" width="11.44140625" style="225"/>
    <col min="11522" max="11522" width="24.33203125" style="225" customWidth="1"/>
    <col min="11523" max="11523" width="11.44140625" style="225" customWidth="1"/>
    <col min="11524" max="11524" width="1.5546875" style="225" customWidth="1"/>
    <col min="11525" max="11525" width="10.6640625" style="225" customWidth="1"/>
    <col min="11526" max="11526" width="1.5546875" style="225" customWidth="1"/>
    <col min="11527" max="11527" width="11.44140625" style="225" customWidth="1"/>
    <col min="11528" max="11528" width="11.6640625" style="225" customWidth="1"/>
    <col min="11529" max="11529" width="10.33203125" style="225" customWidth="1"/>
    <col min="11530" max="11530" width="10.6640625" style="225" customWidth="1"/>
    <col min="11531" max="11531" width="10.5546875" style="225" customWidth="1"/>
    <col min="11532" max="11532" width="8.6640625" style="225" customWidth="1"/>
    <col min="11533" max="11541" width="4.5546875" style="225" customWidth="1"/>
    <col min="11542" max="11777" width="11.44140625" style="225"/>
    <col min="11778" max="11778" width="24.33203125" style="225" customWidth="1"/>
    <col min="11779" max="11779" width="11.44140625" style="225" customWidth="1"/>
    <col min="11780" max="11780" width="1.5546875" style="225" customWidth="1"/>
    <col min="11781" max="11781" width="10.6640625" style="225" customWidth="1"/>
    <col min="11782" max="11782" width="1.5546875" style="225" customWidth="1"/>
    <col min="11783" max="11783" width="11.44140625" style="225" customWidth="1"/>
    <col min="11784" max="11784" width="11.6640625" style="225" customWidth="1"/>
    <col min="11785" max="11785" width="10.33203125" style="225" customWidth="1"/>
    <col min="11786" max="11786" width="10.6640625" style="225" customWidth="1"/>
    <col min="11787" max="11787" width="10.5546875" style="225" customWidth="1"/>
    <col min="11788" max="11788" width="8.6640625" style="225" customWidth="1"/>
    <col min="11789" max="11797" width="4.5546875" style="225" customWidth="1"/>
    <col min="11798" max="12033" width="11.44140625" style="225"/>
    <col min="12034" max="12034" width="24.33203125" style="225" customWidth="1"/>
    <col min="12035" max="12035" width="11.44140625" style="225" customWidth="1"/>
    <col min="12036" max="12036" width="1.5546875" style="225" customWidth="1"/>
    <col min="12037" max="12037" width="10.6640625" style="225" customWidth="1"/>
    <col min="12038" max="12038" width="1.5546875" style="225" customWidth="1"/>
    <col min="12039" max="12039" width="11.44140625" style="225" customWidth="1"/>
    <col min="12040" max="12040" width="11.6640625" style="225" customWidth="1"/>
    <col min="12041" max="12041" width="10.33203125" style="225" customWidth="1"/>
    <col min="12042" max="12042" width="10.6640625" style="225" customWidth="1"/>
    <col min="12043" max="12043" width="10.5546875" style="225" customWidth="1"/>
    <col min="12044" max="12044" width="8.6640625" style="225" customWidth="1"/>
    <col min="12045" max="12053" width="4.5546875" style="225" customWidth="1"/>
    <col min="12054" max="12289" width="11.44140625" style="225"/>
    <col min="12290" max="12290" width="24.33203125" style="225" customWidth="1"/>
    <col min="12291" max="12291" width="11.44140625" style="225" customWidth="1"/>
    <col min="12292" max="12292" width="1.5546875" style="225" customWidth="1"/>
    <col min="12293" max="12293" width="10.6640625" style="225" customWidth="1"/>
    <col min="12294" max="12294" width="1.5546875" style="225" customWidth="1"/>
    <col min="12295" max="12295" width="11.44140625" style="225" customWidth="1"/>
    <col min="12296" max="12296" width="11.6640625" style="225" customWidth="1"/>
    <col min="12297" max="12297" width="10.33203125" style="225" customWidth="1"/>
    <col min="12298" max="12298" width="10.6640625" style="225" customWidth="1"/>
    <col min="12299" max="12299" width="10.5546875" style="225" customWidth="1"/>
    <col min="12300" max="12300" width="8.6640625" style="225" customWidth="1"/>
    <col min="12301" max="12309" width="4.5546875" style="225" customWidth="1"/>
    <col min="12310" max="12545" width="11.44140625" style="225"/>
    <col min="12546" max="12546" width="24.33203125" style="225" customWidth="1"/>
    <col min="12547" max="12547" width="11.44140625" style="225" customWidth="1"/>
    <col min="12548" max="12548" width="1.5546875" style="225" customWidth="1"/>
    <col min="12549" max="12549" width="10.6640625" style="225" customWidth="1"/>
    <col min="12550" max="12550" width="1.5546875" style="225" customWidth="1"/>
    <col min="12551" max="12551" width="11.44140625" style="225" customWidth="1"/>
    <col min="12552" max="12552" width="11.6640625" style="225" customWidth="1"/>
    <col min="12553" max="12553" width="10.33203125" style="225" customWidth="1"/>
    <col min="12554" max="12554" width="10.6640625" style="225" customWidth="1"/>
    <col min="12555" max="12555" width="10.5546875" style="225" customWidth="1"/>
    <col min="12556" max="12556" width="8.6640625" style="225" customWidth="1"/>
    <col min="12557" max="12565" width="4.5546875" style="225" customWidth="1"/>
    <col min="12566" max="12801" width="11.44140625" style="225"/>
    <col min="12802" max="12802" width="24.33203125" style="225" customWidth="1"/>
    <col min="12803" max="12803" width="11.44140625" style="225" customWidth="1"/>
    <col min="12804" max="12804" width="1.5546875" style="225" customWidth="1"/>
    <col min="12805" max="12805" width="10.6640625" style="225" customWidth="1"/>
    <col min="12806" max="12806" width="1.5546875" style="225" customWidth="1"/>
    <col min="12807" max="12807" width="11.44140625" style="225" customWidth="1"/>
    <col min="12808" max="12808" width="11.6640625" style="225" customWidth="1"/>
    <col min="12809" max="12809" width="10.33203125" style="225" customWidth="1"/>
    <col min="12810" max="12810" width="10.6640625" style="225" customWidth="1"/>
    <col min="12811" max="12811" width="10.5546875" style="225" customWidth="1"/>
    <col min="12812" max="12812" width="8.6640625" style="225" customWidth="1"/>
    <col min="12813" max="12821" width="4.5546875" style="225" customWidth="1"/>
    <col min="12822" max="13057" width="11.44140625" style="225"/>
    <col min="13058" max="13058" width="24.33203125" style="225" customWidth="1"/>
    <col min="13059" max="13059" width="11.44140625" style="225" customWidth="1"/>
    <col min="13060" max="13060" width="1.5546875" style="225" customWidth="1"/>
    <col min="13061" max="13061" width="10.6640625" style="225" customWidth="1"/>
    <col min="13062" max="13062" width="1.5546875" style="225" customWidth="1"/>
    <col min="13063" max="13063" width="11.44140625" style="225" customWidth="1"/>
    <col min="13064" max="13064" width="11.6640625" style="225" customWidth="1"/>
    <col min="13065" max="13065" width="10.33203125" style="225" customWidth="1"/>
    <col min="13066" max="13066" width="10.6640625" style="225" customWidth="1"/>
    <col min="13067" max="13067" width="10.5546875" style="225" customWidth="1"/>
    <col min="13068" max="13068" width="8.6640625" style="225" customWidth="1"/>
    <col min="13069" max="13077" width="4.5546875" style="225" customWidth="1"/>
    <col min="13078" max="13313" width="11.44140625" style="225"/>
    <col min="13314" max="13314" width="24.33203125" style="225" customWidth="1"/>
    <col min="13315" max="13315" width="11.44140625" style="225" customWidth="1"/>
    <col min="13316" max="13316" width="1.5546875" style="225" customWidth="1"/>
    <col min="13317" max="13317" width="10.6640625" style="225" customWidth="1"/>
    <col min="13318" max="13318" width="1.5546875" style="225" customWidth="1"/>
    <col min="13319" max="13319" width="11.44140625" style="225" customWidth="1"/>
    <col min="13320" max="13320" width="11.6640625" style="225" customWidth="1"/>
    <col min="13321" max="13321" width="10.33203125" style="225" customWidth="1"/>
    <col min="13322" max="13322" width="10.6640625" style="225" customWidth="1"/>
    <col min="13323" max="13323" width="10.5546875" style="225" customWidth="1"/>
    <col min="13324" max="13324" width="8.6640625" style="225" customWidth="1"/>
    <col min="13325" max="13333" width="4.5546875" style="225" customWidth="1"/>
    <col min="13334" max="13569" width="11.44140625" style="225"/>
    <col min="13570" max="13570" width="24.33203125" style="225" customWidth="1"/>
    <col min="13571" max="13571" width="11.44140625" style="225" customWidth="1"/>
    <col min="13572" max="13572" width="1.5546875" style="225" customWidth="1"/>
    <col min="13573" max="13573" width="10.6640625" style="225" customWidth="1"/>
    <col min="13574" max="13574" width="1.5546875" style="225" customWidth="1"/>
    <col min="13575" max="13575" width="11.44140625" style="225" customWidth="1"/>
    <col min="13576" max="13576" width="11.6640625" style="225" customWidth="1"/>
    <col min="13577" max="13577" width="10.33203125" style="225" customWidth="1"/>
    <col min="13578" max="13578" width="10.6640625" style="225" customWidth="1"/>
    <col min="13579" max="13579" width="10.5546875" style="225" customWidth="1"/>
    <col min="13580" max="13580" width="8.6640625" style="225" customWidth="1"/>
    <col min="13581" max="13589" width="4.5546875" style="225" customWidth="1"/>
    <col min="13590" max="13825" width="11.44140625" style="225"/>
    <col min="13826" max="13826" width="24.33203125" style="225" customWidth="1"/>
    <col min="13827" max="13827" width="11.44140625" style="225" customWidth="1"/>
    <col min="13828" max="13828" width="1.5546875" style="225" customWidth="1"/>
    <col min="13829" max="13829" width="10.6640625" style="225" customWidth="1"/>
    <col min="13830" max="13830" width="1.5546875" style="225" customWidth="1"/>
    <col min="13831" max="13831" width="11.44140625" style="225" customWidth="1"/>
    <col min="13832" max="13832" width="11.6640625" style="225" customWidth="1"/>
    <col min="13833" max="13833" width="10.33203125" style="225" customWidth="1"/>
    <col min="13834" max="13834" width="10.6640625" style="225" customWidth="1"/>
    <col min="13835" max="13835" width="10.5546875" style="225" customWidth="1"/>
    <col min="13836" max="13836" width="8.6640625" style="225" customWidth="1"/>
    <col min="13837" max="13845" width="4.5546875" style="225" customWidth="1"/>
    <col min="13846" max="14081" width="11.44140625" style="225"/>
    <col min="14082" max="14082" width="24.33203125" style="225" customWidth="1"/>
    <col min="14083" max="14083" width="11.44140625" style="225" customWidth="1"/>
    <col min="14084" max="14084" width="1.5546875" style="225" customWidth="1"/>
    <col min="14085" max="14085" width="10.6640625" style="225" customWidth="1"/>
    <col min="14086" max="14086" width="1.5546875" style="225" customWidth="1"/>
    <col min="14087" max="14087" width="11.44140625" style="225" customWidth="1"/>
    <col min="14088" max="14088" width="11.6640625" style="225" customWidth="1"/>
    <col min="14089" max="14089" width="10.33203125" style="225" customWidth="1"/>
    <col min="14090" max="14090" width="10.6640625" style="225" customWidth="1"/>
    <col min="14091" max="14091" width="10.5546875" style="225" customWidth="1"/>
    <col min="14092" max="14092" width="8.6640625" style="225" customWidth="1"/>
    <col min="14093" max="14101" width="4.5546875" style="225" customWidth="1"/>
    <col min="14102" max="14337" width="11.44140625" style="225"/>
    <col min="14338" max="14338" width="24.33203125" style="225" customWidth="1"/>
    <col min="14339" max="14339" width="11.44140625" style="225" customWidth="1"/>
    <col min="14340" max="14340" width="1.5546875" style="225" customWidth="1"/>
    <col min="14341" max="14341" width="10.6640625" style="225" customWidth="1"/>
    <col min="14342" max="14342" width="1.5546875" style="225" customWidth="1"/>
    <col min="14343" max="14343" width="11.44140625" style="225" customWidth="1"/>
    <col min="14344" max="14344" width="11.6640625" style="225" customWidth="1"/>
    <col min="14345" max="14345" width="10.33203125" style="225" customWidth="1"/>
    <col min="14346" max="14346" width="10.6640625" style="225" customWidth="1"/>
    <col min="14347" max="14347" width="10.5546875" style="225" customWidth="1"/>
    <col min="14348" max="14348" width="8.6640625" style="225" customWidth="1"/>
    <col min="14349" max="14357" width="4.5546875" style="225" customWidth="1"/>
    <col min="14358" max="14593" width="11.44140625" style="225"/>
    <col min="14594" max="14594" width="24.33203125" style="225" customWidth="1"/>
    <col min="14595" max="14595" width="11.44140625" style="225" customWidth="1"/>
    <col min="14596" max="14596" width="1.5546875" style="225" customWidth="1"/>
    <col min="14597" max="14597" width="10.6640625" style="225" customWidth="1"/>
    <col min="14598" max="14598" width="1.5546875" style="225" customWidth="1"/>
    <col min="14599" max="14599" width="11.44140625" style="225" customWidth="1"/>
    <col min="14600" max="14600" width="11.6640625" style="225" customWidth="1"/>
    <col min="14601" max="14601" width="10.33203125" style="225" customWidth="1"/>
    <col min="14602" max="14602" width="10.6640625" style="225" customWidth="1"/>
    <col min="14603" max="14603" width="10.5546875" style="225" customWidth="1"/>
    <col min="14604" max="14604" width="8.6640625" style="225" customWidth="1"/>
    <col min="14605" max="14613" width="4.5546875" style="225" customWidth="1"/>
    <col min="14614" max="14849" width="11.44140625" style="225"/>
    <col min="14850" max="14850" width="24.33203125" style="225" customWidth="1"/>
    <col min="14851" max="14851" width="11.44140625" style="225" customWidth="1"/>
    <col min="14852" max="14852" width="1.5546875" style="225" customWidth="1"/>
    <col min="14853" max="14853" width="10.6640625" style="225" customWidth="1"/>
    <col min="14854" max="14854" width="1.5546875" style="225" customWidth="1"/>
    <col min="14855" max="14855" width="11.44140625" style="225" customWidth="1"/>
    <col min="14856" max="14856" width="11.6640625" style="225" customWidth="1"/>
    <col min="14857" max="14857" width="10.33203125" style="225" customWidth="1"/>
    <col min="14858" max="14858" width="10.6640625" style="225" customWidth="1"/>
    <col min="14859" max="14859" width="10.5546875" style="225" customWidth="1"/>
    <col min="14860" max="14860" width="8.6640625" style="225" customWidth="1"/>
    <col min="14861" max="14869" width="4.5546875" style="225" customWidth="1"/>
    <col min="14870" max="15105" width="11.44140625" style="225"/>
    <col min="15106" max="15106" width="24.33203125" style="225" customWidth="1"/>
    <col min="15107" max="15107" width="11.44140625" style="225" customWidth="1"/>
    <col min="15108" max="15108" width="1.5546875" style="225" customWidth="1"/>
    <col min="15109" max="15109" width="10.6640625" style="225" customWidth="1"/>
    <col min="15110" max="15110" width="1.5546875" style="225" customWidth="1"/>
    <col min="15111" max="15111" width="11.44140625" style="225" customWidth="1"/>
    <col min="15112" max="15112" width="11.6640625" style="225" customWidth="1"/>
    <col min="15113" max="15113" width="10.33203125" style="225" customWidth="1"/>
    <col min="15114" max="15114" width="10.6640625" style="225" customWidth="1"/>
    <col min="15115" max="15115" width="10.5546875" style="225" customWidth="1"/>
    <col min="15116" max="15116" width="8.6640625" style="225" customWidth="1"/>
    <col min="15117" max="15125" width="4.5546875" style="225" customWidth="1"/>
    <col min="15126" max="15361" width="11.44140625" style="225"/>
    <col min="15362" max="15362" width="24.33203125" style="225" customWidth="1"/>
    <col min="15363" max="15363" width="11.44140625" style="225" customWidth="1"/>
    <col min="15364" max="15364" width="1.5546875" style="225" customWidth="1"/>
    <col min="15365" max="15365" width="10.6640625" style="225" customWidth="1"/>
    <col min="15366" max="15366" width="1.5546875" style="225" customWidth="1"/>
    <col min="15367" max="15367" width="11.44140625" style="225" customWidth="1"/>
    <col min="15368" max="15368" width="11.6640625" style="225" customWidth="1"/>
    <col min="15369" max="15369" width="10.33203125" style="225" customWidth="1"/>
    <col min="15370" max="15370" width="10.6640625" style="225" customWidth="1"/>
    <col min="15371" max="15371" width="10.5546875" style="225" customWidth="1"/>
    <col min="15372" max="15372" width="8.6640625" style="225" customWidth="1"/>
    <col min="15373" max="15381" width="4.5546875" style="225" customWidth="1"/>
    <col min="15382" max="15617" width="11.44140625" style="225"/>
    <col min="15618" max="15618" width="24.33203125" style="225" customWidth="1"/>
    <col min="15619" max="15619" width="11.44140625" style="225" customWidth="1"/>
    <col min="15620" max="15620" width="1.5546875" style="225" customWidth="1"/>
    <col min="15621" max="15621" width="10.6640625" style="225" customWidth="1"/>
    <col min="15622" max="15622" width="1.5546875" style="225" customWidth="1"/>
    <col min="15623" max="15623" width="11.44140625" style="225" customWidth="1"/>
    <col min="15624" max="15624" width="11.6640625" style="225" customWidth="1"/>
    <col min="15625" max="15625" width="10.33203125" style="225" customWidth="1"/>
    <col min="15626" max="15626" width="10.6640625" style="225" customWidth="1"/>
    <col min="15627" max="15627" width="10.5546875" style="225" customWidth="1"/>
    <col min="15628" max="15628" width="8.6640625" style="225" customWidth="1"/>
    <col min="15629" max="15637" width="4.5546875" style="225" customWidth="1"/>
    <col min="15638" max="15873" width="11.44140625" style="225"/>
    <col min="15874" max="15874" width="24.33203125" style="225" customWidth="1"/>
    <col min="15875" max="15875" width="11.44140625" style="225" customWidth="1"/>
    <col min="15876" max="15876" width="1.5546875" style="225" customWidth="1"/>
    <col min="15877" max="15877" width="10.6640625" style="225" customWidth="1"/>
    <col min="15878" max="15878" width="1.5546875" style="225" customWidth="1"/>
    <col min="15879" max="15879" width="11.44140625" style="225" customWidth="1"/>
    <col min="15880" max="15880" width="11.6640625" style="225" customWidth="1"/>
    <col min="15881" max="15881" width="10.33203125" style="225" customWidth="1"/>
    <col min="15882" max="15882" width="10.6640625" style="225" customWidth="1"/>
    <col min="15883" max="15883" width="10.5546875" style="225" customWidth="1"/>
    <col min="15884" max="15884" width="8.6640625" style="225" customWidth="1"/>
    <col min="15885" max="15893" width="4.5546875" style="225" customWidth="1"/>
    <col min="15894" max="16129" width="11.44140625" style="225"/>
    <col min="16130" max="16130" width="24.33203125" style="225" customWidth="1"/>
    <col min="16131" max="16131" width="11.44140625" style="225" customWidth="1"/>
    <col min="16132" max="16132" width="1.5546875" style="225" customWidth="1"/>
    <col min="16133" max="16133" width="10.6640625" style="225" customWidth="1"/>
    <col min="16134" max="16134" width="1.5546875" style="225" customWidth="1"/>
    <col min="16135" max="16135" width="11.44140625" style="225" customWidth="1"/>
    <col min="16136" max="16136" width="11.6640625" style="225" customWidth="1"/>
    <col min="16137" max="16137" width="10.33203125" style="225" customWidth="1"/>
    <col min="16138" max="16138" width="10.6640625" style="225" customWidth="1"/>
    <col min="16139" max="16139" width="10.5546875" style="225" customWidth="1"/>
    <col min="16140" max="16140" width="8.6640625" style="225" customWidth="1"/>
    <col min="16141" max="16149" width="4.5546875" style="225" customWidth="1"/>
    <col min="16150" max="16384" width="11.44140625" style="225"/>
  </cols>
  <sheetData>
    <row r="1" spans="1:13" s="180" customFormat="1" ht="13.8">
      <c r="A1" s="178" t="str">
        <f>+'[1]Master IS (C)'!B1</f>
        <v>Yakima Waste Systems, Inc. G-98</v>
      </c>
      <c r="B1" s="179"/>
      <c r="F1" s="181"/>
      <c r="G1" s="181"/>
      <c r="I1" s="181"/>
      <c r="K1" s="179"/>
      <c r="M1" s="179"/>
    </row>
    <row r="2" spans="1:13" s="180" customFormat="1" ht="14.4">
      <c r="A2" s="182" t="s">
        <v>666</v>
      </c>
      <c r="B2" s="179"/>
      <c r="E2" s="183"/>
      <c r="F2" s="181"/>
      <c r="G2" s="181"/>
      <c r="I2" s="181"/>
      <c r="J2" s="351">
        <f>0.021-0.0175</f>
        <v>3.4999999999999996E-3</v>
      </c>
      <c r="K2" s="352" t="s">
        <v>660</v>
      </c>
      <c r="M2" s="179"/>
    </row>
    <row r="3" spans="1:13" s="180" customFormat="1" ht="14.4">
      <c r="A3" s="182"/>
      <c r="B3" s="179"/>
      <c r="E3" s="183"/>
      <c r="F3" s="181"/>
      <c r="G3" s="181"/>
      <c r="I3" s="181"/>
      <c r="J3" s="351">
        <f>1-J2</f>
        <v>0.99650000000000005</v>
      </c>
      <c r="K3" s="352" t="s">
        <v>661</v>
      </c>
      <c r="M3" s="179"/>
    </row>
    <row r="4" spans="1:13" s="180" customFormat="1" ht="14.4">
      <c r="A4" s="183" t="s">
        <v>132</v>
      </c>
      <c r="E4" s="183"/>
      <c r="F4" s="181"/>
      <c r="G4" s="181"/>
      <c r="I4" s="181"/>
      <c r="J4" s="353">
        <f>+J2/J3</f>
        <v>3.5122930255895631E-3</v>
      </c>
      <c r="K4" s="352" t="s">
        <v>662</v>
      </c>
      <c r="M4" s="179"/>
    </row>
    <row r="5" spans="1:13" s="180" customFormat="1" ht="14.4">
      <c r="A5" s="183" t="s">
        <v>133</v>
      </c>
      <c r="B5" s="184">
        <f ca="1">+'Yakima Regulated Price Out'!BA2</f>
        <v>6.8584743450081392E-2</v>
      </c>
      <c r="E5" s="183"/>
      <c r="F5" s="181"/>
      <c r="G5" s="181"/>
      <c r="I5" s="181"/>
      <c r="J5" s="353">
        <f ca="1">+J4/'LG BRG - MSW'!M16</f>
        <v>3.8943471860897372E-3</v>
      </c>
      <c r="K5" s="352" t="s">
        <v>663</v>
      </c>
      <c r="M5" s="179"/>
    </row>
    <row r="6" spans="1:13" s="180" customFormat="1" ht="14.4">
      <c r="A6" s="183" t="s">
        <v>134</v>
      </c>
      <c r="B6" s="184">
        <f ca="1">+'Yakima Regulated Price Out'!$BA$3</f>
        <v>8.0043194210170976E-2</v>
      </c>
      <c r="E6" s="183"/>
      <c r="F6" s="181"/>
      <c r="G6" s="181"/>
      <c r="I6" s="181"/>
      <c r="J6" s="353">
        <f ca="1">+J4/'LG BRG - Recycle'!M16</f>
        <v>3.8676738853231783E-3</v>
      </c>
      <c r="K6" s="352" t="s">
        <v>665</v>
      </c>
      <c r="M6" s="179"/>
    </row>
    <row r="7" spans="1:13" s="180" customFormat="1" ht="14.4">
      <c r="A7" s="183" t="s">
        <v>135</v>
      </c>
      <c r="B7" s="184">
        <f ca="1">+'Yakima Regulated Price Out'!$BA$4</f>
        <v>1.6559109781999037E-2</v>
      </c>
      <c r="E7" s="183"/>
      <c r="F7" s="181"/>
      <c r="G7" s="181"/>
      <c r="I7" s="181"/>
      <c r="J7" s="353">
        <f ca="1">+J4/'LG BRG - Yard Waste'!M16</f>
        <v>3.8664468919579172E-3</v>
      </c>
      <c r="K7" s="352" t="s">
        <v>664</v>
      </c>
      <c r="M7" s="179"/>
    </row>
    <row r="8" spans="1:13" s="180" customFormat="1" ht="13.8">
      <c r="A8" s="185"/>
      <c r="E8" s="186"/>
      <c r="F8" s="181"/>
      <c r="G8" s="181"/>
      <c r="I8" s="181"/>
      <c r="K8" s="179"/>
    </row>
    <row r="9" spans="1:13" s="180" customFormat="1" ht="13.8">
      <c r="A9" s="187"/>
      <c r="B9" s="188"/>
      <c r="C9" s="189"/>
      <c r="D9" s="189"/>
      <c r="E9" s="190"/>
      <c r="F9" s="191"/>
      <c r="G9" s="191"/>
      <c r="H9" s="192"/>
      <c r="I9" s="191"/>
      <c r="K9" s="179"/>
    </row>
    <row r="10" spans="1:13" s="180" customFormat="1" ht="13.8">
      <c r="A10" s="187"/>
      <c r="B10" s="188" t="s">
        <v>136</v>
      </c>
      <c r="C10" s="189"/>
      <c r="D10" s="189"/>
      <c r="E10" s="192" t="s">
        <v>137</v>
      </c>
      <c r="F10" s="191"/>
      <c r="G10" s="191"/>
      <c r="H10" s="192" t="s">
        <v>137</v>
      </c>
      <c r="I10" s="191"/>
      <c r="K10" s="179"/>
    </row>
    <row r="11" spans="1:13" s="180" customFormat="1" ht="13.8">
      <c r="A11" s="193"/>
      <c r="B11" s="188">
        <v>45519</v>
      </c>
      <c r="C11" s="189"/>
      <c r="D11" s="189"/>
      <c r="E11" s="192" t="s">
        <v>107</v>
      </c>
      <c r="F11" s="192"/>
      <c r="G11" s="192"/>
      <c r="H11" s="188">
        <v>45931</v>
      </c>
      <c r="I11" s="192"/>
      <c r="K11" s="179"/>
    </row>
    <row r="12" spans="1:13" s="180" customFormat="1" ht="13.8">
      <c r="A12" s="194"/>
      <c r="B12" s="195" t="s">
        <v>138</v>
      </c>
      <c r="C12" s="189"/>
      <c r="D12" s="189"/>
      <c r="E12" s="192" t="s">
        <v>139</v>
      </c>
      <c r="F12" s="192"/>
      <c r="G12" s="192"/>
      <c r="H12" s="192" t="s">
        <v>138</v>
      </c>
      <c r="I12" s="192"/>
      <c r="K12" s="179"/>
    </row>
    <row r="13" spans="1:13" s="180" customFormat="1" ht="13.8">
      <c r="A13" s="196" t="s">
        <v>140</v>
      </c>
      <c r="B13" s="197"/>
      <c r="C13" s="198"/>
      <c r="D13" s="198"/>
      <c r="E13" s="199"/>
      <c r="F13" s="200"/>
      <c r="G13" s="200"/>
      <c r="H13" s="201"/>
      <c r="I13" s="200"/>
      <c r="K13" s="179"/>
    </row>
    <row r="14" spans="1:13" s="180" customFormat="1" ht="13.8">
      <c r="A14" s="202" t="s">
        <v>141</v>
      </c>
      <c r="B14" s="203">
        <v>13.85</v>
      </c>
      <c r="C14" s="204"/>
      <c r="D14" s="204"/>
      <c r="E14" s="186">
        <f ca="1">ROUND(B14*$J$5,2)</f>
        <v>0.05</v>
      </c>
      <c r="F14" s="204"/>
      <c r="G14" s="204"/>
      <c r="H14" s="205">
        <f ca="1">+B14+E14</f>
        <v>13.9</v>
      </c>
      <c r="I14" s="204"/>
      <c r="K14" s="179"/>
    </row>
    <row r="15" spans="1:13" s="180" customFormat="1" ht="13.8">
      <c r="A15" s="206"/>
      <c r="B15" s="204"/>
      <c r="C15" s="204"/>
      <c r="D15" s="204"/>
      <c r="E15" s="204"/>
      <c r="F15" s="204"/>
      <c r="G15" s="204"/>
      <c r="H15" s="186"/>
      <c r="I15" s="204"/>
      <c r="K15" s="179"/>
    </row>
    <row r="16" spans="1:13" s="180" customFormat="1" ht="13.8">
      <c r="A16" s="196" t="s">
        <v>142</v>
      </c>
      <c r="B16" s="207"/>
      <c r="C16" s="199"/>
      <c r="D16" s="199"/>
      <c r="E16" s="199"/>
      <c r="F16" s="199"/>
      <c r="G16" s="199"/>
      <c r="H16" s="207"/>
      <c r="I16" s="199"/>
      <c r="K16" s="179"/>
    </row>
    <row r="17" spans="1:11" s="180" customFormat="1" ht="13.8">
      <c r="A17" s="208" t="s">
        <v>143</v>
      </c>
      <c r="B17" s="203">
        <v>16.55252699902568</v>
      </c>
      <c r="C17" s="204"/>
      <c r="D17" s="204"/>
      <c r="E17" s="186">
        <f ca="1">ROUND(B17*$J$5,2)</f>
        <v>0.06</v>
      </c>
      <c r="F17" s="204"/>
      <c r="G17" s="204"/>
      <c r="H17" s="205">
        <f ca="1">+B17+E17</f>
        <v>16.612526999025679</v>
      </c>
      <c r="I17" s="204"/>
      <c r="K17" s="179"/>
    </row>
    <row r="18" spans="1:11" s="180" customFormat="1" ht="13.8">
      <c r="A18" s="206"/>
      <c r="B18" s="204"/>
      <c r="C18" s="204"/>
      <c r="D18" s="204"/>
      <c r="E18" s="204"/>
      <c r="F18" s="204"/>
      <c r="G18" s="204"/>
      <c r="H18" s="186"/>
      <c r="I18" s="204"/>
      <c r="K18" s="179"/>
    </row>
    <row r="19" spans="1:11" s="180" customFormat="1" ht="13.8">
      <c r="A19" s="196" t="s">
        <v>144</v>
      </c>
      <c r="B19" s="207"/>
      <c r="C19" s="199"/>
      <c r="D19" s="199"/>
      <c r="E19" s="199"/>
      <c r="F19" s="199"/>
      <c r="G19" s="199"/>
      <c r="H19" s="207"/>
      <c r="I19" s="199"/>
      <c r="K19" s="179"/>
    </row>
    <row r="20" spans="1:11" s="180" customFormat="1" ht="13.8">
      <c r="A20" s="208" t="s">
        <v>145</v>
      </c>
      <c r="B20" s="203">
        <v>21.401945749089847</v>
      </c>
      <c r="C20" s="204"/>
      <c r="D20" s="204"/>
      <c r="E20" s="186">
        <f ca="1">ROUND(B20*$J$5,2)</f>
        <v>0.08</v>
      </c>
      <c r="F20" s="204"/>
      <c r="G20" s="204"/>
      <c r="H20" s="205">
        <f ca="1">+B20+E20</f>
        <v>21.481945749089846</v>
      </c>
      <c r="I20" s="204"/>
      <c r="K20" s="179"/>
    </row>
    <row r="21" spans="1:11" s="180" customFormat="1" ht="13.8">
      <c r="A21" s="206"/>
      <c r="B21" s="204"/>
      <c r="C21" s="204"/>
      <c r="D21" s="204"/>
      <c r="E21" s="204"/>
      <c r="F21" s="204"/>
      <c r="G21" s="204"/>
      <c r="H21" s="186"/>
      <c r="I21" s="204"/>
      <c r="K21" s="179"/>
    </row>
    <row r="22" spans="1:11" s="180" customFormat="1" ht="13.8">
      <c r="A22" s="196" t="s">
        <v>146</v>
      </c>
      <c r="B22" s="199"/>
      <c r="C22" s="199"/>
      <c r="D22" s="199"/>
      <c r="E22" s="199"/>
      <c r="F22" s="199"/>
      <c r="G22" s="199"/>
      <c r="H22" s="207"/>
      <c r="I22" s="199"/>
      <c r="K22" s="179"/>
    </row>
    <row r="23" spans="1:11" s="180" customFormat="1" ht="13.8">
      <c r="A23" s="180" t="s">
        <v>147</v>
      </c>
      <c r="B23" s="186">
        <v>2.6472259190870999</v>
      </c>
      <c r="C23" s="186"/>
      <c r="D23" s="186"/>
      <c r="E23" s="186">
        <f ca="1">ROUND(B23*$J$5,2)</f>
        <v>0.01</v>
      </c>
      <c r="F23" s="204"/>
      <c r="G23" s="204"/>
      <c r="H23" s="205">
        <f ca="1">+B23+E23</f>
        <v>2.6572259190870997</v>
      </c>
      <c r="I23" s="186"/>
      <c r="K23" s="179"/>
    </row>
    <row r="24" spans="1:11" s="180" customFormat="1" ht="13.8">
      <c r="B24" s="186"/>
      <c r="C24" s="186"/>
      <c r="D24" s="186"/>
      <c r="E24" s="186"/>
      <c r="F24" s="186"/>
      <c r="G24" s="186"/>
      <c r="H24" s="186"/>
      <c r="I24" s="186"/>
      <c r="K24" s="179"/>
    </row>
    <row r="25" spans="1:11" s="180" customFormat="1" ht="13.8">
      <c r="A25" s="196" t="s">
        <v>148</v>
      </c>
      <c r="B25" s="207"/>
      <c r="C25" s="207"/>
      <c r="D25" s="207"/>
      <c r="E25" s="207"/>
      <c r="F25" s="207"/>
      <c r="G25" s="207"/>
      <c r="H25" s="207"/>
      <c r="I25" s="207"/>
      <c r="K25" s="179"/>
    </row>
    <row r="26" spans="1:11" s="180" customFormat="1" ht="13.8">
      <c r="A26" s="180" t="s">
        <v>149</v>
      </c>
      <c r="B26" s="186">
        <v>64.032494287839896</v>
      </c>
      <c r="C26" s="186"/>
      <c r="D26" s="186"/>
      <c r="E26" s="186">
        <f t="shared" ref="E26:E27" ca="1" si="0">ROUND(B26*$J$5,2)</f>
        <v>0.25</v>
      </c>
      <c r="F26" s="204"/>
      <c r="G26" s="204"/>
      <c r="H26" s="205">
        <f t="shared" ref="H26:H27" ca="1" si="1">+B26+E26</f>
        <v>64.282494287839896</v>
      </c>
      <c r="I26" s="186"/>
      <c r="K26" s="179"/>
    </row>
    <row r="27" spans="1:11" s="180" customFormat="1" ht="13.8">
      <c r="A27" s="180" t="s">
        <v>150</v>
      </c>
      <c r="B27" s="186">
        <v>64.032494287839896</v>
      </c>
      <c r="C27" s="186"/>
      <c r="D27" s="186"/>
      <c r="E27" s="186">
        <f t="shared" ca="1" si="0"/>
        <v>0.25</v>
      </c>
      <c r="F27" s="204"/>
      <c r="G27" s="204"/>
      <c r="H27" s="205">
        <f t="shared" ca="1" si="1"/>
        <v>64.282494287839896</v>
      </c>
      <c r="I27" s="186"/>
      <c r="K27" s="179"/>
    </row>
    <row r="28" spans="1:11" s="180" customFormat="1" ht="13.8">
      <c r="A28" s="183"/>
      <c r="B28" s="186"/>
      <c r="C28" s="186"/>
      <c r="D28" s="186"/>
      <c r="E28" s="186"/>
      <c r="F28" s="186"/>
      <c r="G28" s="186"/>
      <c r="H28" s="186"/>
      <c r="I28" s="186"/>
      <c r="K28" s="179"/>
    </row>
    <row r="29" spans="1:11" s="180" customFormat="1" ht="13.8">
      <c r="A29" s="196" t="s">
        <v>151</v>
      </c>
      <c r="B29" s="207"/>
      <c r="C29" s="207"/>
      <c r="D29" s="207"/>
      <c r="E29" s="207"/>
      <c r="F29" s="207"/>
      <c r="G29" s="207"/>
      <c r="H29" s="207"/>
      <c r="I29" s="207"/>
      <c r="K29" s="179"/>
    </row>
    <row r="30" spans="1:11" s="183" customFormat="1" ht="13.8">
      <c r="A30" s="183" t="s">
        <v>152</v>
      </c>
      <c r="B30" s="204"/>
      <c r="C30" s="204"/>
      <c r="D30" s="204"/>
      <c r="E30" s="204"/>
      <c r="F30" s="204"/>
      <c r="G30" s="204"/>
      <c r="H30" s="204"/>
      <c r="I30" s="204"/>
      <c r="K30" s="209"/>
    </row>
    <row r="31" spans="1:11" s="180" customFormat="1" ht="13.8">
      <c r="A31" s="180" t="s">
        <v>153</v>
      </c>
      <c r="B31" s="186">
        <v>5.9486425716777616</v>
      </c>
      <c r="C31" s="186"/>
      <c r="D31" s="186"/>
      <c r="E31" s="186">
        <f t="shared" ref="E31:E37" ca="1" si="2">ROUND(B31*$J$5,2)</f>
        <v>0.02</v>
      </c>
      <c r="F31" s="204"/>
      <c r="G31" s="204"/>
      <c r="H31" s="205">
        <f t="shared" ref="H31:H38" ca="1" si="3">+B31+E31</f>
        <v>5.9686425716777611</v>
      </c>
      <c r="I31" s="186"/>
      <c r="K31" s="179"/>
    </row>
    <row r="32" spans="1:11" s="180" customFormat="1" ht="13.8">
      <c r="A32" s="180" t="s">
        <v>154</v>
      </c>
      <c r="B32" s="186">
        <v>5.9486425716777616</v>
      </c>
      <c r="C32" s="186"/>
      <c r="D32" s="186"/>
      <c r="E32" s="186">
        <f t="shared" ca="1" si="2"/>
        <v>0.02</v>
      </c>
      <c r="F32" s="204"/>
      <c r="G32" s="204"/>
      <c r="H32" s="205">
        <f t="shared" ca="1" si="3"/>
        <v>5.9686425716777611</v>
      </c>
      <c r="I32" s="186"/>
      <c r="K32" s="179"/>
    </row>
    <row r="33" spans="1:11" s="180" customFormat="1" ht="13.8">
      <c r="A33" s="180" t="s">
        <v>155</v>
      </c>
      <c r="B33" s="186">
        <v>5.9486425716777616</v>
      </c>
      <c r="C33" s="186"/>
      <c r="D33" s="186"/>
      <c r="E33" s="186">
        <f t="shared" ca="1" si="2"/>
        <v>0.02</v>
      </c>
      <c r="F33" s="204"/>
      <c r="G33" s="204"/>
      <c r="H33" s="205">
        <f t="shared" ca="1" si="3"/>
        <v>5.9686425716777611</v>
      </c>
      <c r="I33" s="186"/>
      <c r="K33" s="179"/>
    </row>
    <row r="34" spans="1:11" s="180" customFormat="1" ht="13.8">
      <c r="A34" s="180" t="s">
        <v>156</v>
      </c>
      <c r="B34" s="186">
        <v>5.9486425716777616</v>
      </c>
      <c r="C34" s="186"/>
      <c r="D34" s="186"/>
      <c r="E34" s="186">
        <f t="shared" ca="1" si="2"/>
        <v>0.02</v>
      </c>
      <c r="F34" s="204"/>
      <c r="G34" s="204"/>
      <c r="H34" s="205">
        <f t="shared" ca="1" si="3"/>
        <v>5.9686425716777611</v>
      </c>
      <c r="I34" s="186"/>
      <c r="K34" s="179"/>
    </row>
    <row r="35" spans="1:11" s="180" customFormat="1" ht="13.8">
      <c r="A35" s="180" t="s">
        <v>157</v>
      </c>
      <c r="B35" s="186">
        <v>5.9486425716777616</v>
      </c>
      <c r="C35" s="186"/>
      <c r="D35" s="186"/>
      <c r="E35" s="186">
        <f t="shared" ca="1" si="2"/>
        <v>0.02</v>
      </c>
      <c r="F35" s="204"/>
      <c r="G35" s="204"/>
      <c r="H35" s="205">
        <f t="shared" ca="1" si="3"/>
        <v>5.9686425716777611</v>
      </c>
      <c r="I35" s="186"/>
      <c r="K35" s="179"/>
    </row>
    <row r="36" spans="1:11" s="180" customFormat="1" ht="13.8">
      <c r="A36" s="180" t="s">
        <v>158</v>
      </c>
      <c r="B36" s="186">
        <v>5.9486425716777616</v>
      </c>
      <c r="C36" s="186"/>
      <c r="D36" s="186"/>
      <c r="E36" s="186">
        <f t="shared" ca="1" si="2"/>
        <v>0.02</v>
      </c>
      <c r="F36" s="204"/>
      <c r="G36" s="204"/>
      <c r="H36" s="205">
        <f t="shared" ca="1" si="3"/>
        <v>5.9686425716777611</v>
      </c>
      <c r="I36" s="186"/>
      <c r="K36" s="179"/>
    </row>
    <row r="37" spans="1:11" s="180" customFormat="1" ht="13.8">
      <c r="A37" s="180" t="s">
        <v>159</v>
      </c>
      <c r="B37" s="186">
        <v>5.9486425716777616</v>
      </c>
      <c r="C37" s="186"/>
      <c r="D37" s="186"/>
      <c r="E37" s="186">
        <f t="shared" ca="1" si="2"/>
        <v>0.02</v>
      </c>
      <c r="F37" s="204"/>
      <c r="G37" s="204"/>
      <c r="H37" s="205">
        <f t="shared" ca="1" si="3"/>
        <v>5.9686425716777611</v>
      </c>
      <c r="I37" s="186"/>
      <c r="K37" s="179"/>
    </row>
    <row r="38" spans="1:11" s="180" customFormat="1" ht="13.8">
      <c r="A38" s="210" t="s">
        <v>160</v>
      </c>
      <c r="B38" s="186">
        <v>7.3788723965226888</v>
      </c>
      <c r="C38" s="186"/>
      <c r="D38" s="186"/>
      <c r="E38" s="186">
        <f ca="1">ROUND(B38*$J$6,2)</f>
        <v>0.03</v>
      </c>
      <c r="F38" s="204"/>
      <c r="G38" s="204"/>
      <c r="H38" s="205">
        <f t="shared" ca="1" si="3"/>
        <v>7.408872396522689</v>
      </c>
      <c r="I38" s="186"/>
      <c r="J38" s="180" t="s">
        <v>161</v>
      </c>
      <c r="K38" s="179"/>
    </row>
    <row r="39" spans="1:11" s="180" customFormat="1" ht="13.8">
      <c r="B39" s="211"/>
      <c r="C39" s="212"/>
      <c r="D39" s="212"/>
      <c r="E39" s="186"/>
      <c r="F39" s="186"/>
      <c r="G39" s="186"/>
      <c r="H39" s="179"/>
      <c r="I39" s="186"/>
      <c r="K39" s="179"/>
    </row>
    <row r="40" spans="1:11" s="180" customFormat="1" ht="13.8">
      <c r="A40" s="196" t="s">
        <v>162</v>
      </c>
      <c r="B40" s="213"/>
      <c r="C40" s="214"/>
      <c r="D40" s="214"/>
      <c r="E40" s="207"/>
      <c r="F40" s="207"/>
      <c r="G40" s="207"/>
      <c r="H40" s="201"/>
      <c r="I40" s="207"/>
      <c r="K40" s="179"/>
    </row>
    <row r="41" spans="1:11" s="183" customFormat="1" ht="13.8">
      <c r="A41" s="183" t="s">
        <v>163</v>
      </c>
      <c r="B41" s="215"/>
      <c r="C41" s="216"/>
      <c r="D41" s="216"/>
      <c r="E41" s="204"/>
      <c r="F41" s="204"/>
      <c r="G41" s="204"/>
      <c r="H41" s="209"/>
      <c r="I41" s="204"/>
      <c r="K41" s="209"/>
    </row>
    <row r="42" spans="1:11" s="180" customFormat="1" ht="13.8">
      <c r="A42" s="180" t="s">
        <v>164</v>
      </c>
      <c r="B42" s="217"/>
      <c r="C42" s="212"/>
      <c r="D42" s="212"/>
      <c r="E42" s="186"/>
      <c r="F42" s="186"/>
      <c r="G42" s="186"/>
      <c r="H42" s="179"/>
      <c r="I42" s="186"/>
      <c r="K42" s="179"/>
    </row>
    <row r="43" spans="1:11" s="180" customFormat="1" ht="13.8">
      <c r="A43" s="180" t="s">
        <v>165</v>
      </c>
      <c r="B43" s="186">
        <v>0.39835378878802319</v>
      </c>
      <c r="C43" s="186"/>
      <c r="D43" s="186"/>
      <c r="E43" s="186">
        <f t="shared" ref="E43:E44" ca="1" si="4">ROUND(B43*$J$5,2)</f>
        <v>0</v>
      </c>
      <c r="F43" s="204"/>
      <c r="G43" s="204"/>
      <c r="H43" s="205">
        <f t="shared" ref="H43:H44" ca="1" si="5">+B43+E43</f>
        <v>0.39835378878802319</v>
      </c>
      <c r="I43" s="186"/>
      <c r="K43" s="179"/>
    </row>
    <row r="44" spans="1:11" s="180" customFormat="1" ht="13.8">
      <c r="A44" s="180" t="s">
        <v>166</v>
      </c>
      <c r="B44" s="186">
        <v>0.16167508950095072</v>
      </c>
      <c r="C44" s="186"/>
      <c r="D44" s="186"/>
      <c r="E44" s="186">
        <f t="shared" ca="1" si="4"/>
        <v>0</v>
      </c>
      <c r="F44" s="204"/>
      <c r="G44" s="204"/>
      <c r="H44" s="205">
        <f t="shared" ca="1" si="5"/>
        <v>0.16167508950095072</v>
      </c>
      <c r="I44" s="186"/>
      <c r="K44" s="179"/>
    </row>
    <row r="45" spans="1:11" s="180" customFormat="1" ht="13.8">
      <c r="B45" s="186"/>
      <c r="C45" s="186"/>
      <c r="D45" s="186"/>
      <c r="E45" s="186"/>
      <c r="F45" s="186"/>
      <c r="G45" s="186"/>
      <c r="H45" s="181"/>
      <c r="I45" s="186"/>
      <c r="K45" s="179"/>
    </row>
    <row r="46" spans="1:11" s="183" customFormat="1" ht="13.8">
      <c r="A46" s="183" t="s">
        <v>167</v>
      </c>
      <c r="B46" s="204"/>
      <c r="C46" s="204"/>
      <c r="D46" s="204"/>
      <c r="E46" s="204"/>
      <c r="F46" s="204"/>
      <c r="G46" s="204"/>
      <c r="H46" s="218"/>
      <c r="I46" s="204"/>
      <c r="K46" s="209"/>
    </row>
    <row r="47" spans="1:11" s="180" customFormat="1" ht="13.8">
      <c r="A47" s="180" t="s">
        <v>165</v>
      </c>
      <c r="B47" s="186">
        <v>0.43085559368108406</v>
      </c>
      <c r="C47" s="186"/>
      <c r="D47" s="186"/>
      <c r="E47" s="186">
        <f t="shared" ref="E47:E48" ca="1" si="6">ROUND(B47*$J$5,2)</f>
        <v>0</v>
      </c>
      <c r="F47" s="204"/>
      <c r="G47" s="204"/>
      <c r="H47" s="205">
        <f t="shared" ref="H47:H48" ca="1" si="7">+B47+E47</f>
        <v>0.43085559368108406</v>
      </c>
      <c r="I47" s="186"/>
      <c r="K47" s="179"/>
    </row>
    <row r="48" spans="1:11" s="180" customFormat="1" ht="13.8">
      <c r="A48" s="180" t="s">
        <v>166</v>
      </c>
      <c r="B48" s="186">
        <v>0.19417689439401159</v>
      </c>
      <c r="C48" s="186"/>
      <c r="D48" s="186"/>
      <c r="E48" s="186">
        <f t="shared" ca="1" si="6"/>
        <v>0</v>
      </c>
      <c r="F48" s="204"/>
      <c r="G48" s="204"/>
      <c r="H48" s="205">
        <f t="shared" ca="1" si="7"/>
        <v>0.19417689439401159</v>
      </c>
      <c r="I48" s="186"/>
      <c r="K48" s="179"/>
    </row>
    <row r="49" spans="1:17" s="180" customFormat="1" ht="14.4">
      <c r="B49" s="186"/>
      <c r="C49" s="186"/>
      <c r="D49" s="186"/>
      <c r="E49" s="186"/>
      <c r="F49" s="186"/>
      <c r="G49" s="186"/>
      <c r="H49" s="181"/>
      <c r="I49" s="186"/>
      <c r="K49"/>
      <c r="L49"/>
      <c r="M49"/>
      <c r="N49"/>
      <c r="O49"/>
      <c r="P49"/>
      <c r="Q49"/>
    </row>
    <row r="50" spans="1:17" s="183" customFormat="1" ht="14.4">
      <c r="A50" s="183" t="s">
        <v>168</v>
      </c>
      <c r="B50" s="204"/>
      <c r="C50" s="204"/>
      <c r="D50" s="204"/>
      <c r="E50" s="204"/>
      <c r="F50" s="204"/>
      <c r="G50" s="204"/>
      <c r="H50" s="218"/>
      <c r="I50" s="204"/>
      <c r="K50"/>
      <c r="L50"/>
      <c r="M50"/>
      <c r="N50"/>
      <c r="O50"/>
      <c r="P50"/>
      <c r="Q50"/>
    </row>
    <row r="51" spans="1:17" s="180" customFormat="1" ht="14.4">
      <c r="A51" s="180" t="s">
        <v>169</v>
      </c>
      <c r="B51" s="186">
        <v>1.1317256265066551</v>
      </c>
      <c r="C51" s="186"/>
      <c r="D51" s="186"/>
      <c r="E51" s="186">
        <f t="shared" ref="E51:E52" ca="1" si="8">ROUND(B51*$J$5,2)</f>
        <v>0</v>
      </c>
      <c r="F51" s="204"/>
      <c r="G51" s="204"/>
      <c r="H51" s="205">
        <f t="shared" ref="H51:H52" ca="1" si="9">+B51+E51</f>
        <v>1.1317256265066551</v>
      </c>
      <c r="I51" s="186"/>
      <c r="K51"/>
      <c r="L51"/>
      <c r="M51"/>
      <c r="N51"/>
      <c r="O51"/>
      <c r="P51"/>
      <c r="Q51"/>
    </row>
    <row r="52" spans="1:17" s="180" customFormat="1" ht="14.4">
      <c r="A52" s="180" t="s">
        <v>170</v>
      </c>
      <c r="B52" s="186">
        <v>2.4784620823716752</v>
      </c>
      <c r="C52" s="186"/>
      <c r="D52" s="186"/>
      <c r="E52" s="186">
        <f t="shared" ca="1" si="8"/>
        <v>0.01</v>
      </c>
      <c r="F52" s="204"/>
      <c r="G52" s="204"/>
      <c r="H52" s="205">
        <f t="shared" ca="1" si="9"/>
        <v>2.488462082371675</v>
      </c>
      <c r="I52" s="186"/>
      <c r="K52"/>
      <c r="L52"/>
      <c r="M52"/>
      <c r="N52"/>
      <c r="O52"/>
      <c r="P52"/>
      <c r="Q52"/>
    </row>
    <row r="53" spans="1:17" s="180" customFormat="1" ht="14.4">
      <c r="B53" s="186"/>
      <c r="C53" s="186"/>
      <c r="D53" s="186"/>
      <c r="E53" s="186"/>
      <c r="F53" s="186"/>
      <c r="G53" s="186"/>
      <c r="H53" s="181"/>
      <c r="I53" s="186"/>
      <c r="K53"/>
      <c r="L53"/>
      <c r="M53"/>
      <c r="N53"/>
      <c r="O53"/>
      <c r="P53"/>
      <c r="Q53"/>
    </row>
    <row r="54" spans="1:17" s="183" customFormat="1" ht="14.4">
      <c r="A54" s="183" t="s">
        <v>167</v>
      </c>
      <c r="B54" s="204"/>
      <c r="C54" s="204"/>
      <c r="D54" s="204"/>
      <c r="E54" s="204"/>
      <c r="F54" s="204"/>
      <c r="G54" s="204"/>
      <c r="H54" s="218"/>
      <c r="I54" s="204"/>
      <c r="K54"/>
      <c r="L54"/>
      <c r="M54"/>
      <c r="N54"/>
      <c r="O54"/>
      <c r="P54"/>
      <c r="Q54"/>
    </row>
    <row r="55" spans="1:17" s="180" customFormat="1" ht="14.4">
      <c r="A55" s="180" t="s">
        <v>169</v>
      </c>
      <c r="B55" s="186">
        <v>1.1317256265066551</v>
      </c>
      <c r="C55" s="186"/>
      <c r="D55" s="186"/>
      <c r="E55" s="186">
        <f t="shared" ref="E55:E56" ca="1" si="10">ROUND(B55*$J$5,2)</f>
        <v>0</v>
      </c>
      <c r="F55" s="204"/>
      <c r="G55" s="204"/>
      <c r="H55" s="205">
        <f t="shared" ref="H55:H56" ca="1" si="11">+B55+E55</f>
        <v>1.1317256265066551</v>
      </c>
      <c r="I55" s="186"/>
      <c r="K55"/>
      <c r="L55"/>
      <c r="M55"/>
      <c r="N55"/>
      <c r="O55"/>
      <c r="P55"/>
      <c r="Q55"/>
    </row>
    <row r="56" spans="1:17" s="180" customFormat="1" ht="14.4">
      <c r="A56" s="180" t="s">
        <v>170</v>
      </c>
      <c r="B56" s="186">
        <v>2.4784620823716752</v>
      </c>
      <c r="C56" s="186"/>
      <c r="D56" s="186"/>
      <c r="E56" s="186">
        <f t="shared" ca="1" si="10"/>
        <v>0.01</v>
      </c>
      <c r="F56" s="204"/>
      <c r="G56" s="204"/>
      <c r="H56" s="205">
        <f t="shared" ca="1" si="11"/>
        <v>2.488462082371675</v>
      </c>
      <c r="I56" s="186"/>
      <c r="K56"/>
      <c r="L56"/>
      <c r="M56"/>
      <c r="N56"/>
      <c r="O56"/>
      <c r="P56"/>
      <c r="Q56"/>
    </row>
    <row r="57" spans="1:17" s="180" customFormat="1" ht="14.4">
      <c r="B57" s="217"/>
      <c r="C57" s="212"/>
      <c r="D57" s="212"/>
      <c r="E57" s="186"/>
      <c r="F57" s="186"/>
      <c r="G57" s="186"/>
      <c r="H57" s="179"/>
      <c r="I57" s="186"/>
      <c r="K57"/>
      <c r="L57"/>
      <c r="M57"/>
      <c r="N57"/>
      <c r="O57"/>
      <c r="P57"/>
      <c r="Q57"/>
    </row>
    <row r="58" spans="1:17" s="180" customFormat="1" ht="14.4">
      <c r="A58" s="196" t="s">
        <v>171</v>
      </c>
      <c r="B58" s="213"/>
      <c r="C58" s="214"/>
      <c r="D58" s="214"/>
      <c r="E58" s="207"/>
      <c r="F58" s="207"/>
      <c r="G58" s="207"/>
      <c r="H58" s="201"/>
      <c r="I58" s="207"/>
      <c r="K58"/>
      <c r="L58"/>
      <c r="M58"/>
      <c r="N58"/>
      <c r="O58"/>
      <c r="P58"/>
      <c r="Q58"/>
    </row>
    <row r="59" spans="1:17" s="180" customFormat="1" ht="14.4">
      <c r="A59" s="210" t="s">
        <v>172</v>
      </c>
      <c r="B59" s="181">
        <v>9.6671479714828978E-2</v>
      </c>
      <c r="C59" s="181"/>
      <c r="D59" s="181"/>
      <c r="E59" s="186">
        <f t="shared" ref="E59:E61" ca="1" si="12">ROUND(B59*$J$5,2)</f>
        <v>0</v>
      </c>
      <c r="F59" s="204"/>
      <c r="G59" s="204"/>
      <c r="H59" s="205">
        <f t="shared" ref="H59:H61" ca="1" si="13">+B59+E59</f>
        <v>9.6671479714828978E-2</v>
      </c>
      <c r="I59" s="181"/>
      <c r="K59"/>
      <c r="L59"/>
      <c r="M59"/>
      <c r="N59"/>
      <c r="O59"/>
      <c r="P59"/>
      <c r="Q59"/>
    </row>
    <row r="60" spans="1:17" s="180" customFormat="1" ht="14.4">
      <c r="A60" s="180" t="s">
        <v>173</v>
      </c>
      <c r="B60" s="181">
        <v>0.32335017900190144</v>
      </c>
      <c r="C60" s="181"/>
      <c r="D60" s="181"/>
      <c r="E60" s="186">
        <f t="shared" ca="1" si="12"/>
        <v>0</v>
      </c>
      <c r="F60" s="204"/>
      <c r="G60" s="204"/>
      <c r="H60" s="205">
        <f t="shared" ca="1" si="13"/>
        <v>0.32335017900190144</v>
      </c>
      <c r="I60" s="181"/>
      <c r="K60"/>
      <c r="L60"/>
      <c r="M60"/>
      <c r="N60"/>
      <c r="O60"/>
      <c r="P60"/>
      <c r="Q60"/>
    </row>
    <row r="61" spans="1:17" s="180" customFormat="1" ht="14.4">
      <c r="A61" s="180" t="s">
        <v>174</v>
      </c>
      <c r="B61" s="181">
        <v>0.19417689439401159</v>
      </c>
      <c r="C61" s="181"/>
      <c r="D61" s="181"/>
      <c r="E61" s="186">
        <f t="shared" ca="1" si="12"/>
        <v>0</v>
      </c>
      <c r="F61" s="204"/>
      <c r="G61" s="204"/>
      <c r="H61" s="205">
        <f t="shared" ca="1" si="13"/>
        <v>0.19417689439401159</v>
      </c>
      <c r="I61" s="181"/>
      <c r="K61"/>
      <c r="L61"/>
      <c r="M61"/>
      <c r="N61"/>
      <c r="O61"/>
      <c r="P61"/>
      <c r="Q61"/>
    </row>
    <row r="62" spans="1:17" s="180" customFormat="1" ht="14.4">
      <c r="B62" s="181"/>
      <c r="C62" s="181"/>
      <c r="D62" s="181"/>
      <c r="E62" s="181"/>
      <c r="F62" s="181"/>
      <c r="G62" s="181"/>
      <c r="H62" s="181"/>
      <c r="I62" s="181"/>
      <c r="K62"/>
      <c r="L62"/>
      <c r="M62"/>
      <c r="N62"/>
      <c r="O62"/>
      <c r="P62"/>
      <c r="Q62"/>
    </row>
    <row r="63" spans="1:17" s="180" customFormat="1" ht="13.8">
      <c r="A63" s="198" t="s">
        <v>175</v>
      </c>
      <c r="B63" s="219"/>
      <c r="C63" s="219"/>
      <c r="D63" s="219"/>
      <c r="E63" s="219"/>
      <c r="F63" s="219"/>
      <c r="G63" s="219"/>
      <c r="H63" s="219"/>
      <c r="I63" s="219"/>
      <c r="K63" s="179"/>
    </row>
    <row r="64" spans="1:17" s="180" customFormat="1" ht="13.8">
      <c r="A64" s="180" t="s">
        <v>176</v>
      </c>
      <c r="B64" s="181">
        <v>8.4639092055161385</v>
      </c>
      <c r="C64" s="181"/>
      <c r="D64" s="181"/>
      <c r="E64" s="186">
        <f t="shared" ref="E64:E74" ca="1" si="14">ROUND(B64*$J$5,2)</f>
        <v>0.03</v>
      </c>
      <c r="F64" s="204"/>
      <c r="G64" s="204"/>
      <c r="H64" s="205">
        <f t="shared" ref="H64:H74" ca="1" si="15">+B64+E64</f>
        <v>8.4939092055161378</v>
      </c>
      <c r="I64" s="181"/>
      <c r="K64" s="220"/>
    </row>
    <row r="65" spans="1:12" s="180" customFormat="1" ht="13.8">
      <c r="A65" s="180" t="s">
        <v>177</v>
      </c>
      <c r="B65" s="181">
        <v>10.764645649377433</v>
      </c>
      <c r="C65" s="181"/>
      <c r="D65" s="181"/>
      <c r="E65" s="186">
        <f t="shared" ca="1" si="14"/>
        <v>0.04</v>
      </c>
      <c r="F65" s="204"/>
      <c r="G65" s="204"/>
      <c r="H65" s="205">
        <f t="shared" ca="1" si="15"/>
        <v>10.804645649377433</v>
      </c>
      <c r="I65" s="181"/>
      <c r="J65" s="221"/>
      <c r="K65" s="220"/>
    </row>
    <row r="66" spans="1:12" s="180" customFormat="1" ht="13.8">
      <c r="A66" s="180" t="s">
        <v>178</v>
      </c>
      <c r="B66" s="181">
        <v>14.251968474066151</v>
      </c>
      <c r="C66" s="181"/>
      <c r="D66" s="181"/>
      <c r="E66" s="186">
        <f t="shared" ca="1" si="14"/>
        <v>0.06</v>
      </c>
      <c r="F66" s="204"/>
      <c r="G66" s="204"/>
      <c r="H66" s="205">
        <f t="shared" ca="1" si="15"/>
        <v>14.311968474066152</v>
      </c>
      <c r="I66" s="181"/>
      <c r="K66" s="220"/>
    </row>
    <row r="67" spans="1:12" s="180" customFormat="1" ht="13.8">
      <c r="A67" s="180" t="s">
        <v>179</v>
      </c>
      <c r="B67" s="181">
        <v>17.85905044123713</v>
      </c>
      <c r="C67" s="181"/>
      <c r="D67" s="181"/>
      <c r="E67" s="186">
        <f t="shared" ca="1" si="14"/>
        <v>7.0000000000000007E-2</v>
      </c>
      <c r="F67" s="204"/>
      <c r="G67" s="204"/>
      <c r="H67" s="205">
        <f t="shared" ca="1" si="15"/>
        <v>17.929050441237131</v>
      </c>
      <c r="I67" s="181"/>
      <c r="K67" s="220"/>
    </row>
    <row r="68" spans="1:12" s="180" customFormat="1" ht="13.8">
      <c r="A68" s="180" t="s">
        <v>180</v>
      </c>
      <c r="B68" s="181">
        <v>21.372959646753269</v>
      </c>
      <c r="C68" s="181"/>
      <c r="D68" s="181"/>
      <c r="E68" s="186">
        <f t="shared" ca="1" si="14"/>
        <v>0.08</v>
      </c>
      <c r="F68" s="204"/>
      <c r="G68" s="204"/>
      <c r="H68" s="205">
        <f t="shared" ca="1" si="15"/>
        <v>21.452959646753268</v>
      </c>
      <c r="I68" s="181"/>
      <c r="K68" s="220"/>
    </row>
    <row r="69" spans="1:12" s="180" customFormat="1" ht="13.8">
      <c r="A69" s="180" t="s">
        <v>181</v>
      </c>
      <c r="B69" s="181">
        <v>25.296868852269405</v>
      </c>
      <c r="C69" s="181"/>
      <c r="D69" s="181"/>
      <c r="E69" s="186">
        <f t="shared" ca="1" si="14"/>
        <v>0.1</v>
      </c>
      <c r="F69" s="204"/>
      <c r="G69" s="204"/>
      <c r="H69" s="205">
        <f t="shared" ca="1" si="15"/>
        <v>25.396868852269407</v>
      </c>
      <c r="I69" s="181"/>
      <c r="K69" s="220"/>
    </row>
    <row r="70" spans="1:12" s="180" customFormat="1" ht="13.8">
      <c r="A70" s="180" t="s">
        <v>182</v>
      </c>
      <c r="B70" s="181">
        <v>29.954687263301683</v>
      </c>
      <c r="C70" s="181"/>
      <c r="D70" s="181"/>
      <c r="E70" s="186">
        <f t="shared" ca="1" si="14"/>
        <v>0.12</v>
      </c>
      <c r="F70" s="204"/>
      <c r="G70" s="204"/>
      <c r="H70" s="205">
        <f t="shared" ca="1" si="15"/>
        <v>30.074687263301684</v>
      </c>
      <c r="I70" s="181"/>
      <c r="K70" s="220"/>
    </row>
    <row r="71" spans="1:12" s="180" customFormat="1" ht="13.8">
      <c r="A71" s="180" t="s">
        <v>667</v>
      </c>
      <c r="B71" s="181">
        <v>15.335382093238731</v>
      </c>
      <c r="C71" s="181"/>
      <c r="D71" s="181"/>
      <c r="E71" s="186">
        <f t="shared" ref="E71:E73" ca="1" si="16">ROUND(B71*$J$5,2)</f>
        <v>0.06</v>
      </c>
      <c r="F71" s="204"/>
      <c r="G71" s="204"/>
      <c r="H71" s="205">
        <f t="shared" ref="H71:H73" ca="1" si="17">+B71+E71</f>
        <v>15.395382093238732</v>
      </c>
      <c r="I71" s="181"/>
      <c r="K71" s="220"/>
    </row>
    <row r="72" spans="1:12" s="180" customFormat="1" ht="13.8">
      <c r="A72" s="180" t="s">
        <v>668</v>
      </c>
      <c r="B72" s="181">
        <v>16.101968474066151</v>
      </c>
      <c r="C72" s="181"/>
      <c r="D72" s="181"/>
      <c r="E72" s="186">
        <f t="shared" ca="1" si="16"/>
        <v>0.06</v>
      </c>
      <c r="F72" s="204"/>
      <c r="G72" s="204"/>
      <c r="H72" s="205">
        <f t="shared" ca="1" si="17"/>
        <v>16.16196847406615</v>
      </c>
      <c r="I72" s="181"/>
      <c r="K72" s="220"/>
    </row>
    <row r="73" spans="1:12" s="180" customFormat="1" ht="13.8">
      <c r="A73" s="180" t="s">
        <v>669</v>
      </c>
      <c r="B73" s="181">
        <v>19.909050441237127</v>
      </c>
      <c r="C73" s="181"/>
      <c r="D73" s="181"/>
      <c r="E73" s="186">
        <f t="shared" ca="1" si="16"/>
        <v>0.08</v>
      </c>
      <c r="F73" s="204"/>
      <c r="G73" s="204"/>
      <c r="H73" s="205">
        <f t="shared" ca="1" si="17"/>
        <v>19.989050441237126</v>
      </c>
      <c r="I73" s="181"/>
      <c r="K73" s="220"/>
    </row>
    <row r="74" spans="1:12" s="180" customFormat="1" ht="13.8">
      <c r="A74" s="180" t="s">
        <v>183</v>
      </c>
      <c r="B74" s="181">
        <v>6.1772259190871006</v>
      </c>
      <c r="C74" s="181"/>
      <c r="D74" s="181"/>
      <c r="E74" s="186">
        <f t="shared" ca="1" si="14"/>
        <v>0.02</v>
      </c>
      <c r="F74" s="204"/>
      <c r="G74" s="204"/>
      <c r="H74" s="205">
        <f t="shared" ca="1" si="15"/>
        <v>6.1972259190871002</v>
      </c>
      <c r="I74" s="181"/>
      <c r="J74" s="221"/>
      <c r="K74" s="220"/>
    </row>
    <row r="75" spans="1:12" s="180" customFormat="1" ht="13.8">
      <c r="B75" s="181"/>
      <c r="C75" s="181"/>
      <c r="D75" s="181"/>
      <c r="E75" s="181"/>
      <c r="F75" s="181"/>
      <c r="G75" s="181"/>
      <c r="H75" s="181"/>
      <c r="I75" s="181"/>
      <c r="K75" s="220"/>
    </row>
    <row r="76" spans="1:12" s="180" customFormat="1" ht="13.8">
      <c r="A76" s="198" t="s">
        <v>184</v>
      </c>
      <c r="B76" s="219"/>
      <c r="C76" s="219"/>
      <c r="D76" s="219"/>
      <c r="E76" s="219"/>
      <c r="F76" s="219"/>
      <c r="G76" s="219"/>
      <c r="H76" s="219"/>
      <c r="I76" s="219"/>
      <c r="K76" s="220"/>
    </row>
    <row r="77" spans="1:12" s="180" customFormat="1" ht="13.8">
      <c r="A77" s="180" t="s">
        <v>185</v>
      </c>
      <c r="B77" s="181">
        <v>12.339644459435236</v>
      </c>
      <c r="C77" s="181"/>
      <c r="D77" s="181"/>
      <c r="E77" s="186">
        <f ca="1">ROUND(B77*$J$6,2)</f>
        <v>0.05</v>
      </c>
      <c r="F77" s="204"/>
      <c r="G77" s="204"/>
      <c r="H77" s="205">
        <f t="shared" ref="H77" ca="1" si="18">+B77+E77</f>
        <v>12.389644459435237</v>
      </c>
      <c r="I77" s="181"/>
      <c r="J77" s="221" t="s">
        <v>161</v>
      </c>
      <c r="K77" s="220"/>
    </row>
    <row r="78" spans="1:12" s="180" customFormat="1" ht="13.8">
      <c r="B78" s="181"/>
      <c r="C78" s="181"/>
      <c r="D78" s="181"/>
      <c r="E78" s="181"/>
      <c r="F78" s="181"/>
      <c r="G78" s="181"/>
      <c r="H78" s="181"/>
      <c r="I78" s="181"/>
      <c r="J78" s="221"/>
      <c r="K78" s="220"/>
    </row>
    <row r="79" spans="1:12" s="180" customFormat="1" ht="13.8">
      <c r="A79" s="198" t="s">
        <v>186</v>
      </c>
      <c r="B79" s="219"/>
      <c r="C79" s="219"/>
      <c r="D79" s="219"/>
      <c r="E79" s="219"/>
      <c r="F79" s="219"/>
      <c r="G79" s="219"/>
      <c r="H79" s="219"/>
      <c r="I79" s="219"/>
      <c r="J79" s="221"/>
      <c r="K79" s="220"/>
    </row>
    <row r="80" spans="1:12" s="180" customFormat="1" ht="13.8">
      <c r="A80" s="210" t="s">
        <v>187</v>
      </c>
      <c r="B80" s="181">
        <v>11.574900880524908</v>
      </c>
      <c r="C80" s="181"/>
      <c r="D80" s="181"/>
      <c r="E80" s="186">
        <f ca="1">ROUND(B80*$J$7,2)</f>
        <v>0.04</v>
      </c>
      <c r="F80" s="204"/>
      <c r="G80" s="204"/>
      <c r="H80" s="205">
        <f t="shared" ref="H80" ca="1" si="19">+B80+E80</f>
        <v>11.614900880524907</v>
      </c>
      <c r="I80" s="181"/>
      <c r="J80" s="222" t="s">
        <v>188</v>
      </c>
      <c r="K80" s="220"/>
      <c r="L80" s="223"/>
    </row>
    <row r="81" spans="1:13" s="180" customFormat="1" ht="13.8">
      <c r="A81" s="208"/>
      <c r="B81" s="181"/>
      <c r="C81" s="181"/>
      <c r="D81" s="181"/>
      <c r="E81" s="181"/>
      <c r="F81" s="181"/>
      <c r="G81" s="181"/>
      <c r="H81" s="181"/>
      <c r="I81" s="181"/>
      <c r="K81" s="220"/>
    </row>
    <row r="82" spans="1:13" s="183" customFormat="1" ht="13.8">
      <c r="A82" s="183" t="s">
        <v>189</v>
      </c>
      <c r="B82" s="218"/>
      <c r="C82" s="218"/>
      <c r="D82" s="218"/>
      <c r="E82" s="218"/>
      <c r="F82" s="218"/>
      <c r="G82" s="218"/>
      <c r="H82" s="218"/>
      <c r="I82" s="218"/>
      <c r="K82" s="224"/>
    </row>
    <row r="83" spans="1:13" s="180" customFormat="1" ht="13.8">
      <c r="A83" s="180" t="s">
        <v>190</v>
      </c>
      <c r="B83" s="181">
        <v>15.226624478125014</v>
      </c>
      <c r="C83" s="181"/>
      <c r="D83" s="181"/>
      <c r="E83" s="186">
        <f t="shared" ref="E83:E85" ca="1" si="20">ROUND(B83*$J$7,2)</f>
        <v>0.06</v>
      </c>
      <c r="F83" s="204"/>
      <c r="G83" s="204"/>
      <c r="H83" s="205">
        <f t="shared" ref="H83:H85" ca="1" si="21">+B83+E83</f>
        <v>15.286624478125015</v>
      </c>
      <c r="I83" s="181"/>
      <c r="K83" s="179"/>
    </row>
    <row r="84" spans="1:13" s="180" customFormat="1" ht="13.8">
      <c r="A84" s="180" t="s">
        <v>191</v>
      </c>
      <c r="B84" s="181">
        <v>15.991664185772352</v>
      </c>
      <c r="C84" s="181"/>
      <c r="D84" s="181"/>
      <c r="E84" s="186">
        <f t="shared" ca="1" si="20"/>
        <v>0.06</v>
      </c>
      <c r="F84" s="204"/>
      <c r="G84" s="204"/>
      <c r="H84" s="205">
        <f t="shared" ca="1" si="21"/>
        <v>16.051664185772353</v>
      </c>
      <c r="I84" s="181"/>
      <c r="K84" s="179"/>
    </row>
    <row r="85" spans="1:13" s="180" customFormat="1" ht="13.8">
      <c r="A85" s="180" t="s">
        <v>192</v>
      </c>
      <c r="B85" s="181">
        <v>19.741859114222926</v>
      </c>
      <c r="C85" s="181"/>
      <c r="D85" s="181"/>
      <c r="E85" s="186">
        <f t="shared" ca="1" si="20"/>
        <v>0.08</v>
      </c>
      <c r="F85" s="204"/>
      <c r="G85" s="204"/>
      <c r="H85" s="205">
        <f t="shared" ca="1" si="21"/>
        <v>19.821859114222924</v>
      </c>
      <c r="I85" s="181"/>
      <c r="K85" s="179"/>
    </row>
    <row r="86" spans="1:13">
      <c r="B86" s="226"/>
      <c r="C86" s="226"/>
      <c r="D86" s="226"/>
      <c r="E86" s="226"/>
      <c r="J86" s="225"/>
      <c r="M86" s="225"/>
    </row>
    <row r="87" spans="1:13" s="180" customFormat="1" ht="13.8">
      <c r="A87" s="198" t="s">
        <v>193</v>
      </c>
      <c r="B87" s="219"/>
      <c r="C87" s="219"/>
      <c r="D87" s="219"/>
      <c r="E87" s="219"/>
      <c r="F87" s="219"/>
      <c r="G87" s="219"/>
      <c r="H87" s="219"/>
      <c r="I87" s="219"/>
      <c r="K87" s="179"/>
    </row>
    <row r="88" spans="1:13" s="180" customFormat="1" ht="13.8">
      <c r="A88" s="180" t="s">
        <v>194</v>
      </c>
      <c r="B88" s="181">
        <v>1.6917545047956288</v>
      </c>
      <c r="C88" s="181"/>
      <c r="D88" s="181"/>
      <c r="E88" s="186">
        <f t="shared" ref="E88:E94" ca="1" si="22">ROUND(B88*$J$5,2)</f>
        <v>0.01</v>
      </c>
      <c r="F88" s="204"/>
      <c r="G88" s="204"/>
      <c r="H88" s="205">
        <f t="shared" ref="H88:H94" ca="1" si="23">+B88+E88</f>
        <v>1.7017545047956288</v>
      </c>
      <c r="I88" s="181"/>
      <c r="K88" s="179"/>
    </row>
    <row r="89" spans="1:13" s="180" customFormat="1" ht="13.8">
      <c r="A89" s="180" t="s">
        <v>195</v>
      </c>
      <c r="B89" s="228">
        <v>3.0972259190871001</v>
      </c>
      <c r="C89" s="228"/>
      <c r="D89" s="181"/>
      <c r="E89" s="186">
        <f t="shared" ca="1" si="22"/>
        <v>0.01</v>
      </c>
      <c r="F89" s="204"/>
      <c r="G89" s="204"/>
      <c r="H89" s="205">
        <f t="shared" ca="1" si="23"/>
        <v>3.1072259190870999</v>
      </c>
      <c r="I89" s="181"/>
      <c r="K89" s="179"/>
    </row>
    <row r="90" spans="1:13" s="180" customFormat="1" ht="13.8">
      <c r="A90" s="180" t="s">
        <v>196</v>
      </c>
      <c r="B90" s="181">
        <v>4.6843189445935538</v>
      </c>
      <c r="C90" s="181"/>
      <c r="D90" s="181"/>
      <c r="E90" s="186">
        <f t="shared" ca="1" si="22"/>
        <v>0.02</v>
      </c>
      <c r="F90" s="204"/>
      <c r="G90" s="204"/>
      <c r="H90" s="205">
        <f t="shared" ca="1" si="23"/>
        <v>4.7043189445935534</v>
      </c>
      <c r="I90" s="181"/>
      <c r="K90" s="179"/>
    </row>
    <row r="91" spans="1:13" s="180" customFormat="1" ht="13.8">
      <c r="A91" s="180" t="s">
        <v>197</v>
      </c>
      <c r="B91" s="181">
        <v>6.1358388786306506</v>
      </c>
      <c r="C91" s="181"/>
      <c r="D91" s="181"/>
      <c r="E91" s="186">
        <f t="shared" ca="1" si="22"/>
        <v>0.02</v>
      </c>
      <c r="F91" s="204"/>
      <c r="G91" s="204"/>
      <c r="H91" s="205">
        <f t="shared" ca="1" si="23"/>
        <v>6.1558388786306502</v>
      </c>
      <c r="I91" s="181"/>
      <c r="K91" s="179"/>
    </row>
    <row r="92" spans="1:13" s="180" customFormat="1" ht="13.8">
      <c r="A92" s="180" t="s">
        <v>198</v>
      </c>
      <c r="B92" s="181">
        <v>9.1790116402854931</v>
      </c>
      <c r="C92" s="181"/>
      <c r="D92" s="181"/>
      <c r="E92" s="186">
        <f t="shared" ca="1" si="22"/>
        <v>0.04</v>
      </c>
      <c r="F92" s="204"/>
      <c r="G92" s="204"/>
      <c r="H92" s="205">
        <f t="shared" ca="1" si="23"/>
        <v>9.2190116402854922</v>
      </c>
      <c r="I92" s="181"/>
      <c r="K92" s="179"/>
    </row>
    <row r="93" spans="1:13" s="180" customFormat="1" ht="13.8">
      <c r="A93" s="180" t="s">
        <v>199</v>
      </c>
      <c r="B93" s="228">
        <v>3.0972259190871001</v>
      </c>
      <c r="C93" s="181"/>
      <c r="D93" s="181"/>
      <c r="E93" s="186">
        <f t="shared" ca="1" si="22"/>
        <v>0.01</v>
      </c>
      <c r="F93" s="204"/>
      <c r="G93" s="204"/>
      <c r="H93" s="205">
        <f t="shared" ca="1" si="23"/>
        <v>3.1072259190870999</v>
      </c>
      <c r="I93" s="181"/>
      <c r="K93" s="179"/>
    </row>
    <row r="94" spans="1:13" s="180" customFormat="1" ht="13.8">
      <c r="A94" s="180" t="s">
        <v>200</v>
      </c>
      <c r="B94" s="181">
        <v>6.1772259190871006</v>
      </c>
      <c r="C94" s="181"/>
      <c r="D94" s="181"/>
      <c r="E94" s="186">
        <f t="shared" ca="1" si="22"/>
        <v>0.02</v>
      </c>
      <c r="F94" s="204"/>
      <c r="G94" s="204"/>
      <c r="H94" s="205">
        <f t="shared" ca="1" si="23"/>
        <v>6.1972259190871002</v>
      </c>
      <c r="I94" s="181"/>
      <c r="K94" s="179"/>
    </row>
    <row r="95" spans="1:13" s="180" customFormat="1" ht="13.8">
      <c r="B95" s="181"/>
      <c r="C95" s="181"/>
      <c r="D95" s="181"/>
      <c r="E95" s="181"/>
      <c r="F95" s="181"/>
      <c r="G95" s="181"/>
      <c r="H95" s="181"/>
      <c r="I95" s="181"/>
      <c r="K95" s="179"/>
    </row>
    <row r="96" spans="1:13" s="180" customFormat="1" ht="13.8">
      <c r="A96" s="180" t="s">
        <v>201</v>
      </c>
      <c r="B96" s="181">
        <v>59.258913082526185</v>
      </c>
      <c r="C96" s="181"/>
      <c r="D96" s="181"/>
      <c r="E96" s="186">
        <f t="shared" ref="E96" ca="1" si="24">ROUND(B96*$J$5,2)</f>
        <v>0.23</v>
      </c>
      <c r="F96" s="204"/>
      <c r="G96" s="204"/>
      <c r="H96" s="205">
        <f t="shared" ref="H96" ca="1" si="25">+B96+E96</f>
        <v>59.488913082526182</v>
      </c>
      <c r="I96" s="181"/>
      <c r="K96" s="179"/>
    </row>
    <row r="97" spans="1:13" s="180" customFormat="1" ht="13.8">
      <c r="A97" s="208"/>
      <c r="B97" s="179"/>
      <c r="E97" s="186"/>
      <c r="F97" s="181"/>
      <c r="G97" s="181"/>
      <c r="H97" s="179"/>
      <c r="I97" s="181"/>
      <c r="K97" s="179"/>
    </row>
    <row r="98" spans="1:13" s="180" customFormat="1" ht="13.8">
      <c r="A98" s="198" t="s">
        <v>202</v>
      </c>
      <c r="B98" s="219"/>
      <c r="C98" s="219"/>
      <c r="D98" s="219"/>
      <c r="E98" s="219"/>
      <c r="F98" s="219"/>
      <c r="G98" s="219"/>
      <c r="H98" s="219"/>
      <c r="I98" s="219"/>
      <c r="K98" s="179"/>
    </row>
    <row r="99" spans="1:13" s="180" customFormat="1" ht="13.8">
      <c r="A99" s="180" t="s">
        <v>201</v>
      </c>
      <c r="B99" s="181">
        <v>59.258913082526185</v>
      </c>
      <c r="C99" s="181"/>
      <c r="D99" s="181"/>
      <c r="E99" s="186">
        <f t="shared" ref="E99" ca="1" si="26">ROUND(B99*$J$5,2)</f>
        <v>0.23</v>
      </c>
      <c r="F99" s="204"/>
      <c r="G99" s="204"/>
      <c r="H99" s="205">
        <f t="shared" ref="H99" ca="1" si="27">+B99+E99</f>
        <v>59.488913082526182</v>
      </c>
      <c r="I99" s="181"/>
      <c r="K99" s="179"/>
    </row>
    <row r="100" spans="1:13" s="180" customFormat="1" ht="13.8">
      <c r="A100" s="208"/>
      <c r="B100" s="179"/>
      <c r="E100" s="186"/>
      <c r="F100" s="181"/>
      <c r="G100" s="181"/>
      <c r="H100" s="179"/>
      <c r="I100" s="181"/>
      <c r="K100" s="179"/>
    </row>
    <row r="101" spans="1:13" s="180" customFormat="1" ht="13.8">
      <c r="A101" s="198" t="s">
        <v>203</v>
      </c>
      <c r="B101" s="201"/>
      <c r="C101" s="229"/>
      <c r="D101" s="229"/>
      <c r="E101" s="207"/>
      <c r="F101" s="219"/>
      <c r="G101" s="219"/>
      <c r="H101" s="201"/>
      <c r="I101" s="219"/>
      <c r="K101" s="179"/>
    </row>
    <row r="102" spans="1:13" s="180" customFormat="1" ht="13.8">
      <c r="A102" s="180" t="s">
        <v>204</v>
      </c>
      <c r="B102" s="217">
        <v>2.1772259190871002</v>
      </c>
      <c r="C102" s="186"/>
      <c r="D102" s="186"/>
      <c r="E102" s="186">
        <f t="shared" ref="E102:E109" ca="1" si="28">ROUND(B102*$J$5,2)</f>
        <v>0.01</v>
      </c>
      <c r="F102" s="204"/>
      <c r="G102" s="204"/>
      <c r="H102" s="205">
        <f t="shared" ref="H102:H109" ca="1" si="29">+B102+E102</f>
        <v>2.1872259190871</v>
      </c>
      <c r="I102" s="186"/>
      <c r="K102" s="179"/>
    </row>
    <row r="103" spans="1:13" s="180" customFormat="1" ht="13.8">
      <c r="A103" s="180" t="s">
        <v>190</v>
      </c>
      <c r="B103" s="217">
        <v>3.6943189445935531</v>
      </c>
      <c r="C103" s="186"/>
      <c r="D103" s="186"/>
      <c r="E103" s="186">
        <f t="shared" ca="1" si="28"/>
        <v>0.01</v>
      </c>
      <c r="F103" s="204"/>
      <c r="G103" s="204"/>
      <c r="H103" s="205">
        <f t="shared" ca="1" si="29"/>
        <v>3.7043189445935529</v>
      </c>
      <c r="I103" s="186"/>
      <c r="K103" s="179"/>
    </row>
    <row r="104" spans="1:13" s="180" customFormat="1" ht="13.8">
      <c r="A104" s="180" t="s">
        <v>191</v>
      </c>
      <c r="B104" s="217">
        <v>4.7258388786306504</v>
      </c>
      <c r="C104" s="186"/>
      <c r="D104" s="186"/>
      <c r="E104" s="186">
        <f t="shared" ca="1" si="28"/>
        <v>0.02</v>
      </c>
      <c r="F104" s="204"/>
      <c r="G104" s="204"/>
      <c r="H104" s="205">
        <f t="shared" ca="1" si="29"/>
        <v>4.74583887863065</v>
      </c>
      <c r="I104" s="186"/>
      <c r="K104" s="179"/>
    </row>
    <row r="105" spans="1:13" s="180" customFormat="1" ht="13.8">
      <c r="A105" s="180" t="s">
        <v>192</v>
      </c>
      <c r="B105" s="217">
        <v>6.8490116402854913</v>
      </c>
      <c r="C105" s="186"/>
      <c r="D105" s="186"/>
      <c r="E105" s="186">
        <f t="shared" ca="1" si="28"/>
        <v>0.03</v>
      </c>
      <c r="F105" s="204"/>
      <c r="G105" s="204"/>
      <c r="H105" s="205">
        <f t="shared" ca="1" si="29"/>
        <v>6.8790116402854915</v>
      </c>
      <c r="I105" s="186"/>
      <c r="K105" s="179"/>
    </row>
    <row r="106" spans="1:13" s="180" customFormat="1" ht="13.8">
      <c r="A106" s="180" t="s">
        <v>205</v>
      </c>
      <c r="B106" s="217">
        <v>3.1672259190870999</v>
      </c>
      <c r="C106" s="212"/>
      <c r="D106" s="212"/>
      <c r="E106" s="186">
        <f t="shared" ca="1" si="28"/>
        <v>0.01</v>
      </c>
      <c r="F106" s="204"/>
      <c r="G106" s="204"/>
      <c r="H106" s="205">
        <f t="shared" ca="1" si="29"/>
        <v>3.1772259190870997</v>
      </c>
      <c r="I106" s="186"/>
      <c r="K106" s="179"/>
    </row>
    <row r="107" spans="1:13" s="180" customFormat="1" ht="13.8">
      <c r="A107" s="180" t="s">
        <v>196</v>
      </c>
      <c r="B107" s="217">
        <v>4.7343189445935536</v>
      </c>
      <c r="C107" s="212"/>
      <c r="D107" s="212"/>
      <c r="E107" s="186">
        <f t="shared" ca="1" si="28"/>
        <v>0.02</v>
      </c>
      <c r="F107" s="204"/>
      <c r="G107" s="204"/>
      <c r="H107" s="205">
        <f t="shared" ca="1" si="29"/>
        <v>4.7543189445935532</v>
      </c>
      <c r="I107" s="186"/>
      <c r="K107" s="179"/>
    </row>
    <row r="108" spans="1:13" s="180" customFormat="1" ht="13.8">
      <c r="A108" s="180" t="s">
        <v>197</v>
      </c>
      <c r="B108" s="217">
        <v>6.2658388786306505</v>
      </c>
      <c r="C108" s="212"/>
      <c r="D108" s="212"/>
      <c r="E108" s="186">
        <f t="shared" ca="1" si="28"/>
        <v>0.02</v>
      </c>
      <c r="F108" s="204"/>
      <c r="G108" s="204"/>
      <c r="H108" s="205">
        <f t="shared" ca="1" si="29"/>
        <v>6.2858388786306501</v>
      </c>
      <c r="I108" s="186"/>
      <c r="K108" s="179"/>
    </row>
    <row r="109" spans="1:13" s="180" customFormat="1" ht="13.8">
      <c r="A109" s="180" t="s">
        <v>198</v>
      </c>
      <c r="B109" s="217">
        <v>9.3390116402854932</v>
      </c>
      <c r="C109" s="212"/>
      <c r="D109" s="212"/>
      <c r="E109" s="186">
        <f t="shared" ca="1" si="28"/>
        <v>0.04</v>
      </c>
      <c r="F109" s="204"/>
      <c r="G109" s="204"/>
      <c r="H109" s="205">
        <f t="shared" ca="1" si="29"/>
        <v>9.3790116402854924</v>
      </c>
      <c r="I109" s="186"/>
      <c r="K109" s="179"/>
    </row>
    <row r="110" spans="1:13">
      <c r="B110" s="230"/>
      <c r="C110" s="231"/>
      <c r="D110" s="231"/>
      <c r="F110" s="232"/>
      <c r="G110" s="232"/>
      <c r="H110" s="230"/>
      <c r="I110" s="232"/>
      <c r="J110" s="225"/>
      <c r="M110" s="225"/>
    </row>
    <row r="111" spans="1:13" s="183" customFormat="1" ht="13.8">
      <c r="A111" s="183" t="s">
        <v>206</v>
      </c>
      <c r="B111" s="215"/>
      <c r="C111" s="216"/>
      <c r="D111" s="216"/>
      <c r="E111" s="204"/>
      <c r="F111" s="204"/>
      <c r="G111" s="204"/>
      <c r="H111" s="215"/>
      <c r="I111" s="204"/>
      <c r="K111" s="209"/>
    </row>
    <row r="112" spans="1:13" s="180" customFormat="1" ht="13.8">
      <c r="A112" s="180" t="s">
        <v>204</v>
      </c>
      <c r="B112" s="217">
        <v>3.4772259190871</v>
      </c>
      <c r="C112" s="212"/>
      <c r="D112" s="212"/>
      <c r="E112" s="186">
        <f t="shared" ref="E112:E115" ca="1" si="30">ROUND(B112*$J$5,2)</f>
        <v>0.01</v>
      </c>
      <c r="F112" s="204"/>
      <c r="G112" s="204"/>
      <c r="H112" s="205">
        <f t="shared" ref="H112:H115" ca="1" si="31">+B112+E112</f>
        <v>3.4872259190870998</v>
      </c>
      <c r="I112" s="186"/>
      <c r="K112" s="179"/>
    </row>
    <row r="113" spans="1:13" s="180" customFormat="1" ht="13.8">
      <c r="A113" s="180" t="s">
        <v>190</v>
      </c>
      <c r="B113" s="217">
        <v>5.884318944593554</v>
      </c>
      <c r="C113" s="212"/>
      <c r="D113" s="212"/>
      <c r="E113" s="186">
        <f t="shared" ca="1" si="30"/>
        <v>0.02</v>
      </c>
      <c r="F113" s="204"/>
      <c r="G113" s="204"/>
      <c r="H113" s="205">
        <f t="shared" ca="1" si="31"/>
        <v>5.9043189445935536</v>
      </c>
      <c r="I113" s="186"/>
      <c r="K113" s="179"/>
    </row>
    <row r="114" spans="1:13" s="180" customFormat="1" ht="13.8">
      <c r="A114" s="180" t="s">
        <v>191</v>
      </c>
      <c r="B114" s="217">
        <v>7.5558388786306505</v>
      </c>
      <c r="C114" s="212"/>
      <c r="D114" s="212"/>
      <c r="E114" s="186">
        <f t="shared" ca="1" si="30"/>
        <v>0.03</v>
      </c>
      <c r="F114" s="204"/>
      <c r="G114" s="204"/>
      <c r="H114" s="205">
        <f t="shared" ca="1" si="31"/>
        <v>7.5858388786306508</v>
      </c>
      <c r="I114" s="186"/>
      <c r="K114" s="179"/>
    </row>
    <row r="115" spans="1:13" s="180" customFormat="1" ht="13.8">
      <c r="A115" s="180" t="s">
        <v>192</v>
      </c>
      <c r="B115" s="217">
        <v>10.959011640285492</v>
      </c>
      <c r="C115" s="212"/>
      <c r="D115" s="212"/>
      <c r="E115" s="186">
        <f t="shared" ca="1" si="30"/>
        <v>0.04</v>
      </c>
      <c r="F115" s="204"/>
      <c r="G115" s="204"/>
      <c r="H115" s="205">
        <f t="shared" ca="1" si="31"/>
        <v>10.999011640285492</v>
      </c>
      <c r="I115" s="186"/>
      <c r="K115" s="179"/>
    </row>
    <row r="116" spans="1:13" s="180" customFormat="1" ht="13.8">
      <c r="B116" s="217"/>
      <c r="C116" s="212"/>
      <c r="D116" s="212"/>
      <c r="E116" s="186"/>
      <c r="F116" s="186"/>
      <c r="G116" s="186"/>
      <c r="H116" s="217"/>
      <c r="I116" s="186"/>
      <c r="K116" s="179"/>
    </row>
    <row r="117" spans="1:13" s="183" customFormat="1" ht="13.8">
      <c r="A117" s="183" t="s">
        <v>207</v>
      </c>
      <c r="B117" s="215"/>
      <c r="C117" s="216"/>
      <c r="D117" s="216"/>
      <c r="E117" s="204"/>
      <c r="F117" s="204"/>
      <c r="G117" s="204"/>
      <c r="H117" s="215"/>
      <c r="I117" s="204"/>
      <c r="K117" s="209"/>
    </row>
    <row r="118" spans="1:13" s="180" customFormat="1" ht="13.8">
      <c r="A118" s="180" t="s">
        <v>208</v>
      </c>
      <c r="B118" s="217">
        <v>9.484645649377434</v>
      </c>
      <c r="C118" s="212"/>
      <c r="D118" s="212"/>
      <c r="E118" s="186">
        <f t="shared" ref="E118:E121" ca="1" si="32">ROUND(B118*$J$5,2)</f>
        <v>0.04</v>
      </c>
      <c r="F118" s="204"/>
      <c r="G118" s="204"/>
      <c r="H118" s="205">
        <f t="shared" ref="H118:H121" ca="1" si="33">+B118+E118</f>
        <v>9.5246456493774332</v>
      </c>
      <c r="I118" s="186"/>
      <c r="K118" s="179"/>
    </row>
    <row r="119" spans="1:13" s="180" customFormat="1" ht="13.8">
      <c r="A119" s="180" t="s">
        <v>196</v>
      </c>
      <c r="B119" s="217">
        <v>16.015382093238731</v>
      </c>
      <c r="C119" s="212"/>
      <c r="D119" s="212"/>
      <c r="E119" s="186">
        <f t="shared" ca="1" si="32"/>
        <v>0.06</v>
      </c>
      <c r="F119" s="204"/>
      <c r="G119" s="204"/>
      <c r="H119" s="205">
        <f t="shared" ca="1" si="33"/>
        <v>16.07538209323873</v>
      </c>
      <c r="I119" s="186"/>
      <c r="K119" s="179"/>
    </row>
    <row r="120" spans="1:13" s="180" customFormat="1" ht="13.8">
      <c r="A120" s="180" t="s">
        <v>197</v>
      </c>
      <c r="B120" s="217">
        <v>20.471968474066152</v>
      </c>
      <c r="C120" s="212"/>
      <c r="D120" s="212"/>
      <c r="E120" s="186">
        <f t="shared" ca="1" si="32"/>
        <v>0.08</v>
      </c>
      <c r="F120" s="204"/>
      <c r="G120" s="204"/>
      <c r="H120" s="205">
        <f t="shared" ca="1" si="33"/>
        <v>20.55196847406615</v>
      </c>
      <c r="I120" s="186"/>
      <c r="K120" s="179"/>
    </row>
    <row r="121" spans="1:13" s="180" customFormat="1" ht="13.8">
      <c r="A121" s="180" t="s">
        <v>198</v>
      </c>
      <c r="B121" s="217">
        <v>29.679050441237131</v>
      </c>
      <c r="C121" s="212"/>
      <c r="D121" s="212"/>
      <c r="E121" s="186">
        <f t="shared" ca="1" si="32"/>
        <v>0.12</v>
      </c>
      <c r="F121" s="204"/>
      <c r="G121" s="204"/>
      <c r="H121" s="205">
        <f t="shared" ca="1" si="33"/>
        <v>29.799050441237132</v>
      </c>
      <c r="I121" s="186"/>
      <c r="K121" s="179"/>
    </row>
    <row r="122" spans="1:13">
      <c r="B122" s="230"/>
      <c r="C122" s="231"/>
      <c r="D122" s="231"/>
      <c r="F122" s="232"/>
      <c r="G122" s="232"/>
      <c r="H122" s="230"/>
      <c r="I122" s="232"/>
      <c r="J122" s="225"/>
      <c r="M122" s="225"/>
    </row>
    <row r="123" spans="1:13" s="180" customFormat="1" ht="13.8">
      <c r="B123" s="217"/>
      <c r="C123" s="212"/>
      <c r="D123" s="212"/>
      <c r="E123" s="186"/>
      <c r="F123" s="186"/>
      <c r="G123" s="186"/>
      <c r="H123" s="217"/>
      <c r="I123" s="186"/>
      <c r="K123" s="179"/>
    </row>
    <row r="124" spans="1:13" s="180" customFormat="1" ht="13.8">
      <c r="A124" s="180" t="s">
        <v>200</v>
      </c>
      <c r="B124" s="217">
        <v>3.3372259190870999</v>
      </c>
      <c r="C124" s="212"/>
      <c r="D124" s="212"/>
      <c r="E124" s="186">
        <f t="shared" ref="E124:E125" ca="1" si="34">ROUND(B124*$J$5,2)</f>
        <v>0.01</v>
      </c>
      <c r="F124" s="204"/>
      <c r="G124" s="204"/>
      <c r="H124" s="205">
        <f t="shared" ref="H124:H125" ca="1" si="35">+B124+E124</f>
        <v>3.3472259190870997</v>
      </c>
      <c r="I124" s="186"/>
      <c r="K124" s="179"/>
    </row>
    <row r="125" spans="1:13" s="180" customFormat="1" ht="13.8">
      <c r="A125" s="180" t="s">
        <v>209</v>
      </c>
      <c r="B125" s="217">
        <v>2.6972259190871002</v>
      </c>
      <c r="C125" s="212"/>
      <c r="D125" s="212"/>
      <c r="E125" s="186">
        <f t="shared" ca="1" si="34"/>
        <v>0.01</v>
      </c>
      <c r="F125" s="204"/>
      <c r="G125" s="204"/>
      <c r="H125" s="205">
        <f t="shared" ca="1" si="35"/>
        <v>2.7072259190871</v>
      </c>
      <c r="I125" s="186"/>
      <c r="K125" s="179"/>
    </row>
    <row r="126" spans="1:13" s="180" customFormat="1" ht="13.8">
      <c r="B126" s="217"/>
      <c r="C126" s="212"/>
      <c r="D126" s="212"/>
      <c r="E126" s="186"/>
      <c r="F126" s="186"/>
      <c r="G126" s="186"/>
      <c r="H126" s="217"/>
      <c r="I126" s="186"/>
      <c r="K126" s="179"/>
    </row>
    <row r="127" spans="1:13" s="180" customFormat="1" ht="13.8">
      <c r="A127" s="180" t="s">
        <v>201</v>
      </c>
      <c r="B127" s="217">
        <v>59.258913082526185</v>
      </c>
      <c r="C127" s="212"/>
      <c r="D127" s="212"/>
      <c r="E127" s="186">
        <f t="shared" ref="E127" ca="1" si="36">ROUND(B127*$J$5,2)</f>
        <v>0.23</v>
      </c>
      <c r="F127" s="204"/>
      <c r="G127" s="204"/>
      <c r="H127" s="205">
        <f t="shared" ref="H127" ca="1" si="37">+B127+E127</f>
        <v>59.488913082526182</v>
      </c>
      <c r="I127" s="186"/>
      <c r="K127" s="179"/>
    </row>
    <row r="128" spans="1:13" s="180" customFormat="1" ht="13.8">
      <c r="B128" s="179"/>
      <c r="E128" s="186"/>
      <c r="F128" s="181"/>
      <c r="G128" s="181"/>
      <c r="H128" s="179"/>
      <c r="I128" s="181"/>
      <c r="K128" s="179"/>
    </row>
    <row r="129" spans="1:11" s="180" customFormat="1" ht="13.8">
      <c r="A129" s="198" t="s">
        <v>210</v>
      </c>
      <c r="B129" s="201"/>
      <c r="C129" s="229"/>
      <c r="D129" s="229"/>
      <c r="E129" s="207"/>
      <c r="F129" s="219"/>
      <c r="G129" s="219"/>
      <c r="H129" s="201"/>
      <c r="I129" s="219"/>
      <c r="K129" s="179"/>
    </row>
    <row r="130" spans="1:11" s="180" customFormat="1" ht="13.8">
      <c r="A130" s="180" t="s">
        <v>211</v>
      </c>
      <c r="B130" s="179">
        <v>4.0072259190871007</v>
      </c>
      <c r="E130" s="186">
        <f t="shared" ref="E130:E131" ca="1" si="38">ROUND(B130*$J$5,2)</f>
        <v>0.02</v>
      </c>
      <c r="F130" s="204"/>
      <c r="G130" s="204"/>
      <c r="H130" s="205">
        <f t="shared" ref="H130:H131" ca="1" si="39">+B130+E130</f>
        <v>4.0272259190871003</v>
      </c>
      <c r="I130" s="181"/>
      <c r="K130" s="179"/>
    </row>
    <row r="131" spans="1:11" s="180" customFormat="1" ht="13.8">
      <c r="A131" s="180" t="s">
        <v>212</v>
      </c>
      <c r="B131" s="179">
        <v>17.194645649377435</v>
      </c>
      <c r="E131" s="186">
        <f t="shared" ca="1" si="38"/>
        <v>7.0000000000000007E-2</v>
      </c>
      <c r="F131" s="204"/>
      <c r="G131" s="204"/>
      <c r="H131" s="205">
        <f t="shared" ca="1" si="39"/>
        <v>17.264645649377435</v>
      </c>
      <c r="I131" s="181"/>
      <c r="K131" s="179"/>
    </row>
    <row r="132" spans="1:11" s="180" customFormat="1" ht="13.8">
      <c r="B132" s="179"/>
      <c r="E132" s="186"/>
      <c r="F132" s="181"/>
      <c r="G132" s="181"/>
      <c r="H132" s="179"/>
      <c r="I132" s="181"/>
      <c r="K132" s="179"/>
    </row>
    <row r="133" spans="1:11" s="180" customFormat="1" ht="13.8">
      <c r="A133" s="198" t="s">
        <v>213</v>
      </c>
      <c r="B133" s="201"/>
      <c r="C133" s="229"/>
      <c r="D133" s="229"/>
      <c r="E133" s="207"/>
      <c r="F133" s="219"/>
      <c r="G133" s="219"/>
      <c r="H133" s="201"/>
      <c r="I133" s="219"/>
      <c r="K133" s="179"/>
    </row>
    <row r="134" spans="1:11" s="180" customFormat="1" ht="13.8">
      <c r="A134" s="180" t="s">
        <v>214</v>
      </c>
      <c r="B134" s="179">
        <v>10.573330584879045</v>
      </c>
      <c r="E134" s="186">
        <f t="shared" ref="E134:E137" ca="1" si="40">ROUND(B134*$J$5,2)</f>
        <v>0.04</v>
      </c>
      <c r="F134" s="204"/>
      <c r="G134" s="204"/>
      <c r="H134" s="205">
        <f t="shared" ref="H134:H137" ca="1" si="41">+B134+E134</f>
        <v>10.613330584879044</v>
      </c>
      <c r="I134" s="181"/>
      <c r="K134" s="179"/>
    </row>
    <row r="135" spans="1:11" s="180" customFormat="1" ht="13.8">
      <c r="A135" s="180" t="s">
        <v>215</v>
      </c>
      <c r="B135" s="179">
        <v>10.573330584879045</v>
      </c>
      <c r="E135" s="186">
        <f t="shared" ca="1" si="40"/>
        <v>0.04</v>
      </c>
      <c r="F135" s="204"/>
      <c r="G135" s="204"/>
      <c r="H135" s="205">
        <f t="shared" ca="1" si="41"/>
        <v>10.613330584879044</v>
      </c>
      <c r="I135" s="181"/>
      <c r="K135" s="179"/>
    </row>
    <row r="136" spans="1:11" s="180" customFormat="1" ht="13.8">
      <c r="A136" s="180" t="s">
        <v>150</v>
      </c>
      <c r="B136" s="179">
        <v>9.5633305848790453</v>
      </c>
      <c r="E136" s="186">
        <f t="shared" ca="1" si="40"/>
        <v>0.04</v>
      </c>
      <c r="F136" s="204"/>
      <c r="G136" s="204"/>
      <c r="H136" s="205">
        <f t="shared" ca="1" si="41"/>
        <v>9.6033305848790445</v>
      </c>
      <c r="I136" s="181"/>
      <c r="K136" s="179"/>
    </row>
    <row r="137" spans="1:11" s="180" customFormat="1" ht="13.8">
      <c r="A137" s="180" t="s">
        <v>216</v>
      </c>
      <c r="B137" s="179">
        <v>3.78</v>
      </c>
      <c r="E137" s="186">
        <f t="shared" ca="1" si="40"/>
        <v>0.01</v>
      </c>
      <c r="F137" s="204"/>
      <c r="G137" s="204"/>
      <c r="H137" s="205">
        <f t="shared" ca="1" si="41"/>
        <v>3.7899999999999996</v>
      </c>
      <c r="I137" s="181"/>
      <c r="K137" s="179"/>
    </row>
    <row r="138" spans="1:11" s="180" customFormat="1" ht="13.8">
      <c r="B138" s="179"/>
      <c r="E138" s="186"/>
      <c r="F138" s="181"/>
      <c r="G138" s="181"/>
      <c r="H138" s="179"/>
      <c r="I138" s="181"/>
      <c r="K138" s="179"/>
    </row>
    <row r="139" spans="1:11" s="180" customFormat="1" ht="13.8">
      <c r="A139" s="198" t="s">
        <v>217</v>
      </c>
      <c r="B139" s="201"/>
      <c r="C139" s="229"/>
      <c r="D139" s="229"/>
      <c r="E139" s="207"/>
      <c r="F139" s="219"/>
      <c r="G139" s="219"/>
      <c r="H139" s="201"/>
      <c r="I139" s="219"/>
      <c r="K139" s="179"/>
    </row>
    <row r="140" spans="1:11" s="183" customFormat="1" ht="13.8">
      <c r="A140" s="183" t="s">
        <v>218</v>
      </c>
      <c r="B140" s="209"/>
      <c r="E140" s="204"/>
      <c r="F140" s="218"/>
      <c r="G140" s="218"/>
      <c r="H140" s="209"/>
      <c r="I140" s="218"/>
      <c r="K140" s="209"/>
    </row>
    <row r="141" spans="1:11" s="180" customFormat="1" ht="13.8">
      <c r="A141" s="183" t="s">
        <v>219</v>
      </c>
      <c r="B141" s="179"/>
      <c r="E141" s="186"/>
      <c r="F141" s="181"/>
      <c r="G141" s="181"/>
      <c r="H141" s="179"/>
      <c r="I141" s="181"/>
      <c r="K141" s="179"/>
    </row>
    <row r="142" spans="1:11" s="180" customFormat="1" ht="13.8">
      <c r="A142" s="180" t="s">
        <v>220</v>
      </c>
      <c r="B142" s="179">
        <v>104.58376846797061</v>
      </c>
      <c r="E142" s="186">
        <f t="shared" ref="E142:E144" ca="1" si="42">ROUND(B142*$J$5,2)</f>
        <v>0.41</v>
      </c>
      <c r="F142" s="204"/>
      <c r="G142" s="204"/>
      <c r="H142" s="205">
        <f t="shared" ref="H142:H144" ca="1" si="43">+B142+E142</f>
        <v>104.99376846797061</v>
      </c>
      <c r="I142" s="181"/>
      <c r="K142" s="179"/>
    </row>
    <row r="143" spans="1:11" s="180" customFormat="1" ht="13.8">
      <c r="A143" s="180" t="s">
        <v>221</v>
      </c>
      <c r="B143" s="179">
        <v>104.58376846797061</v>
      </c>
      <c r="E143" s="186">
        <f t="shared" ca="1" si="42"/>
        <v>0.41</v>
      </c>
      <c r="F143" s="204"/>
      <c r="G143" s="204"/>
      <c r="H143" s="205">
        <f t="shared" ca="1" si="43"/>
        <v>104.99376846797061</v>
      </c>
      <c r="I143" s="181"/>
      <c r="K143" s="179"/>
    </row>
    <row r="144" spans="1:11" s="180" customFormat="1" ht="13.8">
      <c r="A144" s="180" t="s">
        <v>222</v>
      </c>
      <c r="B144" s="179">
        <v>104.58376846797061</v>
      </c>
      <c r="E144" s="186">
        <f t="shared" ca="1" si="42"/>
        <v>0.41</v>
      </c>
      <c r="F144" s="204"/>
      <c r="G144" s="204"/>
      <c r="H144" s="205">
        <f t="shared" ca="1" si="43"/>
        <v>104.99376846797061</v>
      </c>
      <c r="I144" s="181"/>
      <c r="K144" s="179"/>
    </row>
    <row r="145" spans="1:13">
      <c r="H145" s="227"/>
      <c r="J145" s="225"/>
      <c r="M145" s="225"/>
    </row>
    <row r="146" spans="1:13" s="183" customFormat="1" ht="13.8">
      <c r="A146" s="183" t="s">
        <v>223</v>
      </c>
      <c r="B146" s="209"/>
      <c r="E146" s="204"/>
      <c r="F146" s="218"/>
      <c r="G146" s="218"/>
      <c r="H146" s="209"/>
      <c r="I146" s="218"/>
      <c r="K146" s="209"/>
    </row>
    <row r="147" spans="1:13" s="180" customFormat="1" ht="13.8">
      <c r="A147" s="180" t="s">
        <v>220</v>
      </c>
      <c r="B147" s="179">
        <v>68.461891379187321</v>
      </c>
      <c r="E147" s="186">
        <f t="shared" ref="E147" ca="1" si="44">ROUND(B147*$J$5,2)</f>
        <v>0.27</v>
      </c>
      <c r="F147" s="204"/>
      <c r="G147" s="204"/>
      <c r="H147" s="205">
        <f t="shared" ref="H147" ca="1" si="45">+B147+E147</f>
        <v>68.731891379187317</v>
      </c>
      <c r="I147" s="181"/>
      <c r="K147" s="179"/>
    </row>
    <row r="148" spans="1:13" s="180" customFormat="1" ht="13.8">
      <c r="A148" s="180" t="s">
        <v>221</v>
      </c>
      <c r="B148" s="179">
        <v>68.461891379187321</v>
      </c>
      <c r="E148" s="186">
        <f t="shared" ref="E148:E149" ca="1" si="46">ROUND(B148*$J$5,2)</f>
        <v>0.27</v>
      </c>
      <c r="F148" s="204"/>
      <c r="G148" s="204"/>
      <c r="H148" s="205">
        <f t="shared" ref="H148:H149" ca="1" si="47">+B148+E148</f>
        <v>68.731891379187317</v>
      </c>
      <c r="I148" s="181"/>
      <c r="K148" s="179"/>
    </row>
    <row r="149" spans="1:13" s="180" customFormat="1" ht="13.8">
      <c r="A149" s="180" t="s">
        <v>222</v>
      </c>
      <c r="B149" s="179">
        <v>68.461891379187321</v>
      </c>
      <c r="E149" s="186">
        <f t="shared" ca="1" si="46"/>
        <v>0.27</v>
      </c>
      <c r="F149" s="204"/>
      <c r="G149" s="204"/>
      <c r="H149" s="205">
        <f t="shared" ca="1" si="47"/>
        <v>68.731891379187317</v>
      </c>
      <c r="I149" s="181"/>
      <c r="K149" s="179"/>
    </row>
    <row r="150" spans="1:13" s="180" customFormat="1" ht="13.8">
      <c r="B150" s="179"/>
      <c r="E150" s="186"/>
      <c r="F150" s="181"/>
      <c r="G150" s="181"/>
      <c r="H150" s="179"/>
      <c r="I150" s="181"/>
      <c r="K150" s="179"/>
    </row>
    <row r="151" spans="1:13" s="183" customFormat="1" ht="13.8">
      <c r="A151" s="183" t="s">
        <v>207</v>
      </c>
      <c r="B151" s="209"/>
      <c r="E151" s="204"/>
      <c r="F151" s="218"/>
      <c r="G151" s="218"/>
      <c r="H151" s="209"/>
      <c r="I151" s="218"/>
      <c r="K151" s="209"/>
    </row>
    <row r="152" spans="1:13" s="180" customFormat="1" ht="13.8">
      <c r="A152" s="180" t="s">
        <v>220</v>
      </c>
      <c r="B152" s="179">
        <v>104.58376846797061</v>
      </c>
      <c r="E152" s="186">
        <f t="shared" ref="E152:E154" ca="1" si="48">ROUND(B152*$J$5,2)</f>
        <v>0.41</v>
      </c>
      <c r="F152" s="204"/>
      <c r="G152" s="204"/>
      <c r="H152" s="205">
        <f t="shared" ref="H152:H154" ca="1" si="49">+B152+E152</f>
        <v>104.99376846797061</v>
      </c>
      <c r="I152" s="181"/>
      <c r="K152" s="179"/>
    </row>
    <row r="153" spans="1:13" s="180" customFormat="1" ht="13.8">
      <c r="A153" s="180" t="s">
        <v>221</v>
      </c>
      <c r="B153" s="179">
        <v>104.58376846797061</v>
      </c>
      <c r="E153" s="186">
        <f t="shared" ca="1" si="48"/>
        <v>0.41</v>
      </c>
      <c r="F153" s="204"/>
      <c r="G153" s="204"/>
      <c r="H153" s="205">
        <f t="shared" ca="1" si="49"/>
        <v>104.99376846797061</v>
      </c>
      <c r="I153" s="181"/>
      <c r="K153" s="179"/>
    </row>
    <row r="154" spans="1:13" s="180" customFormat="1" ht="13.8">
      <c r="A154" s="180" t="s">
        <v>222</v>
      </c>
      <c r="B154" s="179">
        <v>104.58376846797061</v>
      </c>
      <c r="E154" s="186">
        <f t="shared" ca="1" si="48"/>
        <v>0.41</v>
      </c>
      <c r="F154" s="204"/>
      <c r="G154" s="204"/>
      <c r="H154" s="205">
        <f t="shared" ca="1" si="49"/>
        <v>104.99376846797061</v>
      </c>
      <c r="I154" s="181"/>
      <c r="K154" s="179"/>
    </row>
    <row r="155" spans="1:13">
      <c r="H155" s="227"/>
      <c r="J155" s="225"/>
      <c r="M155" s="225"/>
    </row>
    <row r="156" spans="1:13" s="183" customFormat="1" ht="13.8">
      <c r="A156" s="183" t="s">
        <v>224</v>
      </c>
      <c r="B156" s="209"/>
      <c r="E156" s="204"/>
      <c r="F156" s="218"/>
      <c r="G156" s="218"/>
      <c r="H156" s="209"/>
      <c r="I156" s="218"/>
      <c r="K156" s="209"/>
    </row>
    <row r="157" spans="1:13" s="180" customFormat="1" ht="13.8">
      <c r="A157" s="180" t="s">
        <v>219</v>
      </c>
      <c r="B157" s="179"/>
      <c r="E157" s="186"/>
      <c r="F157" s="181"/>
      <c r="G157" s="181"/>
      <c r="H157" s="179"/>
      <c r="I157" s="181"/>
      <c r="K157" s="179"/>
    </row>
    <row r="158" spans="1:13" s="180" customFormat="1" ht="13.8">
      <c r="A158" s="180" t="s">
        <v>221</v>
      </c>
      <c r="B158" s="179">
        <v>119.62704998666598</v>
      </c>
      <c r="E158" s="186">
        <f t="shared" ref="E158:E159" ca="1" si="50">ROUND(B158*$J$5,2)</f>
        <v>0.47</v>
      </c>
      <c r="F158" s="204"/>
      <c r="G158" s="204"/>
      <c r="H158" s="205">
        <f t="shared" ref="H158:H159" ca="1" si="51">+B158+E158</f>
        <v>120.09704998666598</v>
      </c>
      <c r="I158" s="181"/>
      <c r="K158" s="179"/>
    </row>
    <row r="159" spans="1:13" s="180" customFormat="1" ht="13.8">
      <c r="A159" s="180" t="s">
        <v>222</v>
      </c>
      <c r="B159" s="179">
        <v>119.62704998666598</v>
      </c>
      <c r="E159" s="186">
        <f t="shared" ca="1" si="50"/>
        <v>0.47</v>
      </c>
      <c r="F159" s="204"/>
      <c r="G159" s="204"/>
      <c r="H159" s="205">
        <f t="shared" ca="1" si="51"/>
        <v>120.09704998666598</v>
      </c>
      <c r="I159" s="181"/>
      <c r="K159" s="179"/>
    </row>
    <row r="160" spans="1:13">
      <c r="H160" s="227"/>
      <c r="J160" s="225"/>
      <c r="M160" s="225"/>
    </row>
    <row r="161" spans="1:13" s="183" customFormat="1" ht="13.8">
      <c r="A161" s="183" t="s">
        <v>207</v>
      </c>
      <c r="B161" s="209"/>
      <c r="E161" s="204"/>
      <c r="F161" s="218"/>
      <c r="G161" s="218"/>
      <c r="H161" s="209"/>
      <c r="I161" s="218"/>
      <c r="K161" s="209"/>
    </row>
    <row r="162" spans="1:13" s="180" customFormat="1" ht="13.8">
      <c r="A162" s="180" t="s">
        <v>221</v>
      </c>
      <c r="B162" s="179">
        <v>68.461891379187321</v>
      </c>
      <c r="E162" s="186">
        <f t="shared" ref="E162:E163" ca="1" si="52">ROUND(B162*$J$5,2)</f>
        <v>0.27</v>
      </c>
      <c r="F162" s="204"/>
      <c r="G162" s="204"/>
      <c r="H162" s="205">
        <f t="shared" ref="H162:H163" ca="1" si="53">+B162+E162</f>
        <v>68.731891379187317</v>
      </c>
      <c r="I162" s="181"/>
      <c r="K162" s="179"/>
    </row>
    <row r="163" spans="1:13" s="180" customFormat="1" ht="13.8">
      <c r="A163" s="180" t="s">
        <v>222</v>
      </c>
      <c r="B163" s="179">
        <v>68.461891379187321</v>
      </c>
      <c r="E163" s="186">
        <f t="shared" ca="1" si="52"/>
        <v>0.27</v>
      </c>
      <c r="F163" s="204"/>
      <c r="G163" s="204"/>
      <c r="H163" s="205">
        <f t="shared" ca="1" si="53"/>
        <v>68.731891379187317</v>
      </c>
      <c r="I163" s="181"/>
      <c r="K163" s="179"/>
    </row>
    <row r="164" spans="1:13" s="180" customFormat="1" ht="13.8">
      <c r="B164" s="179"/>
      <c r="E164" s="186"/>
      <c r="F164" s="181"/>
      <c r="G164" s="181"/>
      <c r="H164" s="179"/>
      <c r="I164" s="181"/>
      <c r="K164" s="179"/>
    </row>
    <row r="165" spans="1:13" s="183" customFormat="1" ht="13.8">
      <c r="A165" s="183" t="s">
        <v>207</v>
      </c>
      <c r="B165" s="209"/>
      <c r="E165" s="204"/>
      <c r="F165" s="218"/>
      <c r="G165" s="218"/>
      <c r="H165" s="209"/>
      <c r="I165" s="218"/>
      <c r="K165" s="209"/>
    </row>
    <row r="166" spans="1:13" s="180" customFormat="1" ht="13.8">
      <c r="A166" s="180" t="s">
        <v>221</v>
      </c>
      <c r="B166" s="179">
        <v>119.62704998666598</v>
      </c>
      <c r="E166" s="186">
        <f t="shared" ref="E166:E167" ca="1" si="54">ROUND(B166*$J$5,2)</f>
        <v>0.47</v>
      </c>
      <c r="F166" s="204"/>
      <c r="G166" s="204"/>
      <c r="H166" s="205">
        <f t="shared" ref="H166:H167" ca="1" si="55">+B166+E166</f>
        <v>120.09704998666598</v>
      </c>
      <c r="I166" s="181"/>
      <c r="K166" s="179"/>
    </row>
    <row r="167" spans="1:13" s="180" customFormat="1" ht="13.8">
      <c r="A167" s="180" t="s">
        <v>222</v>
      </c>
      <c r="B167" s="179">
        <v>119.62704998666598</v>
      </c>
      <c r="E167" s="186">
        <f t="shared" ca="1" si="54"/>
        <v>0.47</v>
      </c>
      <c r="F167" s="204"/>
      <c r="G167" s="204"/>
      <c r="H167" s="205">
        <f t="shared" ca="1" si="55"/>
        <v>120.09704998666598</v>
      </c>
      <c r="I167" s="181"/>
      <c r="K167" s="179"/>
    </row>
    <row r="168" spans="1:13" s="180" customFormat="1" ht="13.8">
      <c r="B168" s="179"/>
      <c r="E168" s="186"/>
      <c r="F168" s="181"/>
      <c r="G168" s="181"/>
      <c r="H168" s="179"/>
      <c r="I168" s="181"/>
      <c r="K168" s="179"/>
    </row>
    <row r="169" spans="1:13" s="180" customFormat="1" ht="13.8">
      <c r="A169" s="198" t="s">
        <v>225</v>
      </c>
      <c r="B169" s="201"/>
      <c r="C169" s="229"/>
      <c r="D169" s="229"/>
      <c r="E169" s="207"/>
      <c r="F169" s="219"/>
      <c r="G169" s="219"/>
      <c r="H169" s="201"/>
      <c r="I169" s="219"/>
      <c r="K169" s="179"/>
    </row>
    <row r="170" spans="1:13" s="183" customFormat="1" ht="13.8">
      <c r="A170" s="183" t="s">
        <v>226</v>
      </c>
      <c r="B170" s="209"/>
      <c r="E170" s="204"/>
      <c r="F170" s="218"/>
      <c r="G170" s="218"/>
      <c r="H170" s="209"/>
      <c r="I170" s="218"/>
      <c r="K170" s="209"/>
    </row>
    <row r="171" spans="1:13" s="180" customFormat="1" ht="13.8">
      <c r="A171" s="180" t="s">
        <v>227</v>
      </c>
      <c r="B171" s="179">
        <v>5.7436317423193968</v>
      </c>
      <c r="E171" s="186">
        <f t="shared" ref="E171:E173" ca="1" si="56">ROUND(B171*$J$5,2)</f>
        <v>0.02</v>
      </c>
      <c r="F171" s="204"/>
      <c r="G171" s="204"/>
      <c r="H171" s="205">
        <f t="shared" ref="H171:H173" ca="1" si="57">+B171+E171</f>
        <v>5.7636317423193963</v>
      </c>
      <c r="I171" s="181"/>
      <c r="K171" s="179"/>
    </row>
    <row r="172" spans="1:13" s="180" customFormat="1" ht="13.8">
      <c r="A172" s="180" t="s">
        <v>228</v>
      </c>
      <c r="B172" s="179">
        <v>1.2067292362927768</v>
      </c>
      <c r="E172" s="186">
        <f t="shared" ca="1" si="56"/>
        <v>0</v>
      </c>
      <c r="F172" s="204"/>
      <c r="G172" s="204"/>
      <c r="H172" s="205">
        <f t="shared" ca="1" si="57"/>
        <v>1.2067292362927768</v>
      </c>
      <c r="I172" s="181"/>
      <c r="K172" s="179"/>
    </row>
    <row r="173" spans="1:13" s="180" customFormat="1" ht="13.8">
      <c r="A173" s="180" t="s">
        <v>229</v>
      </c>
      <c r="B173" s="179">
        <v>1.6700866348669217</v>
      </c>
      <c r="E173" s="186">
        <f t="shared" ca="1" si="56"/>
        <v>0.01</v>
      </c>
      <c r="F173" s="204"/>
      <c r="G173" s="204"/>
      <c r="H173" s="205">
        <f t="shared" ca="1" si="57"/>
        <v>1.6800866348669217</v>
      </c>
      <c r="I173" s="181"/>
      <c r="K173" s="179"/>
    </row>
    <row r="174" spans="1:13">
      <c r="H174" s="227"/>
      <c r="J174" s="225"/>
      <c r="M174" s="225"/>
    </row>
    <row r="175" spans="1:13" s="180" customFormat="1" ht="13.8">
      <c r="A175" s="198" t="s">
        <v>230</v>
      </c>
      <c r="B175" s="201"/>
      <c r="C175" s="229"/>
      <c r="D175" s="229"/>
      <c r="E175" s="207"/>
      <c r="F175" s="219"/>
      <c r="G175" s="219"/>
      <c r="H175" s="201"/>
      <c r="I175" s="219"/>
      <c r="K175" s="179"/>
    </row>
    <row r="176" spans="1:13" s="183" customFormat="1" ht="13.8">
      <c r="A176" s="183" t="s">
        <v>231</v>
      </c>
      <c r="B176" s="209"/>
      <c r="E176" s="204"/>
      <c r="F176" s="218"/>
      <c r="G176" s="218"/>
      <c r="H176" s="209"/>
      <c r="I176" s="218"/>
      <c r="K176" s="209"/>
    </row>
    <row r="177" spans="1:13" s="180" customFormat="1" ht="13.8">
      <c r="A177" s="180" t="s">
        <v>232</v>
      </c>
      <c r="B177" s="179">
        <v>5.53</v>
      </c>
      <c r="E177" s="186">
        <f t="shared" ref="E177" ca="1" si="58">ROUND(B177*$J$5,2)</f>
        <v>0.02</v>
      </c>
      <c r="F177" s="204"/>
      <c r="G177" s="204"/>
      <c r="H177" s="205">
        <f t="shared" ref="H177" ca="1" si="59">+B177+E177</f>
        <v>5.55</v>
      </c>
      <c r="I177" s="181"/>
      <c r="K177" s="179"/>
    </row>
    <row r="178" spans="1:13" s="180" customFormat="1" ht="13.8">
      <c r="A178" s="180" t="s">
        <v>233</v>
      </c>
      <c r="B178" s="179">
        <v>6.69</v>
      </c>
      <c r="E178" s="186">
        <f t="shared" ref="E178:E182" ca="1" si="60">ROUND(B178*$J$5,2)</f>
        <v>0.03</v>
      </c>
      <c r="F178" s="204"/>
      <c r="G178" s="204"/>
      <c r="H178" s="205">
        <f t="shared" ref="H178:H182" ca="1" si="61">+B178+E178</f>
        <v>6.7200000000000006</v>
      </c>
      <c r="I178" s="181"/>
      <c r="K178" s="179"/>
    </row>
    <row r="179" spans="1:13" s="180" customFormat="1" ht="13.8">
      <c r="A179" s="180" t="s">
        <v>234</v>
      </c>
      <c r="B179" s="179">
        <v>13.27</v>
      </c>
      <c r="E179" s="186">
        <f t="shared" ca="1" si="60"/>
        <v>0.05</v>
      </c>
      <c r="F179" s="204"/>
      <c r="G179" s="204"/>
      <c r="H179" s="205">
        <f t="shared" ca="1" si="61"/>
        <v>13.32</v>
      </c>
      <c r="I179" s="181"/>
      <c r="K179" s="179"/>
    </row>
    <row r="180" spans="1:13" s="180" customFormat="1" ht="13.8">
      <c r="A180" s="180" t="s">
        <v>235</v>
      </c>
      <c r="B180" s="179">
        <v>17.57</v>
      </c>
      <c r="E180" s="186">
        <f t="shared" ca="1" si="60"/>
        <v>7.0000000000000007E-2</v>
      </c>
      <c r="F180" s="204"/>
      <c r="G180" s="204"/>
      <c r="H180" s="205">
        <f t="shared" ca="1" si="61"/>
        <v>17.64</v>
      </c>
      <c r="I180" s="181"/>
      <c r="K180" s="179"/>
    </row>
    <row r="181" spans="1:13" s="180" customFormat="1" ht="13.8">
      <c r="A181" s="180" t="s">
        <v>236</v>
      </c>
      <c r="B181" s="179">
        <v>26.07</v>
      </c>
      <c r="E181" s="186">
        <f t="shared" ca="1" si="60"/>
        <v>0.1</v>
      </c>
      <c r="F181" s="204"/>
      <c r="G181" s="204"/>
      <c r="H181" s="205">
        <f t="shared" ca="1" si="61"/>
        <v>26.17</v>
      </c>
      <c r="I181" s="181"/>
      <c r="K181" s="179"/>
    </row>
    <row r="182" spans="1:13" s="180" customFormat="1" ht="13.8">
      <c r="A182" s="180" t="s">
        <v>237</v>
      </c>
      <c r="B182" s="179">
        <v>34.18</v>
      </c>
      <c r="E182" s="186">
        <f t="shared" ca="1" si="60"/>
        <v>0.13</v>
      </c>
      <c r="F182" s="204"/>
      <c r="G182" s="204"/>
      <c r="H182" s="205">
        <f t="shared" ca="1" si="61"/>
        <v>34.31</v>
      </c>
      <c r="I182" s="181"/>
      <c r="K182" s="179"/>
    </row>
    <row r="183" spans="1:13" s="180" customFormat="1" ht="13.8">
      <c r="B183" s="179"/>
      <c r="E183" s="186"/>
      <c r="F183" s="181"/>
      <c r="G183" s="181"/>
      <c r="H183" s="179"/>
      <c r="I183" s="181"/>
      <c r="K183" s="179"/>
    </row>
    <row r="184" spans="1:13" s="180" customFormat="1" ht="13.8">
      <c r="A184" s="180" t="s">
        <v>190</v>
      </c>
      <c r="B184" s="179">
        <v>1.07</v>
      </c>
      <c r="E184" s="186">
        <f t="shared" ref="E184:E186" ca="1" si="62">ROUND(B184*$J$5,2)</f>
        <v>0</v>
      </c>
      <c r="F184" s="204"/>
      <c r="G184" s="204"/>
      <c r="H184" s="205">
        <f t="shared" ref="H184:H186" ca="1" si="63">+B184+E184</f>
        <v>1.07</v>
      </c>
      <c r="I184" s="181"/>
      <c r="K184" s="179"/>
    </row>
    <row r="185" spans="1:13" s="180" customFormat="1" ht="13.8">
      <c r="A185" s="180" t="s">
        <v>191</v>
      </c>
      <c r="B185" s="179">
        <v>1.37</v>
      </c>
      <c r="E185" s="186">
        <f t="shared" ca="1" si="62"/>
        <v>0.01</v>
      </c>
      <c r="F185" s="204"/>
      <c r="G185" s="204"/>
      <c r="H185" s="205">
        <f t="shared" ca="1" si="63"/>
        <v>1.3800000000000001</v>
      </c>
      <c r="I185" s="181"/>
      <c r="K185" s="179"/>
    </row>
    <row r="186" spans="1:13" s="180" customFormat="1" ht="13.8">
      <c r="A186" s="180" t="s">
        <v>192</v>
      </c>
      <c r="B186" s="179">
        <v>2.0099999999999998</v>
      </c>
      <c r="E186" s="186">
        <f t="shared" ca="1" si="62"/>
        <v>0.01</v>
      </c>
      <c r="F186" s="204"/>
      <c r="G186" s="204"/>
      <c r="H186" s="205">
        <f t="shared" ca="1" si="63"/>
        <v>2.0199999999999996</v>
      </c>
      <c r="I186" s="181"/>
      <c r="K186" s="179"/>
    </row>
    <row r="187" spans="1:13">
      <c r="H187" s="227"/>
      <c r="J187" s="225"/>
      <c r="M187" s="225"/>
    </row>
    <row r="188" spans="1:13" s="180" customFormat="1" ht="13.8">
      <c r="A188" s="198" t="s">
        <v>238</v>
      </c>
      <c r="B188" s="201"/>
      <c r="C188" s="229"/>
      <c r="D188" s="229"/>
      <c r="E188" s="207"/>
      <c r="F188" s="219"/>
      <c r="G188" s="219"/>
      <c r="H188" s="201"/>
      <c r="I188" s="219"/>
      <c r="K188" s="179"/>
    </row>
    <row r="189" spans="1:13" s="183" customFormat="1" ht="13.8">
      <c r="A189" s="183" t="s">
        <v>239</v>
      </c>
      <c r="B189" s="209"/>
      <c r="E189" s="204"/>
      <c r="F189" s="218"/>
      <c r="G189" s="218"/>
      <c r="H189" s="209"/>
      <c r="I189" s="218"/>
      <c r="K189" s="209"/>
    </row>
    <row r="190" spans="1:13" s="180" customFormat="1" ht="13.8">
      <c r="A190" s="180" t="s">
        <v>240</v>
      </c>
      <c r="B190" s="179">
        <v>7.2953790275427819</v>
      </c>
      <c r="E190" s="186">
        <f t="shared" ref="E190:E192" ca="1" si="64">ROUND(B190*$J$5,2)</f>
        <v>0.03</v>
      </c>
      <c r="F190" s="204"/>
      <c r="G190" s="204"/>
      <c r="H190" s="205">
        <f t="shared" ref="H190:H192" ca="1" si="65">+B190+E190</f>
        <v>7.3253790275427821</v>
      </c>
      <c r="I190" s="181"/>
      <c r="K190" s="179"/>
    </row>
    <row r="191" spans="1:13" s="180" customFormat="1" ht="13.8">
      <c r="A191" s="180" t="s">
        <v>241</v>
      </c>
      <c r="B191" s="179">
        <v>43.773108100221052</v>
      </c>
      <c r="E191" s="186">
        <f t="shared" ca="1" si="64"/>
        <v>0.17</v>
      </c>
      <c r="F191" s="204"/>
      <c r="G191" s="204"/>
      <c r="H191" s="205">
        <f t="shared" ca="1" si="65"/>
        <v>43.943108100221053</v>
      </c>
      <c r="I191" s="181"/>
      <c r="K191" s="179"/>
    </row>
    <row r="192" spans="1:13" s="180" customFormat="1" ht="13.8">
      <c r="A192" s="180" t="s">
        <v>242</v>
      </c>
      <c r="B192" s="179">
        <v>11.283086590244782</v>
      </c>
      <c r="E192" s="186">
        <f t="shared" ca="1" si="64"/>
        <v>0.04</v>
      </c>
      <c r="F192" s="204"/>
      <c r="G192" s="204"/>
      <c r="H192" s="205">
        <f t="shared" ca="1" si="65"/>
        <v>11.323086590244781</v>
      </c>
      <c r="I192" s="181"/>
      <c r="K192" s="179"/>
    </row>
    <row r="193" spans="1:19">
      <c r="H193" s="227"/>
      <c r="J193" s="225"/>
      <c r="M193" s="225"/>
    </row>
    <row r="194" spans="1:19" s="183" customFormat="1" ht="13.8">
      <c r="A194" s="183" t="s">
        <v>243</v>
      </c>
      <c r="B194" s="209"/>
      <c r="E194" s="204"/>
      <c r="F194" s="218"/>
      <c r="G194" s="218"/>
      <c r="H194" s="209"/>
      <c r="I194" s="218"/>
      <c r="K194" s="209"/>
    </row>
    <row r="195" spans="1:19" s="180" customFormat="1" ht="13.8">
      <c r="A195" s="180" t="s">
        <v>244</v>
      </c>
      <c r="B195" s="179">
        <v>31.154118989075599</v>
      </c>
      <c r="E195" s="186">
        <f t="shared" ref="E195:E196" ca="1" si="66">ROUND(B195*$J$5,2)</f>
        <v>0.12</v>
      </c>
      <c r="F195" s="204"/>
      <c r="G195" s="204"/>
      <c r="H195" s="205">
        <f t="shared" ref="H195:H196" ca="1" si="67">+B195+E195</f>
        <v>31.2741189890756</v>
      </c>
      <c r="I195" s="181"/>
      <c r="K195" s="179"/>
    </row>
    <row r="196" spans="1:19" s="180" customFormat="1" ht="13.8">
      <c r="A196" s="180" t="s">
        <v>245</v>
      </c>
      <c r="B196" s="179">
        <v>49.732584606863156</v>
      </c>
      <c r="E196" s="186">
        <f t="shared" ca="1" si="66"/>
        <v>0.19</v>
      </c>
      <c r="F196" s="204"/>
      <c r="G196" s="204"/>
      <c r="H196" s="205">
        <f t="shared" ca="1" si="67"/>
        <v>49.922584606863154</v>
      </c>
      <c r="I196" s="181"/>
      <c r="K196" s="179"/>
    </row>
    <row r="197" spans="1:19" s="180" customFormat="1" ht="13.8">
      <c r="B197" s="179"/>
      <c r="E197" s="186"/>
      <c r="F197" s="181"/>
      <c r="G197" s="181"/>
      <c r="H197" s="179"/>
      <c r="I197" s="181"/>
      <c r="K197" s="179"/>
    </row>
    <row r="198" spans="1:19" s="180" customFormat="1" ht="13.8">
      <c r="A198" s="198" t="s">
        <v>246</v>
      </c>
      <c r="B198" s="201"/>
      <c r="C198" s="229"/>
      <c r="D198" s="229"/>
      <c r="E198" s="207"/>
      <c r="F198" s="219"/>
      <c r="G198" s="219"/>
      <c r="H198" s="201"/>
      <c r="I198" s="219"/>
      <c r="K198" s="179"/>
    </row>
    <row r="199" spans="1:19" s="180" customFormat="1" ht="13.8">
      <c r="A199" s="183" t="s">
        <v>247</v>
      </c>
      <c r="B199" s="179"/>
      <c r="E199" s="186"/>
      <c r="F199" s="181"/>
      <c r="G199" s="181"/>
      <c r="H199" s="179"/>
      <c r="I199" s="181"/>
      <c r="K199" s="179"/>
    </row>
    <row r="200" spans="1:19" s="180" customFormat="1" ht="13.8">
      <c r="A200" s="180" t="s">
        <v>248</v>
      </c>
      <c r="B200" s="179">
        <v>44.4</v>
      </c>
      <c r="E200" s="186">
        <v>0</v>
      </c>
      <c r="F200" s="204"/>
      <c r="G200" s="204"/>
      <c r="H200" s="205">
        <f t="shared" ref="H200:H202" si="68">+B200+E200</f>
        <v>44.4</v>
      </c>
      <c r="I200" s="181"/>
      <c r="K200" s="179"/>
    </row>
    <row r="201" spans="1:19" s="180" customFormat="1" ht="13.8">
      <c r="A201" s="180" t="s">
        <v>135</v>
      </c>
      <c r="B201" s="179">
        <v>23</v>
      </c>
      <c r="E201" s="186">
        <v>0</v>
      </c>
      <c r="F201" s="204"/>
      <c r="G201" s="204"/>
      <c r="H201" s="205">
        <f t="shared" si="68"/>
        <v>23</v>
      </c>
      <c r="I201" s="181"/>
      <c r="K201" s="179"/>
    </row>
    <row r="202" spans="1:19" s="180" customFormat="1" ht="13.8">
      <c r="A202" s="180" t="s">
        <v>249</v>
      </c>
      <c r="B202" s="179">
        <v>44.4</v>
      </c>
      <c r="E202" s="186">
        <v>0</v>
      </c>
      <c r="F202" s="204"/>
      <c r="G202" s="204"/>
      <c r="H202" s="205">
        <f t="shared" si="68"/>
        <v>44.4</v>
      </c>
      <c r="I202" s="181"/>
      <c r="K202" s="179"/>
    </row>
    <row r="203" spans="1:19" s="180" customFormat="1" ht="13.8">
      <c r="B203" s="179"/>
      <c r="E203" s="186"/>
      <c r="F203" s="181"/>
      <c r="G203" s="181"/>
      <c r="H203" s="179"/>
      <c r="I203" s="181"/>
      <c r="K203" s="179"/>
    </row>
    <row r="204" spans="1:19" s="180" customFormat="1" ht="13.8">
      <c r="A204" s="198" t="s">
        <v>250</v>
      </c>
      <c r="B204" s="201"/>
      <c r="C204" s="229"/>
      <c r="D204" s="229"/>
      <c r="E204" s="207"/>
      <c r="F204" s="219"/>
      <c r="G204" s="219"/>
      <c r="H204" s="201"/>
      <c r="I204" s="219"/>
      <c r="K204" s="179"/>
    </row>
    <row r="205" spans="1:19" s="179" customFormat="1" ht="13.8">
      <c r="A205" s="206" t="s">
        <v>251</v>
      </c>
      <c r="C205" s="180"/>
      <c r="D205" s="180"/>
      <c r="E205" s="186"/>
      <c r="F205" s="181"/>
      <c r="G205" s="181"/>
      <c r="I205" s="181"/>
      <c r="J205" s="180"/>
      <c r="L205" s="180"/>
      <c r="M205" s="180"/>
      <c r="N205" s="180"/>
      <c r="O205" s="180"/>
      <c r="P205" s="180"/>
      <c r="Q205" s="180"/>
      <c r="R205" s="180"/>
      <c r="S205" s="180"/>
    </row>
    <row r="206" spans="1:19" s="179" customFormat="1" ht="13.8">
      <c r="A206" s="180" t="s">
        <v>232</v>
      </c>
      <c r="B206" s="179">
        <v>14.019895241832236</v>
      </c>
      <c r="C206" s="180"/>
      <c r="D206" s="180"/>
      <c r="E206" s="186">
        <f t="shared" ref="E206:E211" ca="1" si="69">ROUND(B206*$J$5,2)</f>
        <v>0.05</v>
      </c>
      <c r="F206" s="204"/>
      <c r="G206" s="204"/>
      <c r="H206" s="205">
        <f t="shared" ref="H206:H211" ca="1" si="70">+B206+E206</f>
        <v>14.069895241832237</v>
      </c>
      <c r="I206" s="181"/>
      <c r="J206" s="180"/>
      <c r="L206" s="180"/>
      <c r="M206" s="180"/>
      <c r="N206" s="180"/>
      <c r="O206" s="180"/>
      <c r="P206" s="180"/>
      <c r="Q206" s="180"/>
      <c r="R206" s="180"/>
      <c r="S206" s="180"/>
    </row>
    <row r="207" spans="1:19" s="179" customFormat="1" ht="13.8">
      <c r="A207" s="180" t="s">
        <v>233</v>
      </c>
      <c r="B207" s="179">
        <v>14.321577550905429</v>
      </c>
      <c r="C207" s="180"/>
      <c r="D207" s="180"/>
      <c r="E207" s="186">
        <f t="shared" ca="1" si="69"/>
        <v>0.06</v>
      </c>
      <c r="F207" s="204"/>
      <c r="G207" s="204"/>
      <c r="H207" s="205">
        <f t="shared" ca="1" si="70"/>
        <v>14.38157755090543</v>
      </c>
      <c r="I207" s="181"/>
      <c r="J207" s="180"/>
      <c r="L207" s="180"/>
      <c r="M207" s="180"/>
      <c r="N207" s="180"/>
      <c r="O207" s="180"/>
      <c r="P207" s="180"/>
      <c r="Q207" s="180"/>
      <c r="R207" s="180"/>
      <c r="S207" s="180"/>
    </row>
    <row r="208" spans="1:19" s="179" customFormat="1" ht="13.8">
      <c r="A208" s="180" t="s">
        <v>234</v>
      </c>
      <c r="B208" s="179">
        <v>17.339234576601726</v>
      </c>
      <c r="C208" s="180"/>
      <c r="D208" s="180"/>
      <c r="E208" s="186">
        <f t="shared" ca="1" si="69"/>
        <v>7.0000000000000007E-2</v>
      </c>
      <c r="F208" s="204"/>
      <c r="G208" s="204"/>
      <c r="H208" s="205">
        <f t="shared" ca="1" si="70"/>
        <v>17.409234576601726</v>
      </c>
      <c r="I208" s="181"/>
      <c r="J208" s="180"/>
      <c r="L208" s="180"/>
      <c r="M208" s="180"/>
      <c r="N208" s="180"/>
      <c r="O208" s="180"/>
      <c r="P208" s="180"/>
      <c r="Q208" s="180"/>
      <c r="R208" s="180"/>
      <c r="S208" s="180"/>
    </row>
    <row r="209" spans="1:19" s="179" customFormat="1" ht="13.8">
      <c r="A209" s="180" t="s">
        <v>235</v>
      </c>
      <c r="B209" s="179">
        <v>21.089429505052301</v>
      </c>
      <c r="C209" s="180"/>
      <c r="D209" s="180"/>
      <c r="E209" s="186">
        <f t="shared" ca="1" si="69"/>
        <v>0.08</v>
      </c>
      <c r="F209" s="204"/>
      <c r="G209" s="204"/>
      <c r="H209" s="205">
        <f t="shared" ca="1" si="70"/>
        <v>21.1694295050523</v>
      </c>
      <c r="I209" s="181"/>
      <c r="J209" s="180"/>
      <c r="L209" s="180"/>
      <c r="M209" s="180"/>
      <c r="N209" s="180"/>
      <c r="O209" s="180"/>
      <c r="P209" s="180"/>
      <c r="Q209" s="180"/>
      <c r="R209" s="180"/>
      <c r="S209" s="180"/>
    </row>
    <row r="210" spans="1:19" s="179" customFormat="1" ht="13.8">
      <c r="A210" s="180" t="s">
        <v>236</v>
      </c>
      <c r="B210" s="179">
        <v>24.451270644714853</v>
      </c>
      <c r="C210" s="180"/>
      <c r="D210" s="180"/>
      <c r="E210" s="186">
        <f t="shared" ca="1" si="69"/>
        <v>0.1</v>
      </c>
      <c r="F210" s="204"/>
      <c r="G210" s="204"/>
      <c r="H210" s="205">
        <f t="shared" ca="1" si="70"/>
        <v>24.551270644714855</v>
      </c>
      <c r="I210" s="181"/>
      <c r="J210" s="180"/>
      <c r="L210" s="180"/>
      <c r="M210" s="180"/>
      <c r="N210" s="180"/>
      <c r="O210" s="180"/>
      <c r="P210" s="180"/>
      <c r="Q210" s="180"/>
      <c r="R210" s="180"/>
      <c r="S210" s="180"/>
    </row>
    <row r="211" spans="1:19" s="179" customFormat="1" ht="13.8">
      <c r="A211" s="180" t="s">
        <v>237</v>
      </c>
      <c r="B211" s="179">
        <v>32.598360859619802</v>
      </c>
      <c r="C211" s="180"/>
      <c r="D211" s="180"/>
      <c r="E211" s="186">
        <f t="shared" ca="1" si="69"/>
        <v>0.13</v>
      </c>
      <c r="F211" s="204"/>
      <c r="G211" s="204"/>
      <c r="H211" s="205">
        <f t="shared" ca="1" si="70"/>
        <v>32.728360859619805</v>
      </c>
      <c r="I211" s="181"/>
      <c r="J211" s="180"/>
      <c r="L211" s="180"/>
      <c r="M211" s="180"/>
      <c r="N211" s="180"/>
      <c r="O211" s="180"/>
      <c r="P211" s="180"/>
      <c r="Q211" s="180"/>
      <c r="R211" s="180"/>
      <c r="S211" s="180"/>
    </row>
    <row r="212" spans="1:19" s="179" customFormat="1" ht="13.8">
      <c r="A212" s="206"/>
      <c r="C212" s="180"/>
      <c r="D212" s="180"/>
      <c r="E212" s="186"/>
      <c r="F212" s="181"/>
      <c r="G212" s="181"/>
      <c r="I212" s="181"/>
      <c r="J212" s="180"/>
      <c r="L212" s="180"/>
      <c r="M212" s="180"/>
      <c r="N212" s="180"/>
      <c r="O212" s="180"/>
      <c r="P212" s="180"/>
      <c r="Q212" s="180"/>
      <c r="R212" s="180"/>
      <c r="S212" s="180"/>
    </row>
    <row r="213" spans="1:19" s="179" customFormat="1" ht="13.8">
      <c r="A213" s="206" t="s">
        <v>252</v>
      </c>
      <c r="C213" s="180"/>
      <c r="D213" s="180"/>
      <c r="E213" s="186"/>
      <c r="F213" s="181"/>
      <c r="G213" s="181"/>
      <c r="I213" s="181"/>
      <c r="J213" s="180"/>
      <c r="L213" s="180"/>
      <c r="M213" s="180"/>
      <c r="N213" s="180"/>
      <c r="O213" s="180"/>
      <c r="P213" s="180"/>
      <c r="Q213" s="180"/>
      <c r="R213" s="180"/>
      <c r="S213" s="180"/>
    </row>
    <row r="214" spans="1:19" s="179" customFormat="1" ht="13.8">
      <c r="A214" s="180" t="s">
        <v>232</v>
      </c>
      <c r="B214" s="179">
        <v>9.5876619942943773</v>
      </c>
      <c r="C214" s="180"/>
      <c r="D214" s="180"/>
      <c r="E214" s="186">
        <f t="shared" ref="E214:E219" ca="1" si="71">ROUND(B214*$J$5,2)</f>
        <v>0.04</v>
      </c>
      <c r="F214" s="204"/>
      <c r="G214" s="204"/>
      <c r="H214" s="205">
        <f t="shared" ref="H214:H219" ca="1" si="72">+B214+E214</f>
        <v>9.6276619942943764</v>
      </c>
      <c r="I214" s="181"/>
      <c r="J214" s="180"/>
      <c r="L214" s="180"/>
      <c r="M214" s="180"/>
      <c r="N214" s="180"/>
      <c r="O214" s="180"/>
      <c r="P214" s="180"/>
      <c r="Q214" s="180"/>
      <c r="R214" s="180"/>
      <c r="S214" s="180"/>
    </row>
    <row r="215" spans="1:19" s="179" customFormat="1" ht="13.8">
      <c r="A215" s="180" t="s">
        <v>233</v>
      </c>
      <c r="B215" s="179">
        <v>11.23666116975809</v>
      </c>
      <c r="C215" s="180"/>
      <c r="D215" s="180"/>
      <c r="E215" s="186">
        <f t="shared" ca="1" si="71"/>
        <v>0.04</v>
      </c>
      <c r="F215" s="204"/>
      <c r="G215" s="204"/>
      <c r="H215" s="205">
        <f t="shared" ca="1" si="72"/>
        <v>11.276661169758089</v>
      </c>
      <c r="I215" s="181"/>
      <c r="J215" s="180"/>
      <c r="L215" s="180"/>
      <c r="M215" s="180"/>
      <c r="N215" s="180"/>
      <c r="O215" s="180"/>
      <c r="P215" s="180"/>
      <c r="Q215" s="180"/>
      <c r="R215" s="180"/>
      <c r="S215" s="180"/>
    </row>
    <row r="216" spans="1:19" s="179" customFormat="1" ht="13.8">
      <c r="A216" s="180" t="s">
        <v>234</v>
      </c>
      <c r="B216" s="179">
        <v>19.659642933182308</v>
      </c>
      <c r="C216" s="180"/>
      <c r="D216" s="180"/>
      <c r="E216" s="186">
        <f t="shared" ca="1" si="71"/>
        <v>0.08</v>
      </c>
      <c r="F216" s="204"/>
      <c r="G216" s="204"/>
      <c r="H216" s="205">
        <f t="shared" ca="1" si="72"/>
        <v>19.739642933182306</v>
      </c>
      <c r="I216" s="181"/>
      <c r="J216" s="180"/>
      <c r="L216" s="180"/>
      <c r="M216" s="180"/>
      <c r="N216" s="180"/>
      <c r="O216" s="180"/>
      <c r="P216" s="180"/>
      <c r="Q216" s="180"/>
      <c r="R216" s="180"/>
      <c r="S216" s="180"/>
    </row>
    <row r="217" spans="1:19" s="179" customFormat="1" ht="13.8">
      <c r="A217" s="180" t="s">
        <v>235</v>
      </c>
      <c r="B217" s="179">
        <v>25.870573188246833</v>
      </c>
      <c r="C217" s="180"/>
      <c r="D217" s="180"/>
      <c r="E217" s="186">
        <f t="shared" ca="1" si="71"/>
        <v>0.1</v>
      </c>
      <c r="F217" s="204"/>
      <c r="G217" s="204"/>
      <c r="H217" s="205">
        <f t="shared" ca="1" si="72"/>
        <v>25.970573188246835</v>
      </c>
      <c r="I217" s="181"/>
      <c r="J217" s="180"/>
      <c r="L217" s="180"/>
      <c r="M217" s="180"/>
      <c r="N217" s="180"/>
      <c r="O217" s="180"/>
      <c r="P217" s="180"/>
      <c r="Q217" s="180"/>
      <c r="R217" s="180"/>
      <c r="S217" s="180"/>
    </row>
    <row r="218" spans="1:19" s="179" customFormat="1" ht="13.8">
      <c r="A218" s="180" t="s">
        <v>236</v>
      </c>
      <c r="B218" s="179">
        <v>35.225581530387181</v>
      </c>
      <c r="C218" s="180"/>
      <c r="D218" s="180"/>
      <c r="E218" s="186">
        <f t="shared" ca="1" si="71"/>
        <v>0.14000000000000001</v>
      </c>
      <c r="F218" s="204"/>
      <c r="G218" s="204"/>
      <c r="H218" s="205">
        <f t="shared" ca="1" si="72"/>
        <v>35.365581530387182</v>
      </c>
      <c r="I218" s="181"/>
      <c r="J218" s="180"/>
      <c r="L218" s="180"/>
      <c r="M218" s="180"/>
      <c r="N218" s="180"/>
      <c r="O218" s="180"/>
      <c r="P218" s="180"/>
      <c r="Q218" s="180"/>
      <c r="R218" s="180"/>
      <c r="S218" s="180"/>
    </row>
    <row r="219" spans="1:19" s="179" customFormat="1" ht="13.8">
      <c r="A219" s="180" t="s">
        <v>237</v>
      </c>
      <c r="B219" s="179">
        <v>46.966511785451708</v>
      </c>
      <c r="C219" s="180"/>
      <c r="D219" s="180"/>
      <c r="E219" s="186">
        <f t="shared" ca="1" si="71"/>
        <v>0.18</v>
      </c>
      <c r="F219" s="204"/>
      <c r="G219" s="204"/>
      <c r="H219" s="205">
        <f t="shared" ca="1" si="72"/>
        <v>47.146511785451708</v>
      </c>
      <c r="I219" s="181"/>
      <c r="J219" s="180"/>
      <c r="L219" s="180"/>
      <c r="M219" s="180"/>
      <c r="N219" s="180"/>
      <c r="O219" s="180"/>
      <c r="P219" s="180"/>
      <c r="Q219" s="180"/>
      <c r="R219" s="180"/>
      <c r="S219" s="180"/>
    </row>
    <row r="220" spans="1:19" s="179" customFormat="1" ht="13.8">
      <c r="A220" s="208"/>
      <c r="C220" s="180"/>
      <c r="D220" s="180"/>
      <c r="E220" s="186"/>
      <c r="F220" s="181"/>
      <c r="G220" s="181"/>
      <c r="I220" s="181"/>
      <c r="J220" s="180"/>
      <c r="L220" s="180"/>
      <c r="M220" s="180"/>
      <c r="N220" s="180"/>
      <c r="O220" s="180"/>
      <c r="P220" s="180"/>
      <c r="Q220" s="180"/>
      <c r="R220" s="180"/>
      <c r="S220" s="180"/>
    </row>
    <row r="221" spans="1:19" s="179" customFormat="1" ht="13.8">
      <c r="A221" s="183" t="s">
        <v>253</v>
      </c>
      <c r="C221" s="180"/>
      <c r="D221" s="180"/>
      <c r="E221" s="186"/>
      <c r="F221" s="181"/>
      <c r="G221" s="181"/>
      <c r="I221" s="181"/>
      <c r="J221" s="180"/>
      <c r="L221" s="180"/>
      <c r="M221" s="180"/>
      <c r="N221" s="180"/>
      <c r="O221" s="180"/>
      <c r="P221" s="180"/>
      <c r="Q221" s="180"/>
      <c r="R221" s="180"/>
      <c r="S221" s="180"/>
    </row>
    <row r="222" spans="1:19" s="179" customFormat="1" ht="13.8">
      <c r="A222" s="180" t="s">
        <v>232</v>
      </c>
      <c r="B222" s="179">
        <v>14.787661994294377</v>
      </c>
      <c r="C222" s="180"/>
      <c r="D222" s="180"/>
      <c r="E222" s="186">
        <f t="shared" ref="E222:E227" ca="1" si="73">ROUND(B222*$J$5,2)</f>
        <v>0.06</v>
      </c>
      <c r="F222" s="204"/>
      <c r="G222" s="204"/>
      <c r="H222" s="205">
        <f t="shared" ref="H222:H227" ca="1" si="74">+B222+E222</f>
        <v>14.847661994294377</v>
      </c>
      <c r="I222" s="181"/>
      <c r="J222" s="180"/>
      <c r="L222" s="180"/>
      <c r="M222" s="180"/>
      <c r="N222" s="180"/>
      <c r="O222" s="180"/>
      <c r="P222" s="180"/>
      <c r="Q222" s="180"/>
      <c r="R222" s="180"/>
      <c r="S222" s="180"/>
    </row>
    <row r="223" spans="1:19" s="179" customFormat="1" ht="13.8">
      <c r="A223" s="180" t="s">
        <v>233</v>
      </c>
      <c r="B223" s="179">
        <v>15.686661169758091</v>
      </c>
      <c r="C223" s="180"/>
      <c r="D223" s="180"/>
      <c r="E223" s="186">
        <f t="shared" ca="1" si="73"/>
        <v>0.06</v>
      </c>
      <c r="F223" s="204"/>
      <c r="G223" s="204"/>
      <c r="H223" s="205">
        <f t="shared" ca="1" si="74"/>
        <v>15.746661169758092</v>
      </c>
      <c r="I223" s="181"/>
      <c r="J223" s="180"/>
      <c r="L223" s="180"/>
      <c r="M223" s="180"/>
      <c r="N223" s="180"/>
      <c r="O223" s="180"/>
      <c r="P223" s="180"/>
      <c r="Q223" s="180"/>
      <c r="R223" s="180"/>
      <c r="S223" s="180"/>
    </row>
    <row r="224" spans="1:19" s="179" customFormat="1" ht="13.8">
      <c r="A224" s="180" t="s">
        <v>234</v>
      </c>
      <c r="B224" s="179">
        <v>25.599642933182306</v>
      </c>
      <c r="C224" s="180"/>
      <c r="D224" s="180"/>
      <c r="E224" s="186">
        <f t="shared" ca="1" si="73"/>
        <v>0.1</v>
      </c>
      <c r="F224" s="204"/>
      <c r="G224" s="204"/>
      <c r="H224" s="205">
        <f t="shared" ca="1" si="74"/>
        <v>25.699642933182307</v>
      </c>
      <c r="I224" s="181"/>
      <c r="J224" s="180"/>
      <c r="L224" s="180"/>
      <c r="M224" s="180"/>
      <c r="N224" s="180"/>
      <c r="O224" s="180"/>
      <c r="P224" s="180"/>
      <c r="Q224" s="180"/>
      <c r="R224" s="180"/>
      <c r="S224" s="180"/>
    </row>
    <row r="225" spans="1:19" s="179" customFormat="1" ht="13.8">
      <c r="A225" s="180" t="s">
        <v>235</v>
      </c>
      <c r="B225" s="179">
        <v>30.980573188246836</v>
      </c>
      <c r="C225" s="180"/>
      <c r="D225" s="180"/>
      <c r="E225" s="186">
        <f t="shared" ca="1" si="73"/>
        <v>0.12</v>
      </c>
      <c r="F225" s="204"/>
      <c r="G225" s="204"/>
      <c r="H225" s="205">
        <f t="shared" ca="1" si="74"/>
        <v>31.100573188246837</v>
      </c>
      <c r="I225" s="181"/>
      <c r="J225" s="180"/>
      <c r="L225" s="180"/>
      <c r="M225" s="180"/>
      <c r="N225" s="180"/>
      <c r="O225" s="180"/>
      <c r="P225" s="180"/>
      <c r="Q225" s="180"/>
      <c r="R225" s="180"/>
      <c r="S225" s="180"/>
    </row>
    <row r="226" spans="1:19" s="179" customFormat="1" ht="13.8">
      <c r="A226" s="180" t="s">
        <v>236</v>
      </c>
      <c r="B226" s="179">
        <v>42.305581530387187</v>
      </c>
      <c r="C226" s="180"/>
      <c r="D226" s="180"/>
      <c r="E226" s="186">
        <f t="shared" ca="1" si="73"/>
        <v>0.16</v>
      </c>
      <c r="F226" s="204"/>
      <c r="G226" s="204"/>
      <c r="H226" s="205">
        <f t="shared" ca="1" si="74"/>
        <v>42.465581530387183</v>
      </c>
      <c r="I226" s="181"/>
      <c r="J226" s="180"/>
      <c r="L226" s="180"/>
      <c r="M226" s="180"/>
      <c r="N226" s="180"/>
      <c r="O226" s="180"/>
      <c r="P226" s="180"/>
      <c r="Q226" s="180"/>
      <c r="R226" s="180"/>
      <c r="S226" s="180"/>
    </row>
    <row r="227" spans="1:19" s="179" customFormat="1" ht="13.8">
      <c r="A227" s="180" t="s">
        <v>237</v>
      </c>
      <c r="B227" s="179">
        <v>56.426511785451709</v>
      </c>
      <c r="C227" s="180"/>
      <c r="D227" s="180"/>
      <c r="E227" s="186">
        <f t="shared" ca="1" si="73"/>
        <v>0.22</v>
      </c>
      <c r="F227" s="204"/>
      <c r="G227" s="204"/>
      <c r="H227" s="205">
        <f t="shared" ca="1" si="74"/>
        <v>56.646511785451708</v>
      </c>
      <c r="I227" s="181"/>
      <c r="J227" s="180"/>
      <c r="L227" s="180"/>
      <c r="M227" s="180"/>
      <c r="N227" s="180"/>
      <c r="O227" s="180"/>
      <c r="P227" s="180"/>
      <c r="Q227" s="180"/>
      <c r="R227" s="180"/>
      <c r="S227" s="180"/>
    </row>
    <row r="228" spans="1:19" s="179" customFormat="1" ht="13.8">
      <c r="A228" s="208"/>
      <c r="C228" s="180"/>
      <c r="D228" s="180"/>
      <c r="E228" s="186"/>
      <c r="F228" s="181"/>
      <c r="G228" s="181"/>
      <c r="I228" s="181"/>
      <c r="J228" s="180"/>
      <c r="L228" s="180"/>
      <c r="M228" s="180"/>
      <c r="N228" s="180"/>
      <c r="O228" s="180"/>
      <c r="P228" s="180"/>
      <c r="Q228" s="180"/>
      <c r="R228" s="180"/>
      <c r="S228" s="180"/>
    </row>
    <row r="229" spans="1:19" s="179" customFormat="1" ht="13.8">
      <c r="A229" s="206" t="s">
        <v>254</v>
      </c>
      <c r="C229" s="180"/>
      <c r="D229" s="180"/>
      <c r="E229" s="186"/>
      <c r="F229" s="181"/>
      <c r="G229" s="181"/>
      <c r="I229" s="181"/>
      <c r="J229" s="180"/>
      <c r="L229" s="180"/>
      <c r="M229" s="180"/>
      <c r="N229" s="180"/>
      <c r="O229" s="180"/>
      <c r="P229" s="180"/>
      <c r="Q229" s="180"/>
      <c r="R229" s="180"/>
      <c r="S229" s="180"/>
    </row>
    <row r="230" spans="1:19" s="179" customFormat="1" ht="13.8">
      <c r="A230" s="206" t="s">
        <v>255</v>
      </c>
      <c r="C230" s="180"/>
      <c r="D230" s="180"/>
      <c r="E230" s="186"/>
      <c r="F230" s="181"/>
      <c r="G230" s="181"/>
      <c r="I230" s="181"/>
      <c r="J230" s="180"/>
      <c r="L230" s="180"/>
      <c r="M230" s="180"/>
      <c r="N230" s="180"/>
      <c r="O230" s="180"/>
      <c r="P230" s="180"/>
      <c r="Q230" s="180"/>
      <c r="R230" s="180"/>
      <c r="S230" s="180"/>
    </row>
    <row r="231" spans="1:19" s="179" customFormat="1" ht="13.8">
      <c r="A231" s="180" t="s">
        <v>232</v>
      </c>
      <c r="B231" s="179">
        <v>26.617216483048978</v>
      </c>
      <c r="C231" s="180"/>
      <c r="D231" s="180"/>
      <c r="E231" s="186">
        <f t="shared" ref="E231:E235" ca="1" si="75">ROUND(B231*$J$5,2)</f>
        <v>0.1</v>
      </c>
      <c r="F231" s="204"/>
      <c r="G231" s="204"/>
      <c r="H231" s="205">
        <f t="shared" ref="H231:H235" ca="1" si="76">+B231+E231</f>
        <v>26.717216483048979</v>
      </c>
      <c r="I231" s="181"/>
      <c r="J231" s="180"/>
      <c r="L231" s="180"/>
      <c r="M231" s="180"/>
      <c r="N231" s="180"/>
      <c r="O231" s="180"/>
      <c r="P231" s="180"/>
      <c r="Q231" s="180"/>
      <c r="R231" s="180"/>
      <c r="S231" s="180"/>
    </row>
    <row r="232" spans="1:19" s="179" customFormat="1" ht="13.8">
      <c r="A232" s="180" t="s">
        <v>233</v>
      </c>
      <c r="B232" s="179">
        <v>26.617216483048978</v>
      </c>
      <c r="C232" s="180"/>
      <c r="D232" s="180"/>
      <c r="E232" s="186">
        <f t="shared" ca="1" si="75"/>
        <v>0.1</v>
      </c>
      <c r="F232" s="204"/>
      <c r="G232" s="204"/>
      <c r="H232" s="205">
        <f t="shared" ca="1" si="76"/>
        <v>26.717216483048979</v>
      </c>
      <c r="I232" s="181"/>
      <c r="J232" s="180"/>
      <c r="L232" s="180"/>
      <c r="M232" s="180"/>
      <c r="N232" s="180"/>
      <c r="O232" s="180"/>
      <c r="P232" s="180"/>
      <c r="Q232" s="180"/>
      <c r="R232" s="180"/>
      <c r="S232" s="180"/>
    </row>
    <row r="233" spans="1:19" s="179" customFormat="1" ht="13.8">
      <c r="A233" s="180" t="s">
        <v>234</v>
      </c>
      <c r="B233" s="179">
        <v>32.813371688978165</v>
      </c>
      <c r="C233" s="180"/>
      <c r="D233" s="180"/>
      <c r="E233" s="186">
        <f t="shared" ca="1" si="75"/>
        <v>0.13</v>
      </c>
      <c r="F233" s="204"/>
      <c r="G233" s="204"/>
      <c r="H233" s="205">
        <f t="shared" ca="1" si="76"/>
        <v>32.943371688978168</v>
      </c>
      <c r="I233" s="181"/>
      <c r="J233" s="180"/>
      <c r="L233" s="180"/>
      <c r="M233" s="180"/>
      <c r="N233" s="180"/>
      <c r="O233" s="180"/>
      <c r="P233" s="180"/>
      <c r="Q233" s="180"/>
      <c r="R233" s="180"/>
      <c r="S233" s="180"/>
    </row>
    <row r="234" spans="1:19" s="179" customFormat="1" ht="13.8">
      <c r="A234" s="180" t="s">
        <v>235</v>
      </c>
      <c r="B234" s="179">
        <v>32.813371688978165</v>
      </c>
      <c r="C234" s="180"/>
      <c r="D234" s="180"/>
      <c r="E234" s="186">
        <f t="shared" ca="1" si="75"/>
        <v>0.13</v>
      </c>
      <c r="F234" s="204"/>
      <c r="G234" s="204"/>
      <c r="H234" s="205">
        <f t="shared" ca="1" si="76"/>
        <v>32.943371688978168</v>
      </c>
      <c r="I234" s="181"/>
      <c r="J234" s="180"/>
      <c r="L234" s="180"/>
      <c r="M234" s="180"/>
      <c r="N234" s="180"/>
      <c r="O234" s="180"/>
      <c r="P234" s="180"/>
      <c r="Q234" s="180"/>
      <c r="R234" s="180"/>
      <c r="S234" s="180"/>
    </row>
    <row r="235" spans="1:19" s="179" customFormat="1" ht="13.8">
      <c r="A235" s="180" t="s">
        <v>236</v>
      </c>
      <c r="B235" s="179">
        <v>38.136981772580832</v>
      </c>
      <c r="C235" s="180"/>
      <c r="D235" s="180"/>
      <c r="E235" s="186">
        <f t="shared" ca="1" si="75"/>
        <v>0.15</v>
      </c>
      <c r="F235" s="204"/>
      <c r="G235" s="204"/>
      <c r="H235" s="205">
        <f t="shared" ca="1" si="76"/>
        <v>38.28698177258083</v>
      </c>
      <c r="I235" s="181"/>
      <c r="J235" s="180"/>
      <c r="L235" s="180"/>
      <c r="M235" s="180"/>
      <c r="N235" s="180"/>
      <c r="O235" s="180"/>
      <c r="P235" s="180"/>
      <c r="Q235" s="180"/>
      <c r="R235" s="180"/>
      <c r="S235" s="180"/>
    </row>
    <row r="236" spans="1:19" s="179" customFormat="1" ht="13.8">
      <c r="A236" s="180"/>
      <c r="C236" s="180"/>
      <c r="D236" s="180"/>
      <c r="E236" s="186"/>
      <c r="F236" s="181"/>
      <c r="G236" s="181"/>
      <c r="I236" s="181"/>
      <c r="J236" s="180"/>
      <c r="L236" s="180"/>
      <c r="M236" s="180"/>
      <c r="N236" s="180"/>
      <c r="O236" s="180"/>
      <c r="P236" s="180"/>
      <c r="Q236" s="180"/>
      <c r="R236" s="180"/>
      <c r="S236" s="180"/>
    </row>
    <row r="237" spans="1:19" s="179" customFormat="1" ht="13.8">
      <c r="A237" s="180" t="s">
        <v>252</v>
      </c>
      <c r="C237" s="180"/>
      <c r="D237" s="180"/>
      <c r="E237" s="186"/>
      <c r="F237" s="181"/>
      <c r="G237" s="181"/>
      <c r="I237" s="181"/>
      <c r="J237" s="180"/>
      <c r="L237" s="180"/>
      <c r="M237" s="180"/>
      <c r="N237" s="180"/>
      <c r="O237" s="180"/>
      <c r="P237" s="180"/>
      <c r="Q237" s="180"/>
      <c r="R237" s="180"/>
      <c r="S237" s="180"/>
    </row>
    <row r="238" spans="1:19" s="179" customFormat="1" ht="13.8">
      <c r="A238" s="180" t="s">
        <v>232</v>
      </c>
      <c r="B238" s="179">
        <v>13.827661994294377</v>
      </c>
      <c r="C238" s="180"/>
      <c r="D238" s="180"/>
      <c r="E238" s="186">
        <f t="shared" ref="E238:E242" ca="1" si="77">ROUND(B238*$J$5,2)</f>
        <v>0.05</v>
      </c>
      <c r="F238" s="204"/>
      <c r="G238" s="204"/>
      <c r="H238" s="205">
        <f t="shared" ref="H238:H242" ca="1" si="78">+B238+E238</f>
        <v>13.877661994294378</v>
      </c>
      <c r="I238" s="181"/>
      <c r="J238" s="180"/>
      <c r="L238" s="180"/>
      <c r="M238" s="180"/>
      <c r="N238" s="180"/>
      <c r="O238" s="180"/>
      <c r="P238" s="180"/>
      <c r="Q238" s="180"/>
      <c r="R238" s="180"/>
      <c r="S238" s="180"/>
    </row>
    <row r="239" spans="1:19" s="179" customFormat="1" ht="13.8">
      <c r="A239" s="180" t="s">
        <v>233</v>
      </c>
      <c r="B239" s="179">
        <v>14.946661169758091</v>
      </c>
      <c r="C239" s="180"/>
      <c r="D239" s="180"/>
      <c r="E239" s="186">
        <f t="shared" ca="1" si="77"/>
        <v>0.06</v>
      </c>
      <c r="F239" s="204"/>
      <c r="G239" s="204"/>
      <c r="H239" s="205">
        <f t="shared" ca="1" si="78"/>
        <v>15.006661169758091</v>
      </c>
      <c r="I239" s="181"/>
      <c r="J239" s="180"/>
      <c r="L239" s="180"/>
      <c r="M239" s="180"/>
      <c r="N239" s="180"/>
      <c r="O239" s="180"/>
      <c r="P239" s="180"/>
      <c r="Q239" s="180"/>
      <c r="R239" s="180"/>
      <c r="S239" s="180"/>
    </row>
    <row r="240" spans="1:19" s="179" customFormat="1" ht="13.8">
      <c r="A240" s="180" t="s">
        <v>234</v>
      </c>
      <c r="B240" s="179">
        <v>27.469642933182307</v>
      </c>
      <c r="C240" s="180"/>
      <c r="D240" s="180"/>
      <c r="E240" s="186">
        <f t="shared" ca="1" si="77"/>
        <v>0.11</v>
      </c>
      <c r="F240" s="204"/>
      <c r="G240" s="204"/>
      <c r="H240" s="205">
        <f t="shared" ca="1" si="78"/>
        <v>27.579642933182306</v>
      </c>
      <c r="I240" s="181"/>
      <c r="J240" s="180"/>
      <c r="L240" s="180"/>
      <c r="M240" s="180"/>
      <c r="N240" s="180"/>
      <c r="O240" s="180"/>
      <c r="P240" s="180"/>
      <c r="Q240" s="180"/>
      <c r="R240" s="180"/>
      <c r="S240" s="180"/>
    </row>
    <row r="241" spans="1:1762" s="179" customFormat="1" ht="13.8">
      <c r="A241" s="180" t="s">
        <v>235</v>
      </c>
      <c r="B241" s="179">
        <v>35.680573188246832</v>
      </c>
      <c r="C241" s="180"/>
      <c r="D241" s="180"/>
      <c r="E241" s="186">
        <f t="shared" ca="1" si="77"/>
        <v>0.14000000000000001</v>
      </c>
      <c r="F241" s="204"/>
      <c r="G241" s="204"/>
      <c r="H241" s="205">
        <f t="shared" ca="1" si="78"/>
        <v>35.820573188246833</v>
      </c>
      <c r="I241" s="181"/>
      <c r="J241" s="180"/>
      <c r="L241" s="180"/>
      <c r="M241" s="180"/>
      <c r="N241" s="180"/>
      <c r="O241" s="180"/>
      <c r="P241" s="180"/>
      <c r="Q241" s="180"/>
      <c r="R241" s="180"/>
      <c r="S241" s="180"/>
    </row>
    <row r="242" spans="1:1762" s="180" customFormat="1" ht="13.8">
      <c r="A242" s="180" t="s">
        <v>236</v>
      </c>
      <c r="B242" s="179">
        <v>43.005581530387182</v>
      </c>
      <c r="E242" s="186">
        <f t="shared" ca="1" si="77"/>
        <v>0.17</v>
      </c>
      <c r="F242" s="204"/>
      <c r="G242" s="204"/>
      <c r="H242" s="205">
        <f t="shared" ca="1" si="78"/>
        <v>43.175581530387184</v>
      </c>
      <c r="I242" s="181"/>
      <c r="K242" s="179"/>
    </row>
    <row r="243" spans="1:1762" s="180" customFormat="1" ht="13.8">
      <c r="A243" s="208"/>
      <c r="B243" s="179"/>
      <c r="E243" s="186"/>
      <c r="F243" s="181"/>
      <c r="G243" s="181"/>
      <c r="H243" s="179"/>
      <c r="I243" s="181"/>
      <c r="K243" s="179"/>
    </row>
    <row r="244" spans="1:1762" s="180" customFormat="1" ht="13.8">
      <c r="A244" s="180" t="s">
        <v>256</v>
      </c>
      <c r="B244" s="179"/>
      <c r="E244" s="186"/>
      <c r="F244" s="181"/>
      <c r="G244" s="181"/>
      <c r="H244" s="179"/>
      <c r="I244" s="181"/>
      <c r="K244" s="179"/>
    </row>
    <row r="245" spans="1:1762" s="180" customFormat="1" ht="13.8">
      <c r="A245" s="180" t="s">
        <v>232</v>
      </c>
      <c r="B245" s="179">
        <v>0.53919494332462026</v>
      </c>
      <c r="E245" s="186">
        <f t="shared" ref="E245:E249" ca="1" si="79">ROUND(B245*$J$5,2)</f>
        <v>0</v>
      </c>
      <c r="F245" s="204"/>
      <c r="G245" s="204"/>
      <c r="H245" s="205">
        <f t="shared" ref="H245:H249" ca="1" si="80">+B245+E245</f>
        <v>0.53919494332462026</v>
      </c>
      <c r="I245" s="181"/>
      <c r="K245" s="179"/>
    </row>
    <row r="246" spans="1:1762" s="180" customFormat="1" ht="13.8">
      <c r="A246" s="180" t="s">
        <v>257</v>
      </c>
      <c r="B246" s="179">
        <v>0.53919494332462026</v>
      </c>
      <c r="E246" s="186">
        <f t="shared" ca="1" si="79"/>
        <v>0</v>
      </c>
      <c r="F246" s="204"/>
      <c r="G246" s="204"/>
      <c r="H246" s="205">
        <f t="shared" ca="1" si="80"/>
        <v>0.53919494332462026</v>
      </c>
      <c r="I246" s="181"/>
      <c r="J246" s="233"/>
      <c r="K246" s="179"/>
    </row>
    <row r="247" spans="1:1762" s="180" customFormat="1" ht="13.8">
      <c r="A247" s="180" t="s">
        <v>234</v>
      </c>
      <c r="B247" s="179">
        <v>0.79754151254039996</v>
      </c>
      <c r="E247" s="186">
        <f t="shared" ca="1" si="79"/>
        <v>0</v>
      </c>
      <c r="F247" s="204"/>
      <c r="G247" s="204"/>
      <c r="H247" s="205">
        <f t="shared" ca="1" si="80"/>
        <v>0.79754151254039996</v>
      </c>
      <c r="I247" s="181"/>
      <c r="K247" s="179"/>
    </row>
    <row r="248" spans="1:1762" s="180" customFormat="1" ht="13.8">
      <c r="A248" s="180" t="s">
        <v>235</v>
      </c>
      <c r="B248" s="179">
        <v>0.90504692721958246</v>
      </c>
      <c r="E248" s="186">
        <f t="shared" ca="1" si="79"/>
        <v>0</v>
      </c>
      <c r="F248" s="204"/>
      <c r="G248" s="204"/>
      <c r="H248" s="205">
        <f t="shared" ca="1" si="80"/>
        <v>0.90504692721958246</v>
      </c>
      <c r="I248" s="181"/>
      <c r="K248" s="179"/>
    </row>
    <row r="249" spans="1:1762" s="180" customFormat="1" ht="13.8">
      <c r="A249" s="180" t="s">
        <v>236</v>
      </c>
      <c r="B249" s="179">
        <v>1.3150685859363129</v>
      </c>
      <c r="E249" s="186">
        <f t="shared" ca="1" si="79"/>
        <v>0.01</v>
      </c>
      <c r="F249" s="204"/>
      <c r="G249" s="204"/>
      <c r="H249" s="205">
        <f t="shared" ca="1" si="80"/>
        <v>1.3250685859363129</v>
      </c>
      <c r="I249" s="181"/>
      <c r="K249" s="179"/>
    </row>
    <row r="250" spans="1:1762" s="180" customFormat="1" ht="13.8">
      <c r="B250" s="179"/>
      <c r="E250" s="186"/>
      <c r="F250" s="181"/>
      <c r="G250" s="181"/>
      <c r="H250" s="179"/>
      <c r="I250" s="181"/>
      <c r="K250" s="179"/>
    </row>
    <row r="251" spans="1:1762" s="183" customFormat="1" ht="13.8">
      <c r="A251" s="183" t="s">
        <v>258</v>
      </c>
      <c r="B251" s="209"/>
      <c r="E251" s="204"/>
      <c r="F251" s="218"/>
      <c r="G251" s="218"/>
      <c r="H251" s="209"/>
      <c r="I251" s="218"/>
      <c r="K251" s="209"/>
    </row>
    <row r="252" spans="1:1762" s="180" customFormat="1" ht="13.8">
      <c r="A252" s="180" t="s">
        <v>259</v>
      </c>
      <c r="B252" s="179">
        <v>1.6917545047956288</v>
      </c>
      <c r="E252" s="186">
        <f t="shared" ref="E252" ca="1" si="81">ROUND(B252*$J$5,2)</f>
        <v>0.01</v>
      </c>
      <c r="F252" s="204"/>
      <c r="G252" s="204"/>
      <c r="H252" s="205">
        <f t="shared" ref="H252" ca="1" si="82">+B252+E252</f>
        <v>1.7017545047956288</v>
      </c>
      <c r="I252" s="181"/>
      <c r="K252" s="179"/>
    </row>
    <row r="253" spans="1:1762" s="180" customFormat="1" ht="13.8">
      <c r="B253" s="179"/>
      <c r="E253" s="186"/>
      <c r="F253" s="181"/>
      <c r="G253" s="181"/>
      <c r="H253" s="179"/>
      <c r="I253" s="181"/>
      <c r="K253" s="179"/>
    </row>
    <row r="254" spans="1:1762" s="227" customFormat="1">
      <c r="A254" s="234" t="s">
        <v>168</v>
      </c>
      <c r="C254" s="225"/>
      <c r="D254" s="225"/>
      <c r="E254" s="232"/>
      <c r="F254" s="226"/>
      <c r="G254" s="226"/>
      <c r="I254" s="226"/>
      <c r="K254" s="225"/>
      <c r="M254" s="225"/>
      <c r="N254" s="225"/>
      <c r="O254" s="225"/>
      <c r="P254" s="225"/>
      <c r="Q254" s="225"/>
      <c r="R254" s="225"/>
      <c r="S254" s="225"/>
      <c r="T254" s="225"/>
      <c r="U254" s="225"/>
      <c r="V254" s="225"/>
      <c r="W254" s="225"/>
      <c r="X254" s="225"/>
      <c r="Y254" s="225"/>
      <c r="Z254" s="225"/>
      <c r="AA254" s="225"/>
      <c r="AB254" s="225"/>
      <c r="AC254" s="225"/>
      <c r="AD254" s="225"/>
      <c r="AE254" s="225"/>
      <c r="AF254" s="225"/>
      <c r="AG254" s="225"/>
      <c r="AH254" s="225"/>
      <c r="AI254" s="225"/>
      <c r="AJ254" s="225"/>
      <c r="AK254" s="225"/>
      <c r="AL254" s="225"/>
      <c r="AM254" s="225"/>
      <c r="AN254" s="225"/>
      <c r="AO254" s="225"/>
      <c r="AP254" s="225"/>
      <c r="AQ254" s="225"/>
      <c r="AR254" s="225"/>
      <c r="AS254" s="225"/>
      <c r="AT254" s="225"/>
      <c r="AU254" s="225"/>
      <c r="AV254" s="225"/>
      <c r="AW254" s="225"/>
      <c r="AX254" s="225"/>
      <c r="AY254" s="225"/>
      <c r="AZ254" s="225"/>
      <c r="BA254" s="225"/>
      <c r="BB254" s="225"/>
      <c r="BC254" s="225"/>
      <c r="BD254" s="225"/>
      <c r="BE254" s="225"/>
      <c r="BF254" s="225"/>
      <c r="BG254" s="225"/>
      <c r="BH254" s="225"/>
      <c r="BI254" s="225"/>
      <c r="BJ254" s="225"/>
      <c r="BK254" s="225"/>
      <c r="BL254" s="225"/>
      <c r="BM254" s="225"/>
      <c r="BN254" s="225"/>
      <c r="BO254" s="225"/>
      <c r="BP254" s="225"/>
      <c r="BQ254" s="225"/>
      <c r="BR254" s="225"/>
      <c r="BS254" s="225"/>
      <c r="BT254" s="225"/>
      <c r="BU254" s="225"/>
      <c r="BV254" s="225"/>
      <c r="BW254" s="225"/>
      <c r="BX254" s="225"/>
      <c r="BY254" s="225"/>
      <c r="BZ254" s="225"/>
      <c r="CA254" s="225"/>
      <c r="CB254" s="225"/>
      <c r="CC254" s="225"/>
      <c r="CD254" s="225"/>
      <c r="CE254" s="225"/>
      <c r="CF254" s="225"/>
      <c r="CG254" s="225"/>
      <c r="CH254" s="225"/>
      <c r="CI254" s="225"/>
      <c r="CJ254" s="225"/>
      <c r="CK254" s="225"/>
      <c r="CL254" s="225"/>
      <c r="CM254" s="225"/>
      <c r="CN254" s="225"/>
      <c r="CO254" s="225"/>
      <c r="CP254" s="225"/>
      <c r="CQ254" s="225"/>
      <c r="CR254" s="225"/>
      <c r="CS254" s="225"/>
      <c r="CT254" s="225"/>
      <c r="CU254" s="225"/>
      <c r="CV254" s="225"/>
      <c r="CW254" s="225"/>
      <c r="CX254" s="225"/>
      <c r="CY254" s="225"/>
      <c r="CZ254" s="225"/>
      <c r="DA254" s="225"/>
      <c r="DB254" s="225"/>
      <c r="DC254" s="225"/>
      <c r="DD254" s="225"/>
      <c r="DE254" s="225"/>
      <c r="DF254" s="225"/>
      <c r="DG254" s="225"/>
      <c r="DH254" s="225"/>
      <c r="DI254" s="225"/>
      <c r="DJ254" s="225"/>
      <c r="DK254" s="225"/>
      <c r="DL254" s="225"/>
      <c r="DM254" s="225"/>
      <c r="DN254" s="225"/>
      <c r="DO254" s="225"/>
      <c r="DP254" s="225"/>
      <c r="DQ254" s="225"/>
      <c r="DR254" s="225"/>
      <c r="DS254" s="225"/>
      <c r="DT254" s="225"/>
      <c r="DU254" s="225"/>
      <c r="DV254" s="225"/>
      <c r="DW254" s="225"/>
      <c r="DX254" s="225"/>
      <c r="DY254" s="225"/>
      <c r="DZ254" s="225"/>
      <c r="EA254" s="225"/>
      <c r="EB254" s="225"/>
      <c r="EC254" s="225"/>
      <c r="ED254" s="225"/>
      <c r="EE254" s="225"/>
      <c r="EF254" s="225"/>
      <c r="EG254" s="225"/>
      <c r="EH254" s="225"/>
      <c r="EI254" s="225"/>
      <c r="EJ254" s="225"/>
      <c r="EK254" s="225"/>
      <c r="EL254" s="225"/>
      <c r="EM254" s="225"/>
      <c r="EN254" s="225"/>
      <c r="EO254" s="225"/>
      <c r="EP254" s="225"/>
      <c r="EQ254" s="225"/>
      <c r="ER254" s="225"/>
      <c r="ES254" s="225"/>
      <c r="ET254" s="225"/>
      <c r="EU254" s="225"/>
      <c r="EV254" s="225"/>
      <c r="EW254" s="225"/>
      <c r="EX254" s="225"/>
      <c r="EY254" s="225"/>
      <c r="EZ254" s="225"/>
      <c r="FA254" s="225"/>
      <c r="FB254" s="225"/>
      <c r="FC254" s="225"/>
      <c r="FD254" s="225"/>
      <c r="FE254" s="225"/>
      <c r="FF254" s="225"/>
      <c r="FG254" s="225"/>
      <c r="FH254" s="225"/>
      <c r="FI254" s="225"/>
      <c r="FJ254" s="225"/>
      <c r="FK254" s="225"/>
      <c r="FL254" s="225"/>
      <c r="FM254" s="225"/>
      <c r="FN254" s="225"/>
      <c r="FO254" s="225"/>
      <c r="FP254" s="225"/>
      <c r="FQ254" s="225"/>
      <c r="FR254" s="225"/>
      <c r="FS254" s="225"/>
      <c r="FT254" s="225"/>
      <c r="FU254" s="225"/>
      <c r="FV254" s="225"/>
      <c r="FW254" s="225"/>
      <c r="FX254" s="225"/>
      <c r="FY254" s="225"/>
      <c r="FZ254" s="225"/>
      <c r="GA254" s="225"/>
      <c r="GB254" s="225"/>
      <c r="GC254" s="225"/>
      <c r="GD254" s="225"/>
      <c r="GE254" s="225"/>
      <c r="GF254" s="225"/>
      <c r="GG254" s="225"/>
      <c r="GH254" s="225"/>
      <c r="GI254" s="225"/>
      <c r="GJ254" s="225"/>
      <c r="GK254" s="225"/>
      <c r="GL254" s="225"/>
      <c r="GM254" s="225"/>
      <c r="GN254" s="225"/>
      <c r="GO254" s="225"/>
      <c r="GP254" s="225"/>
      <c r="GQ254" s="225"/>
      <c r="GR254" s="225"/>
      <c r="GS254" s="225"/>
      <c r="GT254" s="225"/>
      <c r="GU254" s="225"/>
      <c r="GV254" s="225"/>
      <c r="GW254" s="225"/>
      <c r="GX254" s="225"/>
      <c r="GY254" s="225"/>
      <c r="GZ254" s="225"/>
      <c r="HA254" s="225"/>
      <c r="HB254" s="225"/>
      <c r="HC254" s="225"/>
      <c r="HD254" s="225"/>
      <c r="HE254" s="225"/>
      <c r="HF254" s="225"/>
      <c r="HG254" s="225"/>
      <c r="HH254" s="225"/>
      <c r="HI254" s="225"/>
      <c r="HJ254" s="225"/>
      <c r="HK254" s="225"/>
      <c r="HL254" s="225"/>
      <c r="HM254" s="225"/>
      <c r="HN254" s="225"/>
      <c r="HO254" s="225"/>
      <c r="HP254" s="225"/>
      <c r="HQ254" s="225"/>
      <c r="HR254" s="225"/>
      <c r="HS254" s="225"/>
      <c r="HT254" s="225"/>
      <c r="HU254" s="225"/>
      <c r="HV254" s="225"/>
      <c r="HW254" s="225"/>
      <c r="HX254" s="225"/>
      <c r="HY254" s="225"/>
      <c r="HZ254" s="225"/>
      <c r="IA254" s="225"/>
      <c r="IB254" s="225"/>
      <c r="IC254" s="225"/>
      <c r="ID254" s="225"/>
      <c r="IE254" s="225"/>
      <c r="IF254" s="225"/>
      <c r="IG254" s="225"/>
      <c r="IH254" s="225"/>
      <c r="II254" s="225"/>
      <c r="IJ254" s="225"/>
      <c r="IK254" s="225"/>
      <c r="IL254" s="225"/>
      <c r="IM254" s="225"/>
      <c r="IN254" s="225"/>
      <c r="IO254" s="225"/>
      <c r="IP254" s="225"/>
      <c r="IQ254" s="225"/>
      <c r="IR254" s="225"/>
      <c r="IS254" s="225"/>
      <c r="IT254" s="225"/>
      <c r="IU254" s="225"/>
      <c r="IV254" s="225"/>
      <c r="IW254" s="225"/>
      <c r="IX254" s="225"/>
      <c r="IY254" s="225"/>
      <c r="IZ254" s="225"/>
      <c r="JA254" s="225"/>
      <c r="JB254" s="225"/>
      <c r="JC254" s="225"/>
      <c r="JD254" s="225"/>
      <c r="JE254" s="225"/>
      <c r="JF254" s="225"/>
      <c r="JG254" s="225"/>
      <c r="JH254" s="225"/>
      <c r="JI254" s="225"/>
      <c r="JJ254" s="225"/>
      <c r="JK254" s="225"/>
      <c r="JL254" s="225"/>
      <c r="JM254" s="225"/>
      <c r="JN254" s="225"/>
      <c r="JO254" s="225"/>
      <c r="JP254" s="225"/>
      <c r="JQ254" s="225"/>
      <c r="JR254" s="225"/>
      <c r="JS254" s="225"/>
      <c r="JT254" s="225"/>
      <c r="JU254" s="225"/>
      <c r="JV254" s="225"/>
      <c r="JW254" s="225"/>
      <c r="JX254" s="225"/>
      <c r="JY254" s="225"/>
      <c r="JZ254" s="225"/>
      <c r="KA254" s="225"/>
      <c r="KB254" s="225"/>
      <c r="KC254" s="225"/>
      <c r="KD254" s="225"/>
      <c r="KE254" s="225"/>
      <c r="KF254" s="225"/>
      <c r="KG254" s="225"/>
      <c r="KH254" s="225"/>
      <c r="KI254" s="225"/>
      <c r="KJ254" s="225"/>
      <c r="KK254" s="225"/>
      <c r="KL254" s="225"/>
      <c r="KM254" s="225"/>
      <c r="KN254" s="225"/>
      <c r="KO254" s="225"/>
      <c r="KP254" s="225"/>
      <c r="KQ254" s="225"/>
      <c r="KR254" s="225"/>
      <c r="KS254" s="225"/>
      <c r="KT254" s="225"/>
      <c r="KU254" s="225"/>
      <c r="KV254" s="225"/>
      <c r="KW254" s="225"/>
      <c r="KX254" s="225"/>
      <c r="KY254" s="225"/>
      <c r="KZ254" s="225"/>
      <c r="LA254" s="225"/>
      <c r="LB254" s="225"/>
      <c r="LC254" s="225"/>
      <c r="LD254" s="225"/>
      <c r="LE254" s="225"/>
      <c r="LF254" s="225"/>
      <c r="LG254" s="225"/>
      <c r="LH254" s="225"/>
      <c r="LI254" s="225"/>
      <c r="LJ254" s="225"/>
      <c r="LK254" s="225"/>
      <c r="LL254" s="225"/>
      <c r="LM254" s="225"/>
      <c r="LN254" s="225"/>
      <c r="LO254" s="225"/>
      <c r="LP254" s="225"/>
      <c r="LQ254" s="225"/>
      <c r="LR254" s="225"/>
      <c r="LS254" s="225"/>
      <c r="LT254" s="225"/>
      <c r="LU254" s="225"/>
      <c r="LV254" s="225"/>
      <c r="LW254" s="225"/>
      <c r="LX254" s="225"/>
      <c r="LY254" s="225"/>
      <c r="LZ254" s="225"/>
      <c r="MA254" s="225"/>
      <c r="MB254" s="225"/>
      <c r="MC254" s="225"/>
      <c r="MD254" s="225"/>
      <c r="ME254" s="225"/>
      <c r="MF254" s="225"/>
      <c r="MG254" s="225"/>
      <c r="MH254" s="225"/>
      <c r="MI254" s="225"/>
      <c r="MJ254" s="225"/>
      <c r="MK254" s="225"/>
      <c r="ML254" s="225"/>
      <c r="MM254" s="225"/>
      <c r="MN254" s="225"/>
      <c r="MO254" s="225"/>
      <c r="MP254" s="225"/>
      <c r="MQ254" s="225"/>
      <c r="MR254" s="225"/>
      <c r="MS254" s="225"/>
      <c r="MT254" s="225"/>
      <c r="MU254" s="225"/>
      <c r="MV254" s="225"/>
      <c r="MW254" s="225"/>
      <c r="MX254" s="225"/>
      <c r="MY254" s="225"/>
      <c r="MZ254" s="225"/>
      <c r="NA254" s="225"/>
      <c r="NB254" s="225"/>
      <c r="NC254" s="225"/>
      <c r="ND254" s="225"/>
      <c r="NE254" s="225"/>
      <c r="NF254" s="225"/>
      <c r="NG254" s="225"/>
      <c r="NH254" s="225"/>
      <c r="NI254" s="225"/>
      <c r="NJ254" s="225"/>
      <c r="NK254" s="225"/>
      <c r="NL254" s="225"/>
      <c r="NM254" s="225"/>
      <c r="NN254" s="225"/>
      <c r="NO254" s="225"/>
      <c r="NP254" s="225"/>
      <c r="NQ254" s="225"/>
      <c r="NR254" s="225"/>
      <c r="NS254" s="225"/>
      <c r="NT254" s="225"/>
      <c r="NU254" s="225"/>
      <c r="NV254" s="225"/>
      <c r="NW254" s="225"/>
      <c r="NX254" s="225"/>
      <c r="NY254" s="225"/>
      <c r="NZ254" s="225"/>
      <c r="OA254" s="225"/>
      <c r="OB254" s="225"/>
      <c r="OC254" s="225"/>
      <c r="OD254" s="225"/>
      <c r="OE254" s="225"/>
      <c r="OF254" s="225"/>
      <c r="OG254" s="225"/>
      <c r="OH254" s="225"/>
      <c r="OI254" s="225"/>
      <c r="OJ254" s="225"/>
      <c r="OK254" s="225"/>
      <c r="OL254" s="225"/>
      <c r="OM254" s="225"/>
      <c r="ON254" s="225"/>
      <c r="OO254" s="225"/>
      <c r="OP254" s="225"/>
      <c r="OQ254" s="225"/>
      <c r="OR254" s="225"/>
      <c r="OS254" s="225"/>
      <c r="OT254" s="225"/>
      <c r="OU254" s="225"/>
      <c r="OV254" s="225"/>
      <c r="OW254" s="225"/>
      <c r="OX254" s="225"/>
      <c r="OY254" s="225"/>
      <c r="OZ254" s="225"/>
      <c r="PA254" s="225"/>
      <c r="PB254" s="225"/>
      <c r="PC254" s="225"/>
      <c r="PD254" s="225"/>
      <c r="PE254" s="225"/>
      <c r="PF254" s="225"/>
      <c r="PG254" s="225"/>
      <c r="PH254" s="225"/>
      <c r="PI254" s="225"/>
      <c r="PJ254" s="225"/>
      <c r="PK254" s="225"/>
      <c r="PL254" s="225"/>
      <c r="PM254" s="225"/>
      <c r="PN254" s="225"/>
      <c r="PO254" s="225"/>
      <c r="PP254" s="225"/>
      <c r="PQ254" s="225"/>
      <c r="PR254" s="225"/>
      <c r="PS254" s="225"/>
      <c r="PT254" s="225"/>
      <c r="PU254" s="225"/>
      <c r="PV254" s="225"/>
      <c r="PW254" s="225"/>
      <c r="PX254" s="225"/>
      <c r="PY254" s="225"/>
      <c r="PZ254" s="225"/>
      <c r="QA254" s="225"/>
      <c r="QB254" s="225"/>
      <c r="QC254" s="225"/>
      <c r="QD254" s="225"/>
      <c r="QE254" s="225"/>
      <c r="QF254" s="225"/>
      <c r="QG254" s="225"/>
      <c r="QH254" s="225"/>
      <c r="QI254" s="225"/>
      <c r="QJ254" s="225"/>
      <c r="QK254" s="225"/>
      <c r="QL254" s="225"/>
      <c r="QM254" s="225"/>
      <c r="QN254" s="225"/>
      <c r="QO254" s="225"/>
      <c r="QP254" s="225"/>
      <c r="QQ254" s="225"/>
      <c r="QR254" s="225"/>
      <c r="QS254" s="225"/>
      <c r="QT254" s="225"/>
      <c r="QU254" s="225"/>
      <c r="QV254" s="225"/>
      <c r="QW254" s="225"/>
      <c r="QX254" s="225"/>
      <c r="QY254" s="225"/>
      <c r="QZ254" s="225"/>
      <c r="RA254" s="225"/>
      <c r="RB254" s="225"/>
      <c r="RC254" s="225"/>
      <c r="RD254" s="225"/>
      <c r="RE254" s="225"/>
      <c r="RF254" s="225"/>
      <c r="RG254" s="225"/>
      <c r="RH254" s="225"/>
      <c r="RI254" s="225"/>
      <c r="RJ254" s="225"/>
      <c r="RK254" s="225"/>
      <c r="RL254" s="225"/>
      <c r="RM254" s="225"/>
      <c r="RN254" s="225"/>
      <c r="RO254" s="225"/>
      <c r="RP254" s="225"/>
      <c r="RQ254" s="225"/>
      <c r="RR254" s="225"/>
      <c r="RS254" s="225"/>
      <c r="RT254" s="225"/>
      <c r="RU254" s="225"/>
      <c r="RV254" s="225"/>
      <c r="RW254" s="225"/>
      <c r="RX254" s="225"/>
      <c r="RY254" s="225"/>
      <c r="RZ254" s="225"/>
      <c r="SA254" s="225"/>
      <c r="SB254" s="225"/>
      <c r="SC254" s="225"/>
      <c r="SD254" s="225"/>
      <c r="SE254" s="225"/>
      <c r="SF254" s="225"/>
      <c r="SG254" s="225"/>
      <c r="SH254" s="225"/>
      <c r="SI254" s="225"/>
      <c r="SJ254" s="225"/>
      <c r="SK254" s="225"/>
      <c r="SL254" s="225"/>
      <c r="SM254" s="225"/>
      <c r="SN254" s="225"/>
      <c r="SO254" s="225"/>
      <c r="SP254" s="225"/>
      <c r="SQ254" s="225"/>
      <c r="SR254" s="225"/>
      <c r="SS254" s="225"/>
      <c r="ST254" s="225"/>
      <c r="SU254" s="225"/>
      <c r="SV254" s="225"/>
      <c r="SW254" s="225"/>
      <c r="SX254" s="225"/>
      <c r="SY254" s="225"/>
      <c r="SZ254" s="225"/>
      <c r="TA254" s="225"/>
      <c r="TB254" s="225"/>
      <c r="TC254" s="225"/>
      <c r="TD254" s="225"/>
      <c r="TE254" s="225"/>
      <c r="TF254" s="225"/>
      <c r="TG254" s="225"/>
      <c r="TH254" s="225"/>
      <c r="TI254" s="225"/>
      <c r="TJ254" s="225"/>
      <c r="TK254" s="225"/>
      <c r="TL254" s="225"/>
      <c r="TM254" s="225"/>
      <c r="TN254" s="225"/>
      <c r="TO254" s="225"/>
      <c r="TP254" s="225"/>
      <c r="TQ254" s="225"/>
      <c r="TR254" s="225"/>
      <c r="TS254" s="225"/>
      <c r="TT254" s="225"/>
      <c r="TU254" s="225"/>
      <c r="TV254" s="225"/>
      <c r="TW254" s="225"/>
      <c r="TX254" s="225"/>
      <c r="TY254" s="225"/>
      <c r="TZ254" s="225"/>
      <c r="UA254" s="225"/>
      <c r="UB254" s="225"/>
      <c r="UC254" s="225"/>
      <c r="UD254" s="225"/>
      <c r="UE254" s="225"/>
      <c r="UF254" s="225"/>
      <c r="UG254" s="225"/>
      <c r="UH254" s="225"/>
      <c r="UI254" s="225"/>
      <c r="UJ254" s="225"/>
      <c r="UK254" s="225"/>
      <c r="UL254" s="225"/>
      <c r="UM254" s="225"/>
      <c r="UN254" s="225"/>
      <c r="UO254" s="225"/>
      <c r="UP254" s="225"/>
      <c r="UQ254" s="225"/>
      <c r="UR254" s="225"/>
      <c r="US254" s="225"/>
      <c r="UT254" s="225"/>
      <c r="UU254" s="225"/>
      <c r="UV254" s="225"/>
      <c r="UW254" s="225"/>
      <c r="UX254" s="225"/>
      <c r="UY254" s="225"/>
      <c r="UZ254" s="225"/>
      <c r="VA254" s="225"/>
      <c r="VB254" s="225"/>
      <c r="VC254" s="225"/>
      <c r="VD254" s="225"/>
      <c r="VE254" s="225"/>
      <c r="VF254" s="225"/>
      <c r="VG254" s="225"/>
      <c r="VH254" s="225"/>
      <c r="VI254" s="225"/>
      <c r="VJ254" s="225"/>
      <c r="VK254" s="225"/>
      <c r="VL254" s="225"/>
      <c r="VM254" s="225"/>
      <c r="VN254" s="225"/>
      <c r="VO254" s="225"/>
      <c r="VP254" s="225"/>
      <c r="VQ254" s="225"/>
      <c r="VR254" s="225"/>
      <c r="VS254" s="225"/>
      <c r="VT254" s="225"/>
      <c r="VU254" s="225"/>
      <c r="VV254" s="225"/>
      <c r="VW254" s="225"/>
      <c r="VX254" s="225"/>
      <c r="VY254" s="225"/>
      <c r="VZ254" s="225"/>
      <c r="WA254" s="225"/>
      <c r="WB254" s="225"/>
      <c r="WC254" s="225"/>
      <c r="WD254" s="225"/>
      <c r="WE254" s="225"/>
      <c r="WF254" s="225"/>
      <c r="WG254" s="225"/>
      <c r="WH254" s="225"/>
      <c r="WI254" s="225"/>
      <c r="WJ254" s="225"/>
      <c r="WK254" s="225"/>
      <c r="WL254" s="225"/>
      <c r="WM254" s="225"/>
      <c r="WN254" s="225"/>
      <c r="WO254" s="225"/>
      <c r="WP254" s="225"/>
      <c r="WQ254" s="225"/>
      <c r="WR254" s="225"/>
      <c r="WS254" s="225"/>
      <c r="WT254" s="225"/>
      <c r="WU254" s="225"/>
      <c r="WV254" s="225"/>
      <c r="WW254" s="225"/>
      <c r="WX254" s="225"/>
      <c r="WY254" s="225"/>
      <c r="WZ254" s="225"/>
      <c r="XA254" s="225"/>
      <c r="XB254" s="225"/>
      <c r="XC254" s="225"/>
      <c r="XD254" s="225"/>
      <c r="XE254" s="225"/>
      <c r="XF254" s="225"/>
      <c r="XG254" s="225"/>
      <c r="XH254" s="225"/>
      <c r="XI254" s="225"/>
      <c r="XJ254" s="225"/>
      <c r="XK254" s="225"/>
      <c r="XL254" s="225"/>
      <c r="XM254" s="225"/>
      <c r="XN254" s="225"/>
      <c r="XO254" s="225"/>
      <c r="XP254" s="225"/>
      <c r="XQ254" s="225"/>
      <c r="XR254" s="225"/>
      <c r="XS254" s="225"/>
      <c r="XT254" s="225"/>
      <c r="XU254" s="225"/>
      <c r="XV254" s="225"/>
      <c r="XW254" s="225"/>
      <c r="XX254" s="225"/>
      <c r="XY254" s="225"/>
      <c r="XZ254" s="225"/>
      <c r="YA254" s="225"/>
      <c r="YB254" s="225"/>
      <c r="YC254" s="225"/>
      <c r="YD254" s="225"/>
      <c r="YE254" s="225"/>
      <c r="YF254" s="225"/>
      <c r="YG254" s="225"/>
      <c r="YH254" s="225"/>
      <c r="YI254" s="225"/>
      <c r="YJ254" s="225"/>
      <c r="YK254" s="225"/>
      <c r="YL254" s="225"/>
      <c r="YM254" s="225"/>
      <c r="YN254" s="225"/>
      <c r="YO254" s="225"/>
      <c r="YP254" s="225"/>
      <c r="YQ254" s="225"/>
      <c r="YR254" s="225"/>
      <c r="YS254" s="225"/>
      <c r="YT254" s="225"/>
      <c r="YU254" s="225"/>
      <c r="YV254" s="225"/>
      <c r="YW254" s="225"/>
      <c r="YX254" s="225"/>
      <c r="YY254" s="225"/>
      <c r="YZ254" s="225"/>
      <c r="ZA254" s="225"/>
      <c r="ZB254" s="225"/>
      <c r="ZC254" s="225"/>
      <c r="ZD254" s="225"/>
      <c r="ZE254" s="225"/>
      <c r="ZF254" s="225"/>
      <c r="ZG254" s="225"/>
      <c r="ZH254" s="225"/>
      <c r="ZI254" s="225"/>
      <c r="ZJ254" s="225"/>
      <c r="ZK254" s="225"/>
      <c r="ZL254" s="225"/>
      <c r="ZM254" s="225"/>
      <c r="ZN254" s="225"/>
      <c r="ZO254" s="225"/>
      <c r="ZP254" s="225"/>
      <c r="ZQ254" s="225"/>
      <c r="ZR254" s="225"/>
      <c r="ZS254" s="225"/>
      <c r="ZT254" s="225"/>
      <c r="ZU254" s="225"/>
      <c r="ZV254" s="225"/>
      <c r="ZW254" s="225"/>
      <c r="ZX254" s="225"/>
      <c r="ZY254" s="225"/>
      <c r="ZZ254" s="225"/>
      <c r="AAA254" s="225"/>
      <c r="AAB254" s="225"/>
      <c r="AAC254" s="225"/>
      <c r="AAD254" s="225"/>
      <c r="AAE254" s="225"/>
      <c r="AAF254" s="225"/>
      <c r="AAG254" s="225"/>
      <c r="AAH254" s="225"/>
      <c r="AAI254" s="225"/>
      <c r="AAJ254" s="225"/>
      <c r="AAK254" s="225"/>
      <c r="AAL254" s="225"/>
      <c r="AAM254" s="225"/>
      <c r="AAN254" s="225"/>
      <c r="AAO254" s="225"/>
      <c r="AAP254" s="225"/>
      <c r="AAQ254" s="225"/>
      <c r="AAR254" s="225"/>
      <c r="AAS254" s="225"/>
      <c r="AAT254" s="225"/>
      <c r="AAU254" s="225"/>
      <c r="AAV254" s="225"/>
      <c r="AAW254" s="225"/>
      <c r="AAX254" s="225"/>
      <c r="AAY254" s="225"/>
      <c r="AAZ254" s="225"/>
      <c r="ABA254" s="225"/>
      <c r="ABB254" s="225"/>
      <c r="ABC254" s="225"/>
      <c r="ABD254" s="225"/>
      <c r="ABE254" s="225"/>
      <c r="ABF254" s="225"/>
      <c r="ABG254" s="225"/>
      <c r="ABH254" s="225"/>
      <c r="ABI254" s="225"/>
      <c r="ABJ254" s="225"/>
      <c r="ABK254" s="225"/>
      <c r="ABL254" s="225"/>
      <c r="ABM254" s="225"/>
      <c r="ABN254" s="225"/>
      <c r="ABO254" s="225"/>
      <c r="ABP254" s="225"/>
      <c r="ABQ254" s="225"/>
      <c r="ABR254" s="225"/>
      <c r="ABS254" s="225"/>
      <c r="ABT254" s="225"/>
      <c r="ABU254" s="225"/>
      <c r="ABV254" s="225"/>
      <c r="ABW254" s="225"/>
      <c r="ABX254" s="225"/>
      <c r="ABY254" s="225"/>
      <c r="ABZ254" s="225"/>
      <c r="ACA254" s="225"/>
      <c r="ACB254" s="225"/>
      <c r="ACC254" s="225"/>
      <c r="ACD254" s="225"/>
      <c r="ACE254" s="225"/>
      <c r="ACF254" s="225"/>
      <c r="ACG254" s="225"/>
      <c r="ACH254" s="225"/>
      <c r="ACI254" s="225"/>
      <c r="ACJ254" s="225"/>
      <c r="ACK254" s="225"/>
      <c r="ACL254" s="225"/>
      <c r="ACM254" s="225"/>
      <c r="ACN254" s="225"/>
      <c r="ACO254" s="225"/>
      <c r="ACP254" s="225"/>
      <c r="ACQ254" s="225"/>
      <c r="ACR254" s="225"/>
      <c r="ACS254" s="225"/>
      <c r="ACT254" s="225"/>
      <c r="ACU254" s="225"/>
      <c r="ACV254" s="225"/>
      <c r="ACW254" s="225"/>
      <c r="ACX254" s="225"/>
      <c r="ACY254" s="225"/>
      <c r="ACZ254" s="225"/>
      <c r="ADA254" s="225"/>
      <c r="ADB254" s="225"/>
      <c r="ADC254" s="225"/>
      <c r="ADD254" s="225"/>
      <c r="ADE254" s="225"/>
      <c r="ADF254" s="225"/>
      <c r="ADG254" s="225"/>
      <c r="ADH254" s="225"/>
      <c r="ADI254" s="225"/>
      <c r="ADJ254" s="225"/>
      <c r="ADK254" s="225"/>
      <c r="ADL254" s="225"/>
      <c r="ADM254" s="225"/>
      <c r="ADN254" s="225"/>
      <c r="ADO254" s="225"/>
      <c r="ADP254" s="225"/>
      <c r="ADQ254" s="225"/>
      <c r="ADR254" s="225"/>
      <c r="ADS254" s="225"/>
      <c r="ADT254" s="225"/>
      <c r="ADU254" s="225"/>
      <c r="ADV254" s="225"/>
      <c r="ADW254" s="225"/>
      <c r="ADX254" s="225"/>
      <c r="ADY254" s="225"/>
      <c r="ADZ254" s="225"/>
      <c r="AEA254" s="225"/>
      <c r="AEB254" s="225"/>
      <c r="AEC254" s="225"/>
      <c r="AED254" s="225"/>
      <c r="AEE254" s="225"/>
      <c r="AEF254" s="225"/>
      <c r="AEG254" s="225"/>
      <c r="AEH254" s="225"/>
      <c r="AEI254" s="225"/>
      <c r="AEJ254" s="225"/>
      <c r="AEK254" s="225"/>
      <c r="AEL254" s="225"/>
      <c r="AEM254" s="225"/>
      <c r="AEN254" s="225"/>
      <c r="AEO254" s="225"/>
      <c r="AEP254" s="225"/>
      <c r="AEQ254" s="225"/>
      <c r="AER254" s="225"/>
      <c r="AES254" s="225"/>
      <c r="AET254" s="225"/>
      <c r="AEU254" s="225"/>
      <c r="AEV254" s="225"/>
      <c r="AEW254" s="225"/>
      <c r="AEX254" s="225"/>
      <c r="AEY254" s="225"/>
      <c r="AEZ254" s="225"/>
      <c r="AFA254" s="225"/>
      <c r="AFB254" s="225"/>
      <c r="AFC254" s="225"/>
      <c r="AFD254" s="225"/>
      <c r="AFE254" s="225"/>
      <c r="AFF254" s="225"/>
      <c r="AFG254" s="225"/>
      <c r="AFH254" s="225"/>
      <c r="AFI254" s="225"/>
      <c r="AFJ254" s="225"/>
      <c r="AFK254" s="225"/>
      <c r="AFL254" s="225"/>
      <c r="AFM254" s="225"/>
      <c r="AFN254" s="225"/>
      <c r="AFO254" s="225"/>
      <c r="AFP254" s="225"/>
      <c r="AFQ254" s="225"/>
      <c r="AFR254" s="225"/>
      <c r="AFS254" s="225"/>
      <c r="AFT254" s="225"/>
      <c r="AFU254" s="225"/>
      <c r="AFV254" s="225"/>
      <c r="AFW254" s="225"/>
      <c r="AFX254" s="225"/>
      <c r="AFY254" s="225"/>
      <c r="AFZ254" s="225"/>
      <c r="AGA254" s="225"/>
      <c r="AGB254" s="225"/>
      <c r="AGC254" s="225"/>
      <c r="AGD254" s="225"/>
      <c r="AGE254" s="225"/>
      <c r="AGF254" s="225"/>
      <c r="AGG254" s="225"/>
      <c r="AGH254" s="225"/>
      <c r="AGI254" s="225"/>
      <c r="AGJ254" s="225"/>
      <c r="AGK254" s="225"/>
      <c r="AGL254" s="225"/>
      <c r="AGM254" s="225"/>
      <c r="AGN254" s="225"/>
      <c r="AGO254" s="225"/>
      <c r="AGP254" s="225"/>
      <c r="AGQ254" s="225"/>
      <c r="AGR254" s="225"/>
      <c r="AGS254" s="225"/>
      <c r="AGT254" s="225"/>
      <c r="AGU254" s="225"/>
      <c r="AGV254" s="225"/>
      <c r="AGW254" s="225"/>
      <c r="AGX254" s="225"/>
      <c r="AGY254" s="225"/>
      <c r="AGZ254" s="225"/>
      <c r="AHA254" s="225"/>
      <c r="AHB254" s="225"/>
      <c r="AHC254" s="225"/>
      <c r="AHD254" s="225"/>
      <c r="AHE254" s="225"/>
      <c r="AHF254" s="225"/>
      <c r="AHG254" s="225"/>
      <c r="AHH254" s="225"/>
      <c r="AHI254" s="225"/>
      <c r="AHJ254" s="225"/>
      <c r="AHK254" s="225"/>
      <c r="AHL254" s="225"/>
      <c r="AHM254" s="225"/>
      <c r="AHN254" s="225"/>
      <c r="AHO254" s="225"/>
      <c r="AHP254" s="225"/>
      <c r="AHQ254" s="225"/>
      <c r="AHR254" s="225"/>
      <c r="AHS254" s="225"/>
      <c r="AHT254" s="225"/>
      <c r="AHU254" s="225"/>
      <c r="AHV254" s="225"/>
      <c r="AHW254" s="225"/>
      <c r="AHX254" s="225"/>
      <c r="AHY254" s="225"/>
      <c r="AHZ254" s="225"/>
      <c r="AIA254" s="225"/>
      <c r="AIB254" s="225"/>
      <c r="AIC254" s="225"/>
      <c r="AID254" s="225"/>
      <c r="AIE254" s="225"/>
      <c r="AIF254" s="225"/>
      <c r="AIG254" s="225"/>
      <c r="AIH254" s="225"/>
      <c r="AII254" s="225"/>
      <c r="AIJ254" s="225"/>
      <c r="AIK254" s="225"/>
      <c r="AIL254" s="225"/>
      <c r="AIM254" s="225"/>
      <c r="AIN254" s="225"/>
      <c r="AIO254" s="225"/>
      <c r="AIP254" s="225"/>
      <c r="AIQ254" s="225"/>
      <c r="AIR254" s="225"/>
      <c r="AIS254" s="225"/>
      <c r="AIT254" s="225"/>
      <c r="AIU254" s="225"/>
      <c r="AIV254" s="225"/>
      <c r="AIW254" s="225"/>
      <c r="AIX254" s="225"/>
      <c r="AIY254" s="225"/>
      <c r="AIZ254" s="225"/>
      <c r="AJA254" s="225"/>
      <c r="AJB254" s="225"/>
      <c r="AJC254" s="225"/>
      <c r="AJD254" s="225"/>
      <c r="AJE254" s="225"/>
      <c r="AJF254" s="225"/>
      <c r="AJG254" s="225"/>
      <c r="AJH254" s="225"/>
      <c r="AJI254" s="225"/>
      <c r="AJJ254" s="225"/>
      <c r="AJK254" s="225"/>
      <c r="AJL254" s="225"/>
      <c r="AJM254" s="225"/>
      <c r="AJN254" s="225"/>
      <c r="AJO254" s="225"/>
      <c r="AJP254" s="225"/>
      <c r="AJQ254" s="225"/>
      <c r="AJR254" s="225"/>
      <c r="AJS254" s="225"/>
      <c r="AJT254" s="225"/>
      <c r="AJU254" s="225"/>
      <c r="AJV254" s="225"/>
      <c r="AJW254" s="225"/>
      <c r="AJX254" s="225"/>
      <c r="AJY254" s="225"/>
      <c r="AJZ254" s="225"/>
      <c r="AKA254" s="225"/>
      <c r="AKB254" s="225"/>
      <c r="AKC254" s="225"/>
      <c r="AKD254" s="225"/>
      <c r="AKE254" s="225"/>
      <c r="AKF254" s="225"/>
      <c r="AKG254" s="225"/>
      <c r="AKH254" s="225"/>
      <c r="AKI254" s="225"/>
      <c r="AKJ254" s="225"/>
      <c r="AKK254" s="225"/>
      <c r="AKL254" s="225"/>
      <c r="AKM254" s="225"/>
      <c r="AKN254" s="225"/>
      <c r="AKO254" s="225"/>
      <c r="AKP254" s="225"/>
      <c r="AKQ254" s="225"/>
      <c r="AKR254" s="225"/>
      <c r="AKS254" s="225"/>
      <c r="AKT254" s="225"/>
      <c r="AKU254" s="225"/>
      <c r="AKV254" s="225"/>
      <c r="AKW254" s="225"/>
      <c r="AKX254" s="225"/>
      <c r="AKY254" s="225"/>
      <c r="AKZ254" s="225"/>
      <c r="ALA254" s="225"/>
      <c r="ALB254" s="225"/>
      <c r="ALC254" s="225"/>
      <c r="ALD254" s="225"/>
      <c r="ALE254" s="225"/>
      <c r="ALF254" s="225"/>
      <c r="ALG254" s="225"/>
      <c r="ALH254" s="225"/>
      <c r="ALI254" s="225"/>
      <c r="ALJ254" s="225"/>
      <c r="ALK254" s="225"/>
      <c r="ALL254" s="225"/>
      <c r="ALM254" s="225"/>
      <c r="ALN254" s="225"/>
      <c r="ALO254" s="225"/>
      <c r="ALP254" s="225"/>
      <c r="ALQ254" s="225"/>
      <c r="ALR254" s="225"/>
      <c r="ALS254" s="225"/>
      <c r="ALT254" s="225"/>
      <c r="ALU254" s="225"/>
      <c r="ALV254" s="225"/>
      <c r="ALW254" s="225"/>
      <c r="ALX254" s="225"/>
      <c r="ALY254" s="225"/>
      <c r="ALZ254" s="225"/>
      <c r="AMA254" s="225"/>
      <c r="AMB254" s="225"/>
      <c r="AMC254" s="225"/>
      <c r="AMD254" s="225"/>
      <c r="AME254" s="225"/>
      <c r="AMF254" s="225"/>
      <c r="AMG254" s="225"/>
      <c r="AMH254" s="225"/>
      <c r="AMI254" s="225"/>
      <c r="AMJ254" s="225"/>
      <c r="AMK254" s="225"/>
      <c r="AML254" s="225"/>
      <c r="AMM254" s="225"/>
      <c r="AMN254" s="225"/>
      <c r="AMO254" s="225"/>
      <c r="AMP254" s="225"/>
      <c r="AMQ254" s="225"/>
      <c r="AMR254" s="225"/>
      <c r="AMS254" s="225"/>
      <c r="AMT254" s="225"/>
      <c r="AMU254" s="225"/>
      <c r="AMV254" s="225"/>
      <c r="AMW254" s="225"/>
      <c r="AMX254" s="225"/>
      <c r="AMY254" s="225"/>
      <c r="AMZ254" s="225"/>
      <c r="ANA254" s="225"/>
      <c r="ANB254" s="225"/>
      <c r="ANC254" s="225"/>
      <c r="AND254" s="225"/>
      <c r="ANE254" s="225"/>
      <c r="ANF254" s="225"/>
      <c r="ANG254" s="225"/>
      <c r="ANH254" s="225"/>
      <c r="ANI254" s="225"/>
      <c r="ANJ254" s="225"/>
      <c r="ANK254" s="225"/>
      <c r="ANL254" s="225"/>
      <c r="ANM254" s="225"/>
      <c r="ANN254" s="225"/>
      <c r="ANO254" s="225"/>
      <c r="ANP254" s="225"/>
      <c r="ANQ254" s="225"/>
      <c r="ANR254" s="225"/>
      <c r="ANS254" s="225"/>
      <c r="ANT254" s="225"/>
      <c r="ANU254" s="225"/>
      <c r="ANV254" s="225"/>
      <c r="ANW254" s="225"/>
      <c r="ANX254" s="225"/>
      <c r="ANY254" s="225"/>
      <c r="ANZ254" s="225"/>
      <c r="AOA254" s="225"/>
      <c r="AOB254" s="225"/>
      <c r="AOC254" s="225"/>
      <c r="AOD254" s="225"/>
      <c r="AOE254" s="225"/>
      <c r="AOF254" s="225"/>
      <c r="AOG254" s="225"/>
      <c r="AOH254" s="225"/>
      <c r="AOI254" s="225"/>
      <c r="AOJ254" s="225"/>
      <c r="AOK254" s="225"/>
      <c r="AOL254" s="225"/>
      <c r="AOM254" s="225"/>
      <c r="AON254" s="225"/>
      <c r="AOO254" s="225"/>
      <c r="AOP254" s="225"/>
      <c r="AOQ254" s="225"/>
      <c r="AOR254" s="225"/>
      <c r="AOS254" s="225"/>
      <c r="AOT254" s="225"/>
      <c r="AOU254" s="225"/>
      <c r="AOV254" s="225"/>
      <c r="AOW254" s="225"/>
      <c r="AOX254" s="225"/>
      <c r="AOY254" s="225"/>
      <c r="AOZ254" s="225"/>
      <c r="APA254" s="225"/>
      <c r="APB254" s="225"/>
      <c r="APC254" s="225"/>
      <c r="APD254" s="225"/>
      <c r="APE254" s="225"/>
      <c r="APF254" s="225"/>
      <c r="APG254" s="225"/>
      <c r="APH254" s="225"/>
      <c r="API254" s="225"/>
      <c r="APJ254" s="225"/>
      <c r="APK254" s="225"/>
      <c r="APL254" s="225"/>
      <c r="APM254" s="225"/>
      <c r="APN254" s="225"/>
      <c r="APO254" s="225"/>
      <c r="APP254" s="225"/>
      <c r="APQ254" s="225"/>
      <c r="APR254" s="225"/>
      <c r="APS254" s="225"/>
      <c r="APT254" s="225"/>
      <c r="APU254" s="225"/>
      <c r="APV254" s="225"/>
      <c r="APW254" s="225"/>
      <c r="APX254" s="225"/>
      <c r="APY254" s="225"/>
      <c r="APZ254" s="225"/>
      <c r="AQA254" s="225"/>
      <c r="AQB254" s="225"/>
      <c r="AQC254" s="225"/>
      <c r="AQD254" s="225"/>
      <c r="AQE254" s="225"/>
      <c r="AQF254" s="225"/>
      <c r="AQG254" s="225"/>
      <c r="AQH254" s="225"/>
      <c r="AQI254" s="225"/>
      <c r="AQJ254" s="225"/>
      <c r="AQK254" s="225"/>
      <c r="AQL254" s="225"/>
      <c r="AQM254" s="225"/>
      <c r="AQN254" s="225"/>
      <c r="AQO254" s="225"/>
      <c r="AQP254" s="225"/>
      <c r="AQQ254" s="225"/>
      <c r="AQR254" s="225"/>
      <c r="AQS254" s="225"/>
      <c r="AQT254" s="225"/>
      <c r="AQU254" s="225"/>
      <c r="AQV254" s="225"/>
      <c r="AQW254" s="225"/>
      <c r="AQX254" s="225"/>
      <c r="AQY254" s="225"/>
      <c r="AQZ254" s="225"/>
      <c r="ARA254" s="225"/>
      <c r="ARB254" s="225"/>
      <c r="ARC254" s="225"/>
      <c r="ARD254" s="225"/>
      <c r="ARE254" s="225"/>
      <c r="ARF254" s="225"/>
      <c r="ARG254" s="225"/>
      <c r="ARH254" s="225"/>
      <c r="ARI254" s="225"/>
      <c r="ARJ254" s="225"/>
      <c r="ARK254" s="225"/>
      <c r="ARL254" s="225"/>
      <c r="ARM254" s="225"/>
      <c r="ARN254" s="225"/>
      <c r="ARO254" s="225"/>
      <c r="ARP254" s="225"/>
      <c r="ARQ254" s="225"/>
      <c r="ARR254" s="225"/>
      <c r="ARS254" s="225"/>
      <c r="ART254" s="225"/>
      <c r="ARU254" s="225"/>
      <c r="ARV254" s="225"/>
      <c r="ARW254" s="225"/>
      <c r="ARX254" s="225"/>
      <c r="ARY254" s="225"/>
      <c r="ARZ254" s="225"/>
      <c r="ASA254" s="225"/>
      <c r="ASB254" s="225"/>
      <c r="ASC254" s="225"/>
      <c r="ASD254" s="225"/>
      <c r="ASE254" s="225"/>
      <c r="ASF254" s="225"/>
      <c r="ASG254" s="225"/>
      <c r="ASH254" s="225"/>
      <c r="ASI254" s="225"/>
      <c r="ASJ254" s="225"/>
      <c r="ASK254" s="225"/>
      <c r="ASL254" s="225"/>
      <c r="ASM254" s="225"/>
      <c r="ASN254" s="225"/>
      <c r="ASO254" s="225"/>
      <c r="ASP254" s="225"/>
      <c r="ASQ254" s="225"/>
      <c r="ASR254" s="225"/>
      <c r="ASS254" s="225"/>
      <c r="AST254" s="225"/>
      <c r="ASU254" s="225"/>
      <c r="ASV254" s="225"/>
      <c r="ASW254" s="225"/>
      <c r="ASX254" s="225"/>
      <c r="ASY254" s="225"/>
      <c r="ASZ254" s="225"/>
      <c r="ATA254" s="225"/>
      <c r="ATB254" s="225"/>
      <c r="ATC254" s="225"/>
      <c r="ATD254" s="225"/>
      <c r="ATE254" s="225"/>
      <c r="ATF254" s="225"/>
      <c r="ATG254" s="225"/>
      <c r="ATH254" s="225"/>
      <c r="ATI254" s="225"/>
      <c r="ATJ254" s="225"/>
      <c r="ATK254" s="225"/>
      <c r="ATL254" s="225"/>
      <c r="ATM254" s="225"/>
      <c r="ATN254" s="225"/>
      <c r="ATO254" s="225"/>
      <c r="ATP254" s="225"/>
      <c r="ATQ254" s="225"/>
      <c r="ATR254" s="225"/>
      <c r="ATS254" s="225"/>
      <c r="ATT254" s="225"/>
      <c r="ATU254" s="225"/>
      <c r="ATV254" s="225"/>
      <c r="ATW254" s="225"/>
      <c r="ATX254" s="225"/>
      <c r="ATY254" s="225"/>
      <c r="ATZ254" s="225"/>
      <c r="AUA254" s="225"/>
      <c r="AUB254" s="225"/>
      <c r="AUC254" s="225"/>
      <c r="AUD254" s="225"/>
      <c r="AUE254" s="225"/>
      <c r="AUF254" s="225"/>
      <c r="AUG254" s="225"/>
      <c r="AUH254" s="225"/>
      <c r="AUI254" s="225"/>
      <c r="AUJ254" s="225"/>
      <c r="AUK254" s="225"/>
      <c r="AUL254" s="225"/>
      <c r="AUM254" s="225"/>
      <c r="AUN254" s="225"/>
      <c r="AUO254" s="225"/>
      <c r="AUP254" s="225"/>
      <c r="AUQ254" s="225"/>
      <c r="AUR254" s="225"/>
      <c r="AUS254" s="225"/>
      <c r="AUT254" s="225"/>
      <c r="AUU254" s="225"/>
      <c r="AUV254" s="225"/>
      <c r="AUW254" s="225"/>
      <c r="AUX254" s="225"/>
      <c r="AUY254" s="225"/>
      <c r="AUZ254" s="225"/>
      <c r="AVA254" s="225"/>
      <c r="AVB254" s="225"/>
      <c r="AVC254" s="225"/>
      <c r="AVD254" s="225"/>
      <c r="AVE254" s="225"/>
      <c r="AVF254" s="225"/>
      <c r="AVG254" s="225"/>
      <c r="AVH254" s="225"/>
      <c r="AVI254" s="225"/>
      <c r="AVJ254" s="225"/>
      <c r="AVK254" s="225"/>
      <c r="AVL254" s="225"/>
      <c r="AVM254" s="225"/>
      <c r="AVN254" s="225"/>
      <c r="AVO254" s="225"/>
      <c r="AVP254" s="225"/>
      <c r="AVQ254" s="225"/>
      <c r="AVR254" s="225"/>
      <c r="AVS254" s="225"/>
      <c r="AVT254" s="225"/>
      <c r="AVU254" s="225"/>
      <c r="AVV254" s="225"/>
      <c r="AVW254" s="225"/>
      <c r="AVX254" s="225"/>
      <c r="AVY254" s="225"/>
      <c r="AVZ254" s="225"/>
      <c r="AWA254" s="225"/>
      <c r="AWB254" s="225"/>
      <c r="AWC254" s="225"/>
      <c r="AWD254" s="225"/>
      <c r="AWE254" s="225"/>
      <c r="AWF254" s="225"/>
      <c r="AWG254" s="225"/>
      <c r="AWH254" s="225"/>
      <c r="AWI254" s="225"/>
      <c r="AWJ254" s="225"/>
      <c r="AWK254" s="225"/>
      <c r="AWL254" s="225"/>
      <c r="AWM254" s="225"/>
      <c r="AWN254" s="225"/>
      <c r="AWO254" s="225"/>
      <c r="AWP254" s="225"/>
      <c r="AWQ254" s="225"/>
      <c r="AWR254" s="225"/>
      <c r="AWS254" s="225"/>
      <c r="AWT254" s="225"/>
      <c r="AWU254" s="225"/>
      <c r="AWV254" s="225"/>
      <c r="AWW254" s="225"/>
      <c r="AWX254" s="225"/>
      <c r="AWY254" s="225"/>
      <c r="AWZ254" s="225"/>
      <c r="AXA254" s="225"/>
      <c r="AXB254" s="225"/>
      <c r="AXC254" s="225"/>
      <c r="AXD254" s="225"/>
      <c r="AXE254" s="225"/>
      <c r="AXF254" s="225"/>
      <c r="AXG254" s="225"/>
      <c r="AXH254" s="225"/>
      <c r="AXI254" s="225"/>
      <c r="AXJ254" s="225"/>
      <c r="AXK254" s="225"/>
      <c r="AXL254" s="225"/>
      <c r="AXM254" s="225"/>
      <c r="AXN254" s="225"/>
      <c r="AXO254" s="225"/>
      <c r="AXP254" s="225"/>
      <c r="AXQ254" s="225"/>
      <c r="AXR254" s="225"/>
      <c r="AXS254" s="225"/>
      <c r="AXT254" s="225"/>
      <c r="AXU254" s="225"/>
      <c r="AXV254" s="225"/>
      <c r="AXW254" s="225"/>
      <c r="AXX254" s="225"/>
      <c r="AXY254" s="225"/>
      <c r="AXZ254" s="225"/>
      <c r="AYA254" s="225"/>
      <c r="AYB254" s="225"/>
      <c r="AYC254" s="225"/>
      <c r="AYD254" s="225"/>
      <c r="AYE254" s="225"/>
      <c r="AYF254" s="225"/>
      <c r="AYG254" s="225"/>
      <c r="AYH254" s="225"/>
      <c r="AYI254" s="225"/>
      <c r="AYJ254" s="225"/>
      <c r="AYK254" s="225"/>
      <c r="AYL254" s="225"/>
      <c r="AYM254" s="225"/>
      <c r="AYN254" s="225"/>
      <c r="AYO254" s="225"/>
      <c r="AYP254" s="225"/>
      <c r="AYQ254" s="225"/>
      <c r="AYR254" s="225"/>
      <c r="AYS254" s="225"/>
      <c r="AYT254" s="225"/>
      <c r="AYU254" s="225"/>
      <c r="AYV254" s="225"/>
      <c r="AYW254" s="225"/>
      <c r="AYX254" s="225"/>
      <c r="AYY254" s="225"/>
      <c r="AYZ254" s="225"/>
      <c r="AZA254" s="225"/>
      <c r="AZB254" s="225"/>
      <c r="AZC254" s="225"/>
      <c r="AZD254" s="225"/>
      <c r="AZE254" s="225"/>
      <c r="AZF254" s="225"/>
      <c r="AZG254" s="225"/>
      <c r="AZH254" s="225"/>
      <c r="AZI254" s="225"/>
      <c r="AZJ254" s="225"/>
      <c r="AZK254" s="225"/>
      <c r="AZL254" s="225"/>
      <c r="AZM254" s="225"/>
      <c r="AZN254" s="225"/>
      <c r="AZO254" s="225"/>
      <c r="AZP254" s="225"/>
      <c r="AZQ254" s="225"/>
      <c r="AZR254" s="225"/>
      <c r="AZS254" s="225"/>
      <c r="AZT254" s="225"/>
      <c r="AZU254" s="225"/>
      <c r="AZV254" s="225"/>
      <c r="AZW254" s="225"/>
      <c r="AZX254" s="225"/>
      <c r="AZY254" s="225"/>
      <c r="AZZ254" s="225"/>
      <c r="BAA254" s="225"/>
      <c r="BAB254" s="225"/>
      <c r="BAC254" s="225"/>
      <c r="BAD254" s="225"/>
      <c r="BAE254" s="225"/>
      <c r="BAF254" s="225"/>
      <c r="BAG254" s="225"/>
      <c r="BAH254" s="225"/>
      <c r="BAI254" s="225"/>
      <c r="BAJ254" s="225"/>
      <c r="BAK254" s="225"/>
      <c r="BAL254" s="225"/>
      <c r="BAM254" s="225"/>
      <c r="BAN254" s="225"/>
      <c r="BAO254" s="225"/>
      <c r="BAP254" s="225"/>
      <c r="BAQ254" s="225"/>
      <c r="BAR254" s="225"/>
      <c r="BAS254" s="225"/>
      <c r="BAT254" s="225"/>
      <c r="BAU254" s="225"/>
      <c r="BAV254" s="225"/>
      <c r="BAW254" s="225"/>
      <c r="BAX254" s="225"/>
      <c r="BAY254" s="225"/>
      <c r="BAZ254" s="225"/>
      <c r="BBA254" s="225"/>
      <c r="BBB254" s="225"/>
      <c r="BBC254" s="225"/>
      <c r="BBD254" s="225"/>
      <c r="BBE254" s="225"/>
      <c r="BBF254" s="225"/>
      <c r="BBG254" s="225"/>
      <c r="BBH254" s="225"/>
      <c r="BBI254" s="225"/>
      <c r="BBJ254" s="225"/>
      <c r="BBK254" s="225"/>
      <c r="BBL254" s="225"/>
      <c r="BBM254" s="225"/>
      <c r="BBN254" s="225"/>
      <c r="BBO254" s="225"/>
      <c r="BBP254" s="225"/>
      <c r="BBQ254" s="225"/>
      <c r="BBR254" s="225"/>
      <c r="BBS254" s="225"/>
      <c r="BBT254" s="225"/>
      <c r="BBU254" s="225"/>
      <c r="BBV254" s="225"/>
      <c r="BBW254" s="225"/>
      <c r="BBX254" s="225"/>
      <c r="BBY254" s="225"/>
      <c r="BBZ254" s="225"/>
      <c r="BCA254" s="225"/>
      <c r="BCB254" s="225"/>
      <c r="BCC254" s="225"/>
      <c r="BCD254" s="225"/>
      <c r="BCE254" s="225"/>
      <c r="BCF254" s="225"/>
      <c r="BCG254" s="225"/>
      <c r="BCH254" s="225"/>
      <c r="BCI254" s="225"/>
      <c r="BCJ254" s="225"/>
      <c r="BCK254" s="225"/>
      <c r="BCL254" s="225"/>
      <c r="BCM254" s="225"/>
      <c r="BCN254" s="225"/>
      <c r="BCO254" s="225"/>
      <c r="BCP254" s="225"/>
      <c r="BCQ254" s="225"/>
      <c r="BCR254" s="225"/>
      <c r="BCS254" s="225"/>
      <c r="BCT254" s="225"/>
      <c r="BCU254" s="225"/>
      <c r="BCV254" s="225"/>
      <c r="BCW254" s="225"/>
      <c r="BCX254" s="225"/>
      <c r="BCY254" s="225"/>
      <c r="BCZ254" s="225"/>
      <c r="BDA254" s="225"/>
      <c r="BDB254" s="225"/>
      <c r="BDC254" s="225"/>
      <c r="BDD254" s="225"/>
      <c r="BDE254" s="225"/>
      <c r="BDF254" s="225"/>
      <c r="BDG254" s="225"/>
      <c r="BDH254" s="225"/>
      <c r="BDI254" s="225"/>
      <c r="BDJ254" s="225"/>
      <c r="BDK254" s="225"/>
      <c r="BDL254" s="225"/>
      <c r="BDM254" s="225"/>
      <c r="BDN254" s="225"/>
      <c r="BDO254" s="225"/>
      <c r="BDP254" s="225"/>
      <c r="BDQ254" s="225"/>
      <c r="BDR254" s="225"/>
      <c r="BDS254" s="225"/>
      <c r="BDT254" s="225"/>
      <c r="BDU254" s="225"/>
      <c r="BDV254" s="225"/>
      <c r="BDW254" s="225"/>
      <c r="BDX254" s="225"/>
      <c r="BDY254" s="225"/>
      <c r="BDZ254" s="225"/>
      <c r="BEA254" s="225"/>
      <c r="BEB254" s="225"/>
      <c r="BEC254" s="225"/>
      <c r="BED254" s="225"/>
      <c r="BEE254" s="225"/>
      <c r="BEF254" s="225"/>
      <c r="BEG254" s="225"/>
      <c r="BEH254" s="225"/>
      <c r="BEI254" s="225"/>
      <c r="BEJ254" s="225"/>
      <c r="BEK254" s="225"/>
      <c r="BEL254" s="225"/>
      <c r="BEM254" s="225"/>
      <c r="BEN254" s="225"/>
      <c r="BEO254" s="225"/>
      <c r="BEP254" s="225"/>
      <c r="BEQ254" s="225"/>
      <c r="BER254" s="225"/>
      <c r="BES254" s="225"/>
      <c r="BET254" s="225"/>
      <c r="BEU254" s="225"/>
      <c r="BEV254" s="225"/>
      <c r="BEW254" s="225"/>
      <c r="BEX254" s="225"/>
      <c r="BEY254" s="225"/>
      <c r="BEZ254" s="225"/>
      <c r="BFA254" s="225"/>
      <c r="BFB254" s="225"/>
      <c r="BFC254" s="225"/>
      <c r="BFD254" s="225"/>
      <c r="BFE254" s="225"/>
      <c r="BFF254" s="225"/>
      <c r="BFG254" s="225"/>
      <c r="BFH254" s="225"/>
      <c r="BFI254" s="225"/>
      <c r="BFJ254" s="225"/>
      <c r="BFK254" s="225"/>
      <c r="BFL254" s="225"/>
      <c r="BFM254" s="225"/>
      <c r="BFN254" s="225"/>
      <c r="BFO254" s="225"/>
      <c r="BFP254" s="225"/>
      <c r="BFQ254" s="225"/>
      <c r="BFR254" s="225"/>
      <c r="BFS254" s="225"/>
      <c r="BFT254" s="225"/>
      <c r="BFU254" s="225"/>
      <c r="BFV254" s="225"/>
      <c r="BFW254" s="225"/>
      <c r="BFX254" s="225"/>
      <c r="BFY254" s="225"/>
      <c r="BFZ254" s="225"/>
      <c r="BGA254" s="225"/>
      <c r="BGB254" s="225"/>
      <c r="BGC254" s="225"/>
      <c r="BGD254" s="225"/>
      <c r="BGE254" s="225"/>
      <c r="BGF254" s="225"/>
      <c r="BGG254" s="225"/>
      <c r="BGH254" s="225"/>
      <c r="BGI254" s="225"/>
      <c r="BGJ254" s="225"/>
      <c r="BGK254" s="225"/>
      <c r="BGL254" s="225"/>
      <c r="BGM254" s="225"/>
      <c r="BGN254" s="225"/>
      <c r="BGO254" s="225"/>
      <c r="BGP254" s="225"/>
      <c r="BGQ254" s="225"/>
      <c r="BGR254" s="225"/>
      <c r="BGS254" s="225"/>
      <c r="BGT254" s="225"/>
      <c r="BGU254" s="225"/>
      <c r="BGV254" s="225"/>
      <c r="BGW254" s="225"/>
      <c r="BGX254" s="225"/>
      <c r="BGY254" s="225"/>
      <c r="BGZ254" s="225"/>
      <c r="BHA254" s="225"/>
      <c r="BHB254" s="225"/>
      <c r="BHC254" s="225"/>
      <c r="BHD254" s="225"/>
      <c r="BHE254" s="225"/>
      <c r="BHF254" s="225"/>
      <c r="BHG254" s="225"/>
      <c r="BHH254" s="225"/>
      <c r="BHI254" s="225"/>
      <c r="BHJ254" s="225"/>
      <c r="BHK254" s="225"/>
      <c r="BHL254" s="225"/>
      <c r="BHM254" s="225"/>
      <c r="BHN254" s="225"/>
      <c r="BHO254" s="225"/>
      <c r="BHP254" s="225"/>
      <c r="BHQ254" s="225"/>
      <c r="BHR254" s="225"/>
      <c r="BHS254" s="225"/>
      <c r="BHT254" s="225"/>
      <c r="BHU254" s="225"/>
      <c r="BHV254" s="225"/>
      <c r="BHW254" s="225"/>
      <c r="BHX254" s="225"/>
      <c r="BHY254" s="225"/>
      <c r="BHZ254" s="225"/>
      <c r="BIA254" s="225"/>
      <c r="BIB254" s="225"/>
      <c r="BIC254" s="225"/>
      <c r="BID254" s="225"/>
      <c r="BIE254" s="225"/>
      <c r="BIF254" s="225"/>
      <c r="BIG254" s="225"/>
      <c r="BIH254" s="225"/>
      <c r="BII254" s="225"/>
      <c r="BIJ254" s="225"/>
      <c r="BIK254" s="225"/>
      <c r="BIL254" s="225"/>
      <c r="BIM254" s="225"/>
      <c r="BIN254" s="225"/>
      <c r="BIO254" s="225"/>
      <c r="BIP254" s="225"/>
      <c r="BIQ254" s="225"/>
      <c r="BIR254" s="225"/>
      <c r="BIS254" s="225"/>
      <c r="BIT254" s="225"/>
      <c r="BIU254" s="225"/>
      <c r="BIV254" s="225"/>
      <c r="BIW254" s="225"/>
      <c r="BIX254" s="225"/>
      <c r="BIY254" s="225"/>
      <c r="BIZ254" s="225"/>
      <c r="BJA254" s="225"/>
      <c r="BJB254" s="225"/>
      <c r="BJC254" s="225"/>
      <c r="BJD254" s="225"/>
      <c r="BJE254" s="225"/>
      <c r="BJF254" s="225"/>
      <c r="BJG254" s="225"/>
      <c r="BJH254" s="225"/>
      <c r="BJI254" s="225"/>
      <c r="BJJ254" s="225"/>
      <c r="BJK254" s="225"/>
      <c r="BJL254" s="225"/>
      <c r="BJM254" s="225"/>
      <c r="BJN254" s="225"/>
      <c r="BJO254" s="225"/>
      <c r="BJP254" s="225"/>
      <c r="BJQ254" s="225"/>
      <c r="BJR254" s="225"/>
      <c r="BJS254" s="225"/>
      <c r="BJT254" s="225"/>
      <c r="BJU254" s="225"/>
      <c r="BJV254" s="225"/>
      <c r="BJW254" s="225"/>
      <c r="BJX254" s="225"/>
      <c r="BJY254" s="225"/>
      <c r="BJZ254" s="225"/>
      <c r="BKA254" s="225"/>
      <c r="BKB254" s="225"/>
      <c r="BKC254" s="225"/>
      <c r="BKD254" s="225"/>
      <c r="BKE254" s="225"/>
      <c r="BKF254" s="225"/>
      <c r="BKG254" s="225"/>
      <c r="BKH254" s="225"/>
      <c r="BKI254" s="225"/>
      <c r="BKJ254" s="225"/>
      <c r="BKK254" s="225"/>
      <c r="BKL254" s="225"/>
      <c r="BKM254" s="225"/>
      <c r="BKN254" s="225"/>
      <c r="BKO254" s="225"/>
      <c r="BKP254" s="225"/>
      <c r="BKQ254" s="225"/>
      <c r="BKR254" s="225"/>
      <c r="BKS254" s="225"/>
      <c r="BKT254" s="225"/>
      <c r="BKU254" s="225"/>
      <c r="BKV254" s="225"/>
      <c r="BKW254" s="225"/>
      <c r="BKX254" s="225"/>
      <c r="BKY254" s="225"/>
      <c r="BKZ254" s="225"/>
      <c r="BLA254" s="225"/>
      <c r="BLB254" s="225"/>
      <c r="BLC254" s="225"/>
      <c r="BLD254" s="225"/>
      <c r="BLE254" s="225"/>
      <c r="BLF254" s="225"/>
      <c r="BLG254" s="225"/>
      <c r="BLH254" s="225"/>
      <c r="BLI254" s="225"/>
      <c r="BLJ254" s="225"/>
      <c r="BLK254" s="225"/>
      <c r="BLL254" s="225"/>
      <c r="BLM254" s="225"/>
      <c r="BLN254" s="225"/>
      <c r="BLO254" s="225"/>
      <c r="BLP254" s="225"/>
      <c r="BLQ254" s="225"/>
      <c r="BLR254" s="225"/>
      <c r="BLS254" s="225"/>
      <c r="BLT254" s="225"/>
      <c r="BLU254" s="225"/>
      <c r="BLV254" s="225"/>
      <c r="BLW254" s="225"/>
      <c r="BLX254" s="225"/>
      <c r="BLY254" s="225"/>
      <c r="BLZ254" s="225"/>
      <c r="BMA254" s="225"/>
      <c r="BMB254" s="225"/>
      <c r="BMC254" s="225"/>
      <c r="BMD254" s="225"/>
      <c r="BME254" s="225"/>
      <c r="BMF254" s="225"/>
      <c r="BMG254" s="225"/>
      <c r="BMH254" s="225"/>
      <c r="BMI254" s="225"/>
      <c r="BMJ254" s="225"/>
      <c r="BMK254" s="225"/>
      <c r="BML254" s="225"/>
      <c r="BMM254" s="225"/>
      <c r="BMN254" s="225"/>
      <c r="BMO254" s="225"/>
      <c r="BMP254" s="225"/>
      <c r="BMQ254" s="225"/>
      <c r="BMR254" s="225"/>
      <c r="BMS254" s="225"/>
      <c r="BMT254" s="225"/>
      <c r="BMU254" s="225"/>
      <c r="BMV254" s="225"/>
      <c r="BMW254" s="225"/>
      <c r="BMX254" s="225"/>
      <c r="BMY254" s="225"/>
      <c r="BMZ254" s="225"/>
      <c r="BNA254" s="225"/>
      <c r="BNB254" s="225"/>
      <c r="BNC254" s="225"/>
      <c r="BND254" s="225"/>
      <c r="BNE254" s="225"/>
      <c r="BNF254" s="225"/>
      <c r="BNG254" s="225"/>
      <c r="BNH254" s="225"/>
      <c r="BNI254" s="225"/>
      <c r="BNJ254" s="225"/>
      <c r="BNK254" s="225"/>
      <c r="BNL254" s="225"/>
      <c r="BNM254" s="225"/>
      <c r="BNN254" s="225"/>
      <c r="BNO254" s="225"/>
      <c r="BNP254" s="225"/>
      <c r="BNQ254" s="225"/>
      <c r="BNR254" s="225"/>
      <c r="BNS254" s="225"/>
      <c r="BNT254" s="225"/>
      <c r="BNU254" s="225"/>
      <c r="BNV254" s="225"/>
      <c r="BNW254" s="225"/>
      <c r="BNX254" s="225"/>
      <c r="BNY254" s="225"/>
      <c r="BNZ254" s="225"/>
      <c r="BOA254" s="225"/>
      <c r="BOB254" s="225"/>
      <c r="BOC254" s="225"/>
      <c r="BOD254" s="225"/>
      <c r="BOE254" s="225"/>
      <c r="BOF254" s="225"/>
      <c r="BOG254" s="225"/>
      <c r="BOH254" s="225"/>
      <c r="BOI254" s="225"/>
      <c r="BOJ254" s="225"/>
      <c r="BOK254" s="225"/>
      <c r="BOL254" s="225"/>
      <c r="BOM254" s="225"/>
      <c r="BON254" s="225"/>
      <c r="BOO254" s="225"/>
      <c r="BOP254" s="225"/>
      <c r="BOQ254" s="225"/>
      <c r="BOR254" s="225"/>
      <c r="BOS254" s="225"/>
      <c r="BOT254" s="225"/>
    </row>
    <row r="255" spans="1:1762" s="227" customFormat="1" ht="13.8">
      <c r="A255" s="225" t="s">
        <v>259</v>
      </c>
      <c r="B255" s="179">
        <v>2.8126461963379303</v>
      </c>
      <c r="C255" s="180"/>
      <c r="D255" s="180"/>
      <c r="E255" s="186">
        <f t="shared" ref="E255" ca="1" si="83">ROUND(B255*$B$5,2)</f>
        <v>0.19</v>
      </c>
      <c r="F255" s="204"/>
      <c r="G255" s="204"/>
      <c r="H255" s="205">
        <f ca="1">+B255+E255</f>
        <v>3.0026461963379303</v>
      </c>
      <c r="I255" s="181"/>
      <c r="K255" s="225"/>
      <c r="M255" s="225"/>
      <c r="N255" s="225"/>
      <c r="O255" s="225"/>
      <c r="P255" s="225"/>
      <c r="Q255" s="225"/>
      <c r="R255" s="225"/>
      <c r="S255" s="225"/>
      <c r="T255" s="225"/>
      <c r="U255" s="225"/>
      <c r="V255" s="225"/>
      <c r="W255" s="225"/>
      <c r="X255" s="225"/>
      <c r="Y255" s="225"/>
      <c r="Z255" s="225"/>
      <c r="AA255" s="225"/>
      <c r="AB255" s="225"/>
      <c r="AC255" s="225"/>
      <c r="AD255" s="225"/>
      <c r="AE255" s="225"/>
      <c r="AF255" s="225"/>
      <c r="AG255" s="225"/>
      <c r="AH255" s="225"/>
      <c r="AI255" s="225"/>
      <c r="AJ255" s="225"/>
      <c r="AK255" s="225"/>
      <c r="AL255" s="225"/>
      <c r="AM255" s="225"/>
      <c r="AN255" s="225"/>
      <c r="AO255" s="225"/>
      <c r="AP255" s="225"/>
      <c r="AQ255" s="225"/>
      <c r="AR255" s="225"/>
      <c r="AS255" s="225"/>
      <c r="AT255" s="225"/>
      <c r="AU255" s="225"/>
      <c r="AV255" s="225"/>
      <c r="AW255" s="225"/>
      <c r="AX255" s="225"/>
      <c r="AY255" s="225"/>
      <c r="AZ255" s="225"/>
      <c r="BA255" s="225"/>
      <c r="BB255" s="225"/>
      <c r="BC255" s="225"/>
      <c r="BD255" s="225"/>
      <c r="BE255" s="225"/>
      <c r="BF255" s="225"/>
      <c r="BG255" s="225"/>
      <c r="BH255" s="225"/>
      <c r="BI255" s="225"/>
      <c r="BJ255" s="225"/>
      <c r="BK255" s="225"/>
      <c r="BL255" s="225"/>
      <c r="BM255" s="225"/>
      <c r="BN255" s="225"/>
      <c r="BO255" s="225"/>
      <c r="BP255" s="225"/>
      <c r="BQ255" s="225"/>
      <c r="BR255" s="225"/>
      <c r="BS255" s="225"/>
      <c r="BT255" s="225"/>
      <c r="BU255" s="225"/>
      <c r="BV255" s="225"/>
      <c r="BW255" s="225"/>
      <c r="BX255" s="225"/>
      <c r="BY255" s="225"/>
      <c r="BZ255" s="225"/>
      <c r="CA255" s="225"/>
      <c r="CB255" s="225"/>
      <c r="CC255" s="225"/>
      <c r="CD255" s="225"/>
      <c r="CE255" s="225"/>
      <c r="CF255" s="225"/>
      <c r="CG255" s="225"/>
      <c r="CH255" s="225"/>
      <c r="CI255" s="225"/>
      <c r="CJ255" s="225"/>
      <c r="CK255" s="225"/>
      <c r="CL255" s="225"/>
      <c r="CM255" s="225"/>
      <c r="CN255" s="225"/>
      <c r="CO255" s="225"/>
      <c r="CP255" s="225"/>
      <c r="CQ255" s="225"/>
      <c r="CR255" s="225"/>
      <c r="CS255" s="225"/>
      <c r="CT255" s="225"/>
      <c r="CU255" s="225"/>
      <c r="CV255" s="225"/>
      <c r="CW255" s="225"/>
      <c r="CX255" s="225"/>
      <c r="CY255" s="225"/>
      <c r="CZ255" s="225"/>
      <c r="DA255" s="225"/>
      <c r="DB255" s="225"/>
      <c r="DC255" s="225"/>
      <c r="DD255" s="225"/>
      <c r="DE255" s="225"/>
      <c r="DF255" s="225"/>
      <c r="DG255" s="225"/>
      <c r="DH255" s="225"/>
      <c r="DI255" s="225"/>
      <c r="DJ255" s="225"/>
      <c r="DK255" s="225"/>
      <c r="DL255" s="225"/>
      <c r="DM255" s="225"/>
      <c r="DN255" s="225"/>
      <c r="DO255" s="225"/>
      <c r="DP255" s="225"/>
      <c r="DQ255" s="225"/>
      <c r="DR255" s="225"/>
      <c r="DS255" s="225"/>
      <c r="DT255" s="225"/>
      <c r="DU255" s="225"/>
      <c r="DV255" s="225"/>
      <c r="DW255" s="225"/>
      <c r="DX255" s="225"/>
      <c r="DY255" s="225"/>
      <c r="DZ255" s="225"/>
      <c r="EA255" s="225"/>
      <c r="EB255" s="225"/>
      <c r="EC255" s="225"/>
      <c r="ED255" s="225"/>
      <c r="EE255" s="225"/>
      <c r="EF255" s="225"/>
      <c r="EG255" s="225"/>
      <c r="EH255" s="225"/>
      <c r="EI255" s="225"/>
      <c r="EJ255" s="225"/>
      <c r="EK255" s="225"/>
      <c r="EL255" s="225"/>
      <c r="EM255" s="225"/>
      <c r="EN255" s="225"/>
      <c r="EO255" s="225"/>
      <c r="EP255" s="225"/>
      <c r="EQ255" s="225"/>
      <c r="ER255" s="225"/>
      <c r="ES255" s="225"/>
      <c r="ET255" s="225"/>
      <c r="EU255" s="225"/>
      <c r="EV255" s="225"/>
      <c r="EW255" s="225"/>
      <c r="EX255" s="225"/>
      <c r="EY255" s="225"/>
      <c r="EZ255" s="225"/>
      <c r="FA255" s="225"/>
      <c r="FB255" s="225"/>
      <c r="FC255" s="225"/>
      <c r="FD255" s="225"/>
      <c r="FE255" s="225"/>
      <c r="FF255" s="225"/>
      <c r="FG255" s="225"/>
      <c r="FH255" s="225"/>
      <c r="FI255" s="225"/>
      <c r="FJ255" s="225"/>
      <c r="FK255" s="225"/>
      <c r="FL255" s="225"/>
      <c r="FM255" s="225"/>
      <c r="FN255" s="225"/>
      <c r="FO255" s="225"/>
      <c r="FP255" s="225"/>
      <c r="FQ255" s="225"/>
      <c r="FR255" s="225"/>
      <c r="FS255" s="225"/>
      <c r="FT255" s="225"/>
      <c r="FU255" s="225"/>
      <c r="FV255" s="225"/>
      <c r="FW255" s="225"/>
      <c r="FX255" s="225"/>
      <c r="FY255" s="225"/>
      <c r="FZ255" s="225"/>
      <c r="GA255" s="225"/>
      <c r="GB255" s="225"/>
      <c r="GC255" s="225"/>
      <c r="GD255" s="225"/>
      <c r="GE255" s="225"/>
      <c r="GF255" s="225"/>
      <c r="GG255" s="225"/>
      <c r="GH255" s="225"/>
      <c r="GI255" s="225"/>
      <c r="GJ255" s="225"/>
      <c r="GK255" s="225"/>
      <c r="GL255" s="225"/>
      <c r="GM255" s="225"/>
      <c r="GN255" s="225"/>
      <c r="GO255" s="225"/>
      <c r="GP255" s="225"/>
      <c r="GQ255" s="225"/>
      <c r="GR255" s="225"/>
      <c r="GS255" s="225"/>
      <c r="GT255" s="225"/>
      <c r="GU255" s="225"/>
      <c r="GV255" s="225"/>
      <c r="GW255" s="225"/>
      <c r="GX255" s="225"/>
      <c r="GY255" s="225"/>
      <c r="GZ255" s="225"/>
      <c r="HA255" s="225"/>
      <c r="HB255" s="225"/>
      <c r="HC255" s="225"/>
      <c r="HD255" s="225"/>
      <c r="HE255" s="225"/>
      <c r="HF255" s="225"/>
      <c r="HG255" s="225"/>
      <c r="HH255" s="225"/>
      <c r="HI255" s="225"/>
      <c r="HJ255" s="225"/>
      <c r="HK255" s="225"/>
      <c r="HL255" s="225"/>
      <c r="HM255" s="225"/>
      <c r="HN255" s="225"/>
      <c r="HO255" s="225"/>
      <c r="HP255" s="225"/>
      <c r="HQ255" s="225"/>
      <c r="HR255" s="225"/>
      <c r="HS255" s="225"/>
      <c r="HT255" s="225"/>
      <c r="HU255" s="225"/>
      <c r="HV255" s="225"/>
      <c r="HW255" s="225"/>
      <c r="HX255" s="225"/>
      <c r="HY255" s="225"/>
      <c r="HZ255" s="225"/>
      <c r="IA255" s="225"/>
      <c r="IB255" s="225"/>
      <c r="IC255" s="225"/>
      <c r="ID255" s="225"/>
      <c r="IE255" s="225"/>
      <c r="IF255" s="225"/>
      <c r="IG255" s="225"/>
      <c r="IH255" s="225"/>
      <c r="II255" s="225"/>
      <c r="IJ255" s="225"/>
      <c r="IK255" s="225"/>
      <c r="IL255" s="225"/>
      <c r="IM255" s="225"/>
      <c r="IN255" s="225"/>
      <c r="IO255" s="225"/>
      <c r="IP255" s="225"/>
      <c r="IQ255" s="225"/>
      <c r="IR255" s="225"/>
      <c r="IS255" s="225"/>
      <c r="IT255" s="225"/>
      <c r="IU255" s="225"/>
      <c r="IV255" s="225"/>
      <c r="IW255" s="225"/>
      <c r="IX255" s="225"/>
      <c r="IY255" s="225"/>
      <c r="IZ255" s="225"/>
      <c r="JA255" s="225"/>
      <c r="JB255" s="225"/>
      <c r="JC255" s="225"/>
      <c r="JD255" s="225"/>
      <c r="JE255" s="225"/>
      <c r="JF255" s="225"/>
      <c r="JG255" s="225"/>
      <c r="JH255" s="225"/>
      <c r="JI255" s="225"/>
      <c r="JJ255" s="225"/>
      <c r="JK255" s="225"/>
      <c r="JL255" s="225"/>
      <c r="JM255" s="225"/>
      <c r="JN255" s="225"/>
      <c r="JO255" s="225"/>
      <c r="JP255" s="225"/>
      <c r="JQ255" s="225"/>
      <c r="JR255" s="225"/>
      <c r="JS255" s="225"/>
      <c r="JT255" s="225"/>
      <c r="JU255" s="225"/>
      <c r="JV255" s="225"/>
      <c r="JW255" s="225"/>
      <c r="JX255" s="225"/>
      <c r="JY255" s="225"/>
      <c r="JZ255" s="225"/>
      <c r="KA255" s="225"/>
      <c r="KB255" s="225"/>
      <c r="KC255" s="225"/>
      <c r="KD255" s="225"/>
      <c r="KE255" s="225"/>
      <c r="KF255" s="225"/>
      <c r="KG255" s="225"/>
      <c r="KH255" s="225"/>
      <c r="KI255" s="225"/>
      <c r="KJ255" s="225"/>
      <c r="KK255" s="225"/>
      <c r="KL255" s="225"/>
      <c r="KM255" s="225"/>
      <c r="KN255" s="225"/>
      <c r="KO255" s="225"/>
      <c r="KP255" s="225"/>
      <c r="KQ255" s="225"/>
      <c r="KR255" s="225"/>
      <c r="KS255" s="225"/>
      <c r="KT255" s="225"/>
      <c r="KU255" s="225"/>
      <c r="KV255" s="225"/>
      <c r="KW255" s="225"/>
      <c r="KX255" s="225"/>
      <c r="KY255" s="225"/>
      <c r="KZ255" s="225"/>
      <c r="LA255" s="225"/>
      <c r="LB255" s="225"/>
      <c r="LC255" s="225"/>
      <c r="LD255" s="225"/>
      <c r="LE255" s="225"/>
      <c r="LF255" s="225"/>
      <c r="LG255" s="225"/>
      <c r="LH255" s="225"/>
      <c r="LI255" s="225"/>
      <c r="LJ255" s="225"/>
      <c r="LK255" s="225"/>
      <c r="LL255" s="225"/>
      <c r="LM255" s="225"/>
      <c r="LN255" s="225"/>
      <c r="LO255" s="225"/>
      <c r="LP255" s="225"/>
      <c r="LQ255" s="225"/>
      <c r="LR255" s="225"/>
      <c r="LS255" s="225"/>
      <c r="LT255" s="225"/>
      <c r="LU255" s="225"/>
      <c r="LV255" s="225"/>
      <c r="LW255" s="225"/>
      <c r="LX255" s="225"/>
      <c r="LY255" s="225"/>
      <c r="LZ255" s="225"/>
      <c r="MA255" s="225"/>
      <c r="MB255" s="225"/>
      <c r="MC255" s="225"/>
      <c r="MD255" s="225"/>
      <c r="ME255" s="225"/>
      <c r="MF255" s="225"/>
      <c r="MG255" s="225"/>
      <c r="MH255" s="225"/>
      <c r="MI255" s="225"/>
      <c r="MJ255" s="225"/>
      <c r="MK255" s="225"/>
      <c r="ML255" s="225"/>
      <c r="MM255" s="225"/>
      <c r="MN255" s="225"/>
      <c r="MO255" s="225"/>
      <c r="MP255" s="225"/>
      <c r="MQ255" s="225"/>
      <c r="MR255" s="225"/>
      <c r="MS255" s="225"/>
      <c r="MT255" s="225"/>
      <c r="MU255" s="225"/>
      <c r="MV255" s="225"/>
      <c r="MW255" s="225"/>
      <c r="MX255" s="225"/>
      <c r="MY255" s="225"/>
      <c r="MZ255" s="225"/>
      <c r="NA255" s="225"/>
      <c r="NB255" s="225"/>
      <c r="NC255" s="225"/>
      <c r="ND255" s="225"/>
      <c r="NE255" s="225"/>
      <c r="NF255" s="225"/>
      <c r="NG255" s="225"/>
      <c r="NH255" s="225"/>
      <c r="NI255" s="225"/>
      <c r="NJ255" s="225"/>
      <c r="NK255" s="225"/>
      <c r="NL255" s="225"/>
      <c r="NM255" s="225"/>
      <c r="NN255" s="225"/>
      <c r="NO255" s="225"/>
      <c r="NP255" s="225"/>
      <c r="NQ255" s="225"/>
      <c r="NR255" s="225"/>
      <c r="NS255" s="225"/>
      <c r="NT255" s="225"/>
      <c r="NU255" s="225"/>
      <c r="NV255" s="225"/>
      <c r="NW255" s="225"/>
      <c r="NX255" s="225"/>
      <c r="NY255" s="225"/>
      <c r="NZ255" s="225"/>
      <c r="OA255" s="225"/>
      <c r="OB255" s="225"/>
      <c r="OC255" s="225"/>
      <c r="OD255" s="225"/>
      <c r="OE255" s="225"/>
      <c r="OF255" s="225"/>
      <c r="OG255" s="225"/>
      <c r="OH255" s="225"/>
      <c r="OI255" s="225"/>
      <c r="OJ255" s="225"/>
      <c r="OK255" s="225"/>
      <c r="OL255" s="225"/>
      <c r="OM255" s="225"/>
      <c r="ON255" s="225"/>
      <c r="OO255" s="225"/>
      <c r="OP255" s="225"/>
      <c r="OQ255" s="225"/>
      <c r="OR255" s="225"/>
      <c r="OS255" s="225"/>
      <c r="OT255" s="225"/>
      <c r="OU255" s="225"/>
      <c r="OV255" s="225"/>
      <c r="OW255" s="225"/>
      <c r="OX255" s="225"/>
      <c r="OY255" s="225"/>
      <c r="OZ255" s="225"/>
      <c r="PA255" s="225"/>
      <c r="PB255" s="225"/>
      <c r="PC255" s="225"/>
      <c r="PD255" s="225"/>
      <c r="PE255" s="225"/>
      <c r="PF255" s="225"/>
      <c r="PG255" s="225"/>
      <c r="PH255" s="225"/>
      <c r="PI255" s="225"/>
      <c r="PJ255" s="225"/>
      <c r="PK255" s="225"/>
      <c r="PL255" s="225"/>
      <c r="PM255" s="225"/>
      <c r="PN255" s="225"/>
      <c r="PO255" s="225"/>
      <c r="PP255" s="225"/>
      <c r="PQ255" s="225"/>
      <c r="PR255" s="225"/>
      <c r="PS255" s="225"/>
      <c r="PT255" s="225"/>
      <c r="PU255" s="225"/>
      <c r="PV255" s="225"/>
      <c r="PW255" s="225"/>
      <c r="PX255" s="225"/>
      <c r="PY255" s="225"/>
      <c r="PZ255" s="225"/>
      <c r="QA255" s="225"/>
      <c r="QB255" s="225"/>
      <c r="QC255" s="225"/>
      <c r="QD255" s="225"/>
      <c r="QE255" s="225"/>
      <c r="QF255" s="225"/>
      <c r="QG255" s="225"/>
      <c r="QH255" s="225"/>
      <c r="QI255" s="225"/>
      <c r="QJ255" s="225"/>
      <c r="QK255" s="225"/>
      <c r="QL255" s="225"/>
      <c r="QM255" s="225"/>
      <c r="QN255" s="225"/>
      <c r="QO255" s="225"/>
      <c r="QP255" s="225"/>
      <c r="QQ255" s="225"/>
      <c r="QR255" s="225"/>
      <c r="QS255" s="225"/>
      <c r="QT255" s="225"/>
      <c r="QU255" s="225"/>
      <c r="QV255" s="225"/>
      <c r="QW255" s="225"/>
      <c r="QX255" s="225"/>
      <c r="QY255" s="225"/>
      <c r="QZ255" s="225"/>
      <c r="RA255" s="225"/>
      <c r="RB255" s="225"/>
      <c r="RC255" s="225"/>
      <c r="RD255" s="225"/>
      <c r="RE255" s="225"/>
      <c r="RF255" s="225"/>
      <c r="RG255" s="225"/>
      <c r="RH255" s="225"/>
      <c r="RI255" s="225"/>
      <c r="RJ255" s="225"/>
      <c r="RK255" s="225"/>
      <c r="RL255" s="225"/>
      <c r="RM255" s="225"/>
      <c r="RN255" s="225"/>
      <c r="RO255" s="225"/>
      <c r="RP255" s="225"/>
      <c r="RQ255" s="225"/>
      <c r="RR255" s="225"/>
      <c r="RS255" s="225"/>
      <c r="RT255" s="225"/>
      <c r="RU255" s="225"/>
      <c r="RV255" s="225"/>
      <c r="RW255" s="225"/>
      <c r="RX255" s="225"/>
      <c r="RY255" s="225"/>
      <c r="RZ255" s="225"/>
      <c r="SA255" s="225"/>
      <c r="SB255" s="225"/>
      <c r="SC255" s="225"/>
      <c r="SD255" s="225"/>
      <c r="SE255" s="225"/>
      <c r="SF255" s="225"/>
      <c r="SG255" s="225"/>
      <c r="SH255" s="225"/>
      <c r="SI255" s="225"/>
      <c r="SJ255" s="225"/>
      <c r="SK255" s="225"/>
      <c r="SL255" s="225"/>
      <c r="SM255" s="225"/>
      <c r="SN255" s="225"/>
      <c r="SO255" s="225"/>
      <c r="SP255" s="225"/>
      <c r="SQ255" s="225"/>
      <c r="SR255" s="225"/>
      <c r="SS255" s="225"/>
      <c r="ST255" s="225"/>
      <c r="SU255" s="225"/>
      <c r="SV255" s="225"/>
      <c r="SW255" s="225"/>
      <c r="SX255" s="225"/>
      <c r="SY255" s="225"/>
      <c r="SZ255" s="225"/>
      <c r="TA255" s="225"/>
      <c r="TB255" s="225"/>
      <c r="TC255" s="225"/>
      <c r="TD255" s="225"/>
      <c r="TE255" s="225"/>
      <c r="TF255" s="225"/>
      <c r="TG255" s="225"/>
      <c r="TH255" s="225"/>
      <c r="TI255" s="225"/>
      <c r="TJ255" s="225"/>
      <c r="TK255" s="225"/>
      <c r="TL255" s="225"/>
      <c r="TM255" s="225"/>
      <c r="TN255" s="225"/>
      <c r="TO255" s="225"/>
      <c r="TP255" s="225"/>
      <c r="TQ255" s="225"/>
      <c r="TR255" s="225"/>
      <c r="TS255" s="225"/>
      <c r="TT255" s="225"/>
      <c r="TU255" s="225"/>
      <c r="TV255" s="225"/>
      <c r="TW255" s="225"/>
      <c r="TX255" s="225"/>
      <c r="TY255" s="225"/>
      <c r="TZ255" s="225"/>
      <c r="UA255" s="225"/>
      <c r="UB255" s="225"/>
      <c r="UC255" s="225"/>
      <c r="UD255" s="225"/>
      <c r="UE255" s="225"/>
      <c r="UF255" s="225"/>
      <c r="UG255" s="225"/>
      <c r="UH255" s="225"/>
      <c r="UI255" s="225"/>
      <c r="UJ255" s="225"/>
      <c r="UK255" s="225"/>
      <c r="UL255" s="225"/>
      <c r="UM255" s="225"/>
      <c r="UN255" s="225"/>
      <c r="UO255" s="225"/>
      <c r="UP255" s="225"/>
      <c r="UQ255" s="225"/>
      <c r="UR255" s="225"/>
      <c r="US255" s="225"/>
      <c r="UT255" s="225"/>
      <c r="UU255" s="225"/>
      <c r="UV255" s="225"/>
      <c r="UW255" s="225"/>
      <c r="UX255" s="225"/>
      <c r="UY255" s="225"/>
      <c r="UZ255" s="225"/>
      <c r="VA255" s="225"/>
      <c r="VB255" s="225"/>
      <c r="VC255" s="225"/>
      <c r="VD255" s="225"/>
      <c r="VE255" s="225"/>
      <c r="VF255" s="225"/>
      <c r="VG255" s="225"/>
      <c r="VH255" s="225"/>
      <c r="VI255" s="225"/>
      <c r="VJ255" s="225"/>
      <c r="VK255" s="225"/>
      <c r="VL255" s="225"/>
      <c r="VM255" s="225"/>
      <c r="VN255" s="225"/>
      <c r="VO255" s="225"/>
      <c r="VP255" s="225"/>
      <c r="VQ255" s="225"/>
      <c r="VR255" s="225"/>
      <c r="VS255" s="225"/>
      <c r="VT255" s="225"/>
      <c r="VU255" s="225"/>
      <c r="VV255" s="225"/>
      <c r="VW255" s="225"/>
      <c r="VX255" s="225"/>
      <c r="VY255" s="225"/>
      <c r="VZ255" s="225"/>
      <c r="WA255" s="225"/>
      <c r="WB255" s="225"/>
      <c r="WC255" s="225"/>
      <c r="WD255" s="225"/>
      <c r="WE255" s="225"/>
      <c r="WF255" s="225"/>
      <c r="WG255" s="225"/>
      <c r="WH255" s="225"/>
      <c r="WI255" s="225"/>
      <c r="WJ255" s="225"/>
      <c r="WK255" s="225"/>
      <c r="WL255" s="225"/>
      <c r="WM255" s="225"/>
      <c r="WN255" s="225"/>
      <c r="WO255" s="225"/>
      <c r="WP255" s="225"/>
      <c r="WQ255" s="225"/>
      <c r="WR255" s="225"/>
      <c r="WS255" s="225"/>
      <c r="WT255" s="225"/>
      <c r="WU255" s="225"/>
      <c r="WV255" s="225"/>
      <c r="WW255" s="225"/>
      <c r="WX255" s="225"/>
      <c r="WY255" s="225"/>
      <c r="WZ255" s="225"/>
      <c r="XA255" s="225"/>
      <c r="XB255" s="225"/>
      <c r="XC255" s="225"/>
      <c r="XD255" s="225"/>
      <c r="XE255" s="225"/>
      <c r="XF255" s="225"/>
      <c r="XG255" s="225"/>
      <c r="XH255" s="225"/>
      <c r="XI255" s="225"/>
      <c r="XJ255" s="225"/>
      <c r="XK255" s="225"/>
      <c r="XL255" s="225"/>
      <c r="XM255" s="225"/>
      <c r="XN255" s="225"/>
      <c r="XO255" s="225"/>
      <c r="XP255" s="225"/>
      <c r="XQ255" s="225"/>
      <c r="XR255" s="225"/>
      <c r="XS255" s="225"/>
      <c r="XT255" s="225"/>
      <c r="XU255" s="225"/>
      <c r="XV255" s="225"/>
      <c r="XW255" s="225"/>
      <c r="XX255" s="225"/>
      <c r="XY255" s="225"/>
      <c r="XZ255" s="225"/>
      <c r="YA255" s="225"/>
      <c r="YB255" s="225"/>
      <c r="YC255" s="225"/>
      <c r="YD255" s="225"/>
      <c r="YE255" s="225"/>
      <c r="YF255" s="225"/>
      <c r="YG255" s="225"/>
      <c r="YH255" s="225"/>
      <c r="YI255" s="225"/>
      <c r="YJ255" s="225"/>
      <c r="YK255" s="225"/>
      <c r="YL255" s="225"/>
      <c r="YM255" s="225"/>
      <c r="YN255" s="225"/>
      <c r="YO255" s="225"/>
      <c r="YP255" s="225"/>
      <c r="YQ255" s="225"/>
      <c r="YR255" s="225"/>
      <c r="YS255" s="225"/>
      <c r="YT255" s="225"/>
      <c r="YU255" s="225"/>
      <c r="YV255" s="225"/>
      <c r="YW255" s="225"/>
      <c r="YX255" s="225"/>
      <c r="YY255" s="225"/>
      <c r="YZ255" s="225"/>
      <c r="ZA255" s="225"/>
      <c r="ZB255" s="225"/>
      <c r="ZC255" s="225"/>
      <c r="ZD255" s="225"/>
      <c r="ZE255" s="225"/>
      <c r="ZF255" s="225"/>
      <c r="ZG255" s="225"/>
      <c r="ZH255" s="225"/>
      <c r="ZI255" s="225"/>
      <c r="ZJ255" s="225"/>
      <c r="ZK255" s="225"/>
      <c r="ZL255" s="225"/>
      <c r="ZM255" s="225"/>
      <c r="ZN255" s="225"/>
      <c r="ZO255" s="225"/>
      <c r="ZP255" s="225"/>
      <c r="ZQ255" s="225"/>
      <c r="ZR255" s="225"/>
      <c r="ZS255" s="225"/>
      <c r="ZT255" s="225"/>
      <c r="ZU255" s="225"/>
      <c r="ZV255" s="225"/>
      <c r="ZW255" s="225"/>
      <c r="ZX255" s="225"/>
      <c r="ZY255" s="225"/>
      <c r="ZZ255" s="225"/>
      <c r="AAA255" s="225"/>
      <c r="AAB255" s="225"/>
      <c r="AAC255" s="225"/>
      <c r="AAD255" s="225"/>
      <c r="AAE255" s="225"/>
      <c r="AAF255" s="225"/>
      <c r="AAG255" s="225"/>
      <c r="AAH255" s="225"/>
      <c r="AAI255" s="225"/>
      <c r="AAJ255" s="225"/>
      <c r="AAK255" s="225"/>
      <c r="AAL255" s="225"/>
      <c r="AAM255" s="225"/>
      <c r="AAN255" s="225"/>
      <c r="AAO255" s="225"/>
      <c r="AAP255" s="225"/>
      <c r="AAQ255" s="225"/>
      <c r="AAR255" s="225"/>
      <c r="AAS255" s="225"/>
      <c r="AAT255" s="225"/>
      <c r="AAU255" s="225"/>
      <c r="AAV255" s="225"/>
      <c r="AAW255" s="225"/>
      <c r="AAX255" s="225"/>
      <c r="AAY255" s="225"/>
      <c r="AAZ255" s="225"/>
      <c r="ABA255" s="225"/>
      <c r="ABB255" s="225"/>
      <c r="ABC255" s="225"/>
      <c r="ABD255" s="225"/>
      <c r="ABE255" s="225"/>
      <c r="ABF255" s="225"/>
      <c r="ABG255" s="225"/>
      <c r="ABH255" s="225"/>
      <c r="ABI255" s="225"/>
      <c r="ABJ255" s="225"/>
      <c r="ABK255" s="225"/>
      <c r="ABL255" s="225"/>
      <c r="ABM255" s="225"/>
      <c r="ABN255" s="225"/>
      <c r="ABO255" s="225"/>
      <c r="ABP255" s="225"/>
      <c r="ABQ255" s="225"/>
      <c r="ABR255" s="225"/>
      <c r="ABS255" s="225"/>
      <c r="ABT255" s="225"/>
      <c r="ABU255" s="225"/>
      <c r="ABV255" s="225"/>
      <c r="ABW255" s="225"/>
      <c r="ABX255" s="225"/>
      <c r="ABY255" s="225"/>
      <c r="ABZ255" s="225"/>
      <c r="ACA255" s="225"/>
      <c r="ACB255" s="225"/>
      <c r="ACC255" s="225"/>
      <c r="ACD255" s="225"/>
      <c r="ACE255" s="225"/>
      <c r="ACF255" s="225"/>
      <c r="ACG255" s="225"/>
      <c r="ACH255" s="225"/>
      <c r="ACI255" s="225"/>
      <c r="ACJ255" s="225"/>
      <c r="ACK255" s="225"/>
      <c r="ACL255" s="225"/>
      <c r="ACM255" s="225"/>
      <c r="ACN255" s="225"/>
      <c r="ACO255" s="225"/>
      <c r="ACP255" s="225"/>
      <c r="ACQ255" s="225"/>
      <c r="ACR255" s="225"/>
      <c r="ACS255" s="225"/>
      <c r="ACT255" s="225"/>
      <c r="ACU255" s="225"/>
      <c r="ACV255" s="225"/>
      <c r="ACW255" s="225"/>
      <c r="ACX255" s="225"/>
      <c r="ACY255" s="225"/>
      <c r="ACZ255" s="225"/>
      <c r="ADA255" s="225"/>
      <c r="ADB255" s="225"/>
      <c r="ADC255" s="225"/>
      <c r="ADD255" s="225"/>
      <c r="ADE255" s="225"/>
      <c r="ADF255" s="225"/>
      <c r="ADG255" s="225"/>
      <c r="ADH255" s="225"/>
      <c r="ADI255" s="225"/>
      <c r="ADJ255" s="225"/>
      <c r="ADK255" s="225"/>
      <c r="ADL255" s="225"/>
      <c r="ADM255" s="225"/>
      <c r="ADN255" s="225"/>
      <c r="ADO255" s="225"/>
      <c r="ADP255" s="225"/>
      <c r="ADQ255" s="225"/>
      <c r="ADR255" s="225"/>
      <c r="ADS255" s="225"/>
      <c r="ADT255" s="225"/>
      <c r="ADU255" s="225"/>
      <c r="ADV255" s="225"/>
      <c r="ADW255" s="225"/>
      <c r="ADX255" s="225"/>
      <c r="ADY255" s="225"/>
      <c r="ADZ255" s="225"/>
      <c r="AEA255" s="225"/>
      <c r="AEB255" s="225"/>
      <c r="AEC255" s="225"/>
      <c r="AED255" s="225"/>
      <c r="AEE255" s="225"/>
      <c r="AEF255" s="225"/>
      <c r="AEG255" s="225"/>
      <c r="AEH255" s="225"/>
      <c r="AEI255" s="225"/>
      <c r="AEJ255" s="225"/>
      <c r="AEK255" s="225"/>
      <c r="AEL255" s="225"/>
      <c r="AEM255" s="225"/>
      <c r="AEN255" s="225"/>
      <c r="AEO255" s="225"/>
      <c r="AEP255" s="225"/>
      <c r="AEQ255" s="225"/>
      <c r="AER255" s="225"/>
      <c r="AES255" s="225"/>
      <c r="AET255" s="225"/>
      <c r="AEU255" s="225"/>
      <c r="AEV255" s="225"/>
      <c r="AEW255" s="225"/>
      <c r="AEX255" s="225"/>
      <c r="AEY255" s="225"/>
      <c r="AEZ255" s="225"/>
      <c r="AFA255" s="225"/>
      <c r="AFB255" s="225"/>
      <c r="AFC255" s="225"/>
      <c r="AFD255" s="225"/>
      <c r="AFE255" s="225"/>
      <c r="AFF255" s="225"/>
      <c r="AFG255" s="225"/>
      <c r="AFH255" s="225"/>
      <c r="AFI255" s="225"/>
      <c r="AFJ255" s="225"/>
      <c r="AFK255" s="225"/>
      <c r="AFL255" s="225"/>
      <c r="AFM255" s="225"/>
      <c r="AFN255" s="225"/>
      <c r="AFO255" s="225"/>
      <c r="AFP255" s="225"/>
      <c r="AFQ255" s="225"/>
      <c r="AFR255" s="225"/>
      <c r="AFS255" s="225"/>
      <c r="AFT255" s="225"/>
      <c r="AFU255" s="225"/>
      <c r="AFV255" s="225"/>
      <c r="AFW255" s="225"/>
      <c r="AFX255" s="225"/>
      <c r="AFY255" s="225"/>
      <c r="AFZ255" s="225"/>
      <c r="AGA255" s="225"/>
      <c r="AGB255" s="225"/>
      <c r="AGC255" s="225"/>
      <c r="AGD255" s="225"/>
      <c r="AGE255" s="225"/>
      <c r="AGF255" s="225"/>
      <c r="AGG255" s="225"/>
      <c r="AGH255" s="225"/>
      <c r="AGI255" s="225"/>
      <c r="AGJ255" s="225"/>
      <c r="AGK255" s="225"/>
      <c r="AGL255" s="225"/>
      <c r="AGM255" s="225"/>
      <c r="AGN255" s="225"/>
      <c r="AGO255" s="225"/>
      <c r="AGP255" s="225"/>
      <c r="AGQ255" s="225"/>
      <c r="AGR255" s="225"/>
      <c r="AGS255" s="225"/>
      <c r="AGT255" s="225"/>
      <c r="AGU255" s="225"/>
      <c r="AGV255" s="225"/>
      <c r="AGW255" s="225"/>
      <c r="AGX255" s="225"/>
      <c r="AGY255" s="225"/>
      <c r="AGZ255" s="225"/>
      <c r="AHA255" s="225"/>
      <c r="AHB255" s="225"/>
      <c r="AHC255" s="225"/>
      <c r="AHD255" s="225"/>
      <c r="AHE255" s="225"/>
      <c r="AHF255" s="225"/>
      <c r="AHG255" s="225"/>
      <c r="AHH255" s="225"/>
      <c r="AHI255" s="225"/>
      <c r="AHJ255" s="225"/>
      <c r="AHK255" s="225"/>
      <c r="AHL255" s="225"/>
      <c r="AHM255" s="225"/>
      <c r="AHN255" s="225"/>
      <c r="AHO255" s="225"/>
      <c r="AHP255" s="225"/>
      <c r="AHQ255" s="225"/>
      <c r="AHR255" s="225"/>
      <c r="AHS255" s="225"/>
      <c r="AHT255" s="225"/>
      <c r="AHU255" s="225"/>
      <c r="AHV255" s="225"/>
      <c r="AHW255" s="225"/>
      <c r="AHX255" s="225"/>
      <c r="AHY255" s="225"/>
      <c r="AHZ255" s="225"/>
      <c r="AIA255" s="225"/>
      <c r="AIB255" s="225"/>
      <c r="AIC255" s="225"/>
      <c r="AID255" s="225"/>
      <c r="AIE255" s="225"/>
      <c r="AIF255" s="225"/>
      <c r="AIG255" s="225"/>
      <c r="AIH255" s="225"/>
      <c r="AII255" s="225"/>
      <c r="AIJ255" s="225"/>
      <c r="AIK255" s="225"/>
      <c r="AIL255" s="225"/>
      <c r="AIM255" s="225"/>
      <c r="AIN255" s="225"/>
      <c r="AIO255" s="225"/>
      <c r="AIP255" s="225"/>
      <c r="AIQ255" s="225"/>
      <c r="AIR255" s="225"/>
      <c r="AIS255" s="225"/>
      <c r="AIT255" s="225"/>
      <c r="AIU255" s="225"/>
      <c r="AIV255" s="225"/>
      <c r="AIW255" s="225"/>
      <c r="AIX255" s="225"/>
      <c r="AIY255" s="225"/>
      <c r="AIZ255" s="225"/>
      <c r="AJA255" s="225"/>
      <c r="AJB255" s="225"/>
      <c r="AJC255" s="225"/>
      <c r="AJD255" s="225"/>
      <c r="AJE255" s="225"/>
      <c r="AJF255" s="225"/>
      <c r="AJG255" s="225"/>
      <c r="AJH255" s="225"/>
      <c r="AJI255" s="225"/>
      <c r="AJJ255" s="225"/>
      <c r="AJK255" s="225"/>
      <c r="AJL255" s="225"/>
      <c r="AJM255" s="225"/>
      <c r="AJN255" s="225"/>
      <c r="AJO255" s="225"/>
      <c r="AJP255" s="225"/>
      <c r="AJQ255" s="225"/>
      <c r="AJR255" s="225"/>
      <c r="AJS255" s="225"/>
      <c r="AJT255" s="225"/>
      <c r="AJU255" s="225"/>
      <c r="AJV255" s="225"/>
      <c r="AJW255" s="225"/>
      <c r="AJX255" s="225"/>
      <c r="AJY255" s="225"/>
      <c r="AJZ255" s="225"/>
      <c r="AKA255" s="225"/>
      <c r="AKB255" s="225"/>
      <c r="AKC255" s="225"/>
      <c r="AKD255" s="225"/>
      <c r="AKE255" s="225"/>
      <c r="AKF255" s="225"/>
      <c r="AKG255" s="225"/>
      <c r="AKH255" s="225"/>
      <c r="AKI255" s="225"/>
      <c r="AKJ255" s="225"/>
      <c r="AKK255" s="225"/>
      <c r="AKL255" s="225"/>
      <c r="AKM255" s="225"/>
      <c r="AKN255" s="225"/>
      <c r="AKO255" s="225"/>
      <c r="AKP255" s="225"/>
      <c r="AKQ255" s="225"/>
      <c r="AKR255" s="225"/>
      <c r="AKS255" s="225"/>
      <c r="AKT255" s="225"/>
      <c r="AKU255" s="225"/>
      <c r="AKV255" s="225"/>
      <c r="AKW255" s="225"/>
      <c r="AKX255" s="225"/>
      <c r="AKY255" s="225"/>
      <c r="AKZ255" s="225"/>
      <c r="ALA255" s="225"/>
      <c r="ALB255" s="225"/>
      <c r="ALC255" s="225"/>
      <c r="ALD255" s="225"/>
      <c r="ALE255" s="225"/>
      <c r="ALF255" s="225"/>
      <c r="ALG255" s="225"/>
      <c r="ALH255" s="225"/>
      <c r="ALI255" s="225"/>
      <c r="ALJ255" s="225"/>
      <c r="ALK255" s="225"/>
      <c r="ALL255" s="225"/>
      <c r="ALM255" s="225"/>
      <c r="ALN255" s="225"/>
      <c r="ALO255" s="225"/>
      <c r="ALP255" s="225"/>
      <c r="ALQ255" s="225"/>
      <c r="ALR255" s="225"/>
      <c r="ALS255" s="225"/>
      <c r="ALT255" s="225"/>
      <c r="ALU255" s="225"/>
      <c r="ALV255" s="225"/>
      <c r="ALW255" s="225"/>
      <c r="ALX255" s="225"/>
      <c r="ALY255" s="225"/>
      <c r="ALZ255" s="225"/>
      <c r="AMA255" s="225"/>
      <c r="AMB255" s="225"/>
      <c r="AMC255" s="225"/>
      <c r="AMD255" s="225"/>
      <c r="AME255" s="225"/>
      <c r="AMF255" s="225"/>
      <c r="AMG255" s="225"/>
      <c r="AMH255" s="225"/>
      <c r="AMI255" s="225"/>
      <c r="AMJ255" s="225"/>
      <c r="AMK255" s="225"/>
      <c r="AML255" s="225"/>
      <c r="AMM255" s="225"/>
      <c r="AMN255" s="225"/>
      <c r="AMO255" s="225"/>
      <c r="AMP255" s="225"/>
      <c r="AMQ255" s="225"/>
      <c r="AMR255" s="225"/>
      <c r="AMS255" s="225"/>
      <c r="AMT255" s="225"/>
      <c r="AMU255" s="225"/>
      <c r="AMV255" s="225"/>
      <c r="AMW255" s="225"/>
      <c r="AMX255" s="225"/>
      <c r="AMY255" s="225"/>
      <c r="AMZ255" s="225"/>
      <c r="ANA255" s="225"/>
      <c r="ANB255" s="225"/>
      <c r="ANC255" s="225"/>
      <c r="AND255" s="225"/>
      <c r="ANE255" s="225"/>
      <c r="ANF255" s="225"/>
      <c r="ANG255" s="225"/>
      <c r="ANH255" s="225"/>
      <c r="ANI255" s="225"/>
      <c r="ANJ255" s="225"/>
      <c r="ANK255" s="225"/>
      <c r="ANL255" s="225"/>
      <c r="ANM255" s="225"/>
      <c r="ANN255" s="225"/>
      <c r="ANO255" s="225"/>
      <c r="ANP255" s="225"/>
      <c r="ANQ255" s="225"/>
      <c r="ANR255" s="225"/>
      <c r="ANS255" s="225"/>
      <c r="ANT255" s="225"/>
      <c r="ANU255" s="225"/>
      <c r="ANV255" s="225"/>
      <c r="ANW255" s="225"/>
      <c r="ANX255" s="225"/>
      <c r="ANY255" s="225"/>
      <c r="ANZ255" s="225"/>
      <c r="AOA255" s="225"/>
      <c r="AOB255" s="225"/>
      <c r="AOC255" s="225"/>
      <c r="AOD255" s="225"/>
      <c r="AOE255" s="225"/>
      <c r="AOF255" s="225"/>
      <c r="AOG255" s="225"/>
      <c r="AOH255" s="225"/>
      <c r="AOI255" s="225"/>
      <c r="AOJ255" s="225"/>
      <c r="AOK255" s="225"/>
      <c r="AOL255" s="225"/>
      <c r="AOM255" s="225"/>
      <c r="AON255" s="225"/>
      <c r="AOO255" s="225"/>
      <c r="AOP255" s="225"/>
      <c r="AOQ255" s="225"/>
      <c r="AOR255" s="225"/>
      <c r="AOS255" s="225"/>
      <c r="AOT255" s="225"/>
      <c r="AOU255" s="225"/>
      <c r="AOV255" s="225"/>
      <c r="AOW255" s="225"/>
      <c r="AOX255" s="225"/>
      <c r="AOY255" s="225"/>
      <c r="AOZ255" s="225"/>
      <c r="APA255" s="225"/>
      <c r="APB255" s="225"/>
      <c r="APC255" s="225"/>
      <c r="APD255" s="225"/>
      <c r="APE255" s="225"/>
      <c r="APF255" s="225"/>
      <c r="APG255" s="225"/>
      <c r="APH255" s="225"/>
      <c r="API255" s="225"/>
      <c r="APJ255" s="225"/>
      <c r="APK255" s="225"/>
      <c r="APL255" s="225"/>
      <c r="APM255" s="225"/>
      <c r="APN255" s="225"/>
      <c r="APO255" s="225"/>
      <c r="APP255" s="225"/>
      <c r="APQ255" s="225"/>
      <c r="APR255" s="225"/>
      <c r="APS255" s="225"/>
      <c r="APT255" s="225"/>
      <c r="APU255" s="225"/>
      <c r="APV255" s="225"/>
      <c r="APW255" s="225"/>
      <c r="APX255" s="225"/>
      <c r="APY255" s="225"/>
      <c r="APZ255" s="225"/>
      <c r="AQA255" s="225"/>
      <c r="AQB255" s="225"/>
      <c r="AQC255" s="225"/>
      <c r="AQD255" s="225"/>
      <c r="AQE255" s="225"/>
      <c r="AQF255" s="225"/>
      <c r="AQG255" s="225"/>
      <c r="AQH255" s="225"/>
      <c r="AQI255" s="225"/>
      <c r="AQJ255" s="225"/>
      <c r="AQK255" s="225"/>
      <c r="AQL255" s="225"/>
      <c r="AQM255" s="225"/>
      <c r="AQN255" s="225"/>
      <c r="AQO255" s="225"/>
      <c r="AQP255" s="225"/>
      <c r="AQQ255" s="225"/>
      <c r="AQR255" s="225"/>
      <c r="AQS255" s="225"/>
      <c r="AQT255" s="225"/>
      <c r="AQU255" s="225"/>
      <c r="AQV255" s="225"/>
      <c r="AQW255" s="225"/>
      <c r="AQX255" s="225"/>
      <c r="AQY255" s="225"/>
      <c r="AQZ255" s="225"/>
      <c r="ARA255" s="225"/>
      <c r="ARB255" s="225"/>
      <c r="ARC255" s="225"/>
      <c r="ARD255" s="225"/>
      <c r="ARE255" s="225"/>
      <c r="ARF255" s="225"/>
      <c r="ARG255" s="225"/>
      <c r="ARH255" s="225"/>
      <c r="ARI255" s="225"/>
      <c r="ARJ255" s="225"/>
      <c r="ARK255" s="225"/>
      <c r="ARL255" s="225"/>
      <c r="ARM255" s="225"/>
      <c r="ARN255" s="225"/>
      <c r="ARO255" s="225"/>
      <c r="ARP255" s="225"/>
      <c r="ARQ255" s="225"/>
      <c r="ARR255" s="225"/>
      <c r="ARS255" s="225"/>
      <c r="ART255" s="225"/>
      <c r="ARU255" s="225"/>
      <c r="ARV255" s="225"/>
      <c r="ARW255" s="225"/>
      <c r="ARX255" s="225"/>
      <c r="ARY255" s="225"/>
      <c r="ARZ255" s="225"/>
      <c r="ASA255" s="225"/>
      <c r="ASB255" s="225"/>
      <c r="ASC255" s="225"/>
      <c r="ASD255" s="225"/>
      <c r="ASE255" s="225"/>
      <c r="ASF255" s="225"/>
      <c r="ASG255" s="225"/>
      <c r="ASH255" s="225"/>
      <c r="ASI255" s="225"/>
      <c r="ASJ255" s="225"/>
      <c r="ASK255" s="225"/>
      <c r="ASL255" s="225"/>
      <c r="ASM255" s="225"/>
      <c r="ASN255" s="225"/>
      <c r="ASO255" s="225"/>
      <c r="ASP255" s="225"/>
      <c r="ASQ255" s="225"/>
      <c r="ASR255" s="225"/>
      <c r="ASS255" s="225"/>
      <c r="AST255" s="225"/>
      <c r="ASU255" s="225"/>
      <c r="ASV255" s="225"/>
      <c r="ASW255" s="225"/>
      <c r="ASX255" s="225"/>
      <c r="ASY255" s="225"/>
      <c r="ASZ255" s="225"/>
      <c r="ATA255" s="225"/>
      <c r="ATB255" s="225"/>
      <c r="ATC255" s="225"/>
      <c r="ATD255" s="225"/>
      <c r="ATE255" s="225"/>
      <c r="ATF255" s="225"/>
      <c r="ATG255" s="225"/>
      <c r="ATH255" s="225"/>
      <c r="ATI255" s="225"/>
      <c r="ATJ255" s="225"/>
      <c r="ATK255" s="225"/>
      <c r="ATL255" s="225"/>
      <c r="ATM255" s="225"/>
      <c r="ATN255" s="225"/>
      <c r="ATO255" s="225"/>
      <c r="ATP255" s="225"/>
      <c r="ATQ255" s="225"/>
      <c r="ATR255" s="225"/>
      <c r="ATS255" s="225"/>
      <c r="ATT255" s="225"/>
      <c r="ATU255" s="225"/>
      <c r="ATV255" s="225"/>
      <c r="ATW255" s="225"/>
      <c r="ATX255" s="225"/>
      <c r="ATY255" s="225"/>
      <c r="ATZ255" s="225"/>
      <c r="AUA255" s="225"/>
      <c r="AUB255" s="225"/>
      <c r="AUC255" s="225"/>
      <c r="AUD255" s="225"/>
      <c r="AUE255" s="225"/>
      <c r="AUF255" s="225"/>
      <c r="AUG255" s="225"/>
      <c r="AUH255" s="225"/>
      <c r="AUI255" s="225"/>
      <c r="AUJ255" s="225"/>
      <c r="AUK255" s="225"/>
      <c r="AUL255" s="225"/>
      <c r="AUM255" s="225"/>
      <c r="AUN255" s="225"/>
      <c r="AUO255" s="225"/>
      <c r="AUP255" s="225"/>
      <c r="AUQ255" s="225"/>
      <c r="AUR255" s="225"/>
      <c r="AUS255" s="225"/>
      <c r="AUT255" s="225"/>
      <c r="AUU255" s="225"/>
      <c r="AUV255" s="225"/>
      <c r="AUW255" s="225"/>
      <c r="AUX255" s="225"/>
      <c r="AUY255" s="225"/>
      <c r="AUZ255" s="225"/>
      <c r="AVA255" s="225"/>
      <c r="AVB255" s="225"/>
      <c r="AVC255" s="225"/>
      <c r="AVD255" s="225"/>
      <c r="AVE255" s="225"/>
      <c r="AVF255" s="225"/>
      <c r="AVG255" s="225"/>
      <c r="AVH255" s="225"/>
      <c r="AVI255" s="225"/>
      <c r="AVJ255" s="225"/>
      <c r="AVK255" s="225"/>
      <c r="AVL255" s="225"/>
      <c r="AVM255" s="225"/>
      <c r="AVN255" s="225"/>
      <c r="AVO255" s="225"/>
      <c r="AVP255" s="225"/>
      <c r="AVQ255" s="225"/>
      <c r="AVR255" s="225"/>
      <c r="AVS255" s="225"/>
      <c r="AVT255" s="225"/>
      <c r="AVU255" s="225"/>
      <c r="AVV255" s="225"/>
      <c r="AVW255" s="225"/>
      <c r="AVX255" s="225"/>
      <c r="AVY255" s="225"/>
      <c r="AVZ255" s="225"/>
      <c r="AWA255" s="225"/>
      <c r="AWB255" s="225"/>
      <c r="AWC255" s="225"/>
      <c r="AWD255" s="225"/>
      <c r="AWE255" s="225"/>
      <c r="AWF255" s="225"/>
      <c r="AWG255" s="225"/>
      <c r="AWH255" s="225"/>
      <c r="AWI255" s="225"/>
      <c r="AWJ255" s="225"/>
      <c r="AWK255" s="225"/>
      <c r="AWL255" s="225"/>
      <c r="AWM255" s="225"/>
      <c r="AWN255" s="225"/>
      <c r="AWO255" s="225"/>
      <c r="AWP255" s="225"/>
      <c r="AWQ255" s="225"/>
      <c r="AWR255" s="225"/>
      <c r="AWS255" s="225"/>
      <c r="AWT255" s="225"/>
      <c r="AWU255" s="225"/>
      <c r="AWV255" s="225"/>
      <c r="AWW255" s="225"/>
      <c r="AWX255" s="225"/>
      <c r="AWY255" s="225"/>
      <c r="AWZ255" s="225"/>
      <c r="AXA255" s="225"/>
      <c r="AXB255" s="225"/>
      <c r="AXC255" s="225"/>
      <c r="AXD255" s="225"/>
      <c r="AXE255" s="225"/>
      <c r="AXF255" s="225"/>
      <c r="AXG255" s="225"/>
      <c r="AXH255" s="225"/>
      <c r="AXI255" s="225"/>
      <c r="AXJ255" s="225"/>
      <c r="AXK255" s="225"/>
      <c r="AXL255" s="225"/>
      <c r="AXM255" s="225"/>
      <c r="AXN255" s="225"/>
      <c r="AXO255" s="225"/>
      <c r="AXP255" s="225"/>
      <c r="AXQ255" s="225"/>
      <c r="AXR255" s="225"/>
      <c r="AXS255" s="225"/>
      <c r="AXT255" s="225"/>
      <c r="AXU255" s="225"/>
      <c r="AXV255" s="225"/>
      <c r="AXW255" s="225"/>
      <c r="AXX255" s="225"/>
      <c r="AXY255" s="225"/>
      <c r="AXZ255" s="225"/>
      <c r="AYA255" s="225"/>
      <c r="AYB255" s="225"/>
      <c r="AYC255" s="225"/>
      <c r="AYD255" s="225"/>
      <c r="AYE255" s="225"/>
      <c r="AYF255" s="225"/>
      <c r="AYG255" s="225"/>
      <c r="AYH255" s="225"/>
      <c r="AYI255" s="225"/>
      <c r="AYJ255" s="225"/>
      <c r="AYK255" s="225"/>
      <c r="AYL255" s="225"/>
      <c r="AYM255" s="225"/>
      <c r="AYN255" s="225"/>
      <c r="AYO255" s="225"/>
      <c r="AYP255" s="225"/>
      <c r="AYQ255" s="225"/>
      <c r="AYR255" s="225"/>
      <c r="AYS255" s="225"/>
      <c r="AYT255" s="225"/>
      <c r="AYU255" s="225"/>
      <c r="AYV255" s="225"/>
      <c r="AYW255" s="225"/>
      <c r="AYX255" s="225"/>
      <c r="AYY255" s="225"/>
      <c r="AYZ255" s="225"/>
      <c r="AZA255" s="225"/>
      <c r="AZB255" s="225"/>
      <c r="AZC255" s="225"/>
      <c r="AZD255" s="225"/>
      <c r="AZE255" s="225"/>
      <c r="AZF255" s="225"/>
      <c r="AZG255" s="225"/>
      <c r="AZH255" s="225"/>
      <c r="AZI255" s="225"/>
      <c r="AZJ255" s="225"/>
      <c r="AZK255" s="225"/>
      <c r="AZL255" s="225"/>
      <c r="AZM255" s="225"/>
      <c r="AZN255" s="225"/>
      <c r="AZO255" s="225"/>
      <c r="AZP255" s="225"/>
      <c r="AZQ255" s="225"/>
      <c r="AZR255" s="225"/>
      <c r="AZS255" s="225"/>
      <c r="AZT255" s="225"/>
      <c r="AZU255" s="225"/>
      <c r="AZV255" s="225"/>
      <c r="AZW255" s="225"/>
      <c r="AZX255" s="225"/>
      <c r="AZY255" s="225"/>
      <c r="AZZ255" s="225"/>
      <c r="BAA255" s="225"/>
      <c r="BAB255" s="225"/>
      <c r="BAC255" s="225"/>
      <c r="BAD255" s="225"/>
      <c r="BAE255" s="225"/>
      <c r="BAF255" s="225"/>
      <c r="BAG255" s="225"/>
      <c r="BAH255" s="225"/>
      <c r="BAI255" s="225"/>
      <c r="BAJ255" s="225"/>
      <c r="BAK255" s="225"/>
      <c r="BAL255" s="225"/>
      <c r="BAM255" s="225"/>
      <c r="BAN255" s="225"/>
      <c r="BAO255" s="225"/>
      <c r="BAP255" s="225"/>
      <c r="BAQ255" s="225"/>
      <c r="BAR255" s="225"/>
      <c r="BAS255" s="225"/>
      <c r="BAT255" s="225"/>
      <c r="BAU255" s="225"/>
      <c r="BAV255" s="225"/>
      <c r="BAW255" s="225"/>
      <c r="BAX255" s="225"/>
      <c r="BAY255" s="225"/>
      <c r="BAZ255" s="225"/>
      <c r="BBA255" s="225"/>
      <c r="BBB255" s="225"/>
      <c r="BBC255" s="225"/>
      <c r="BBD255" s="225"/>
      <c r="BBE255" s="225"/>
      <c r="BBF255" s="225"/>
      <c r="BBG255" s="225"/>
      <c r="BBH255" s="225"/>
      <c r="BBI255" s="225"/>
      <c r="BBJ255" s="225"/>
      <c r="BBK255" s="225"/>
      <c r="BBL255" s="225"/>
      <c r="BBM255" s="225"/>
      <c r="BBN255" s="225"/>
      <c r="BBO255" s="225"/>
      <c r="BBP255" s="225"/>
      <c r="BBQ255" s="225"/>
      <c r="BBR255" s="225"/>
      <c r="BBS255" s="225"/>
      <c r="BBT255" s="225"/>
      <c r="BBU255" s="225"/>
      <c r="BBV255" s="225"/>
      <c r="BBW255" s="225"/>
      <c r="BBX255" s="225"/>
      <c r="BBY255" s="225"/>
      <c r="BBZ255" s="225"/>
      <c r="BCA255" s="225"/>
      <c r="BCB255" s="225"/>
      <c r="BCC255" s="225"/>
      <c r="BCD255" s="225"/>
      <c r="BCE255" s="225"/>
      <c r="BCF255" s="225"/>
      <c r="BCG255" s="225"/>
      <c r="BCH255" s="225"/>
      <c r="BCI255" s="225"/>
      <c r="BCJ255" s="225"/>
      <c r="BCK255" s="225"/>
      <c r="BCL255" s="225"/>
      <c r="BCM255" s="225"/>
      <c r="BCN255" s="225"/>
      <c r="BCO255" s="225"/>
      <c r="BCP255" s="225"/>
      <c r="BCQ255" s="225"/>
      <c r="BCR255" s="225"/>
      <c r="BCS255" s="225"/>
      <c r="BCT255" s="225"/>
      <c r="BCU255" s="225"/>
      <c r="BCV255" s="225"/>
      <c r="BCW255" s="225"/>
      <c r="BCX255" s="225"/>
      <c r="BCY255" s="225"/>
      <c r="BCZ255" s="225"/>
      <c r="BDA255" s="225"/>
      <c r="BDB255" s="225"/>
      <c r="BDC255" s="225"/>
      <c r="BDD255" s="225"/>
      <c r="BDE255" s="225"/>
      <c r="BDF255" s="225"/>
      <c r="BDG255" s="225"/>
      <c r="BDH255" s="225"/>
      <c r="BDI255" s="225"/>
      <c r="BDJ255" s="225"/>
      <c r="BDK255" s="225"/>
      <c r="BDL255" s="225"/>
      <c r="BDM255" s="225"/>
      <c r="BDN255" s="225"/>
      <c r="BDO255" s="225"/>
      <c r="BDP255" s="225"/>
      <c r="BDQ255" s="225"/>
      <c r="BDR255" s="225"/>
      <c r="BDS255" s="225"/>
      <c r="BDT255" s="225"/>
      <c r="BDU255" s="225"/>
      <c r="BDV255" s="225"/>
      <c r="BDW255" s="225"/>
      <c r="BDX255" s="225"/>
      <c r="BDY255" s="225"/>
      <c r="BDZ255" s="225"/>
      <c r="BEA255" s="225"/>
      <c r="BEB255" s="225"/>
      <c r="BEC255" s="225"/>
      <c r="BED255" s="225"/>
      <c r="BEE255" s="225"/>
      <c r="BEF255" s="225"/>
      <c r="BEG255" s="225"/>
      <c r="BEH255" s="225"/>
      <c r="BEI255" s="225"/>
      <c r="BEJ255" s="225"/>
      <c r="BEK255" s="225"/>
      <c r="BEL255" s="225"/>
      <c r="BEM255" s="225"/>
      <c r="BEN255" s="225"/>
      <c r="BEO255" s="225"/>
      <c r="BEP255" s="225"/>
      <c r="BEQ255" s="225"/>
      <c r="BER255" s="225"/>
      <c r="BES255" s="225"/>
      <c r="BET255" s="225"/>
      <c r="BEU255" s="225"/>
      <c r="BEV255" s="225"/>
      <c r="BEW255" s="225"/>
      <c r="BEX255" s="225"/>
      <c r="BEY255" s="225"/>
      <c r="BEZ255" s="225"/>
      <c r="BFA255" s="225"/>
      <c r="BFB255" s="225"/>
      <c r="BFC255" s="225"/>
      <c r="BFD255" s="225"/>
      <c r="BFE255" s="225"/>
      <c r="BFF255" s="225"/>
      <c r="BFG255" s="225"/>
      <c r="BFH255" s="225"/>
      <c r="BFI255" s="225"/>
      <c r="BFJ255" s="225"/>
      <c r="BFK255" s="225"/>
      <c r="BFL255" s="225"/>
      <c r="BFM255" s="225"/>
      <c r="BFN255" s="225"/>
      <c r="BFO255" s="225"/>
      <c r="BFP255" s="225"/>
      <c r="BFQ255" s="225"/>
      <c r="BFR255" s="225"/>
      <c r="BFS255" s="225"/>
      <c r="BFT255" s="225"/>
      <c r="BFU255" s="225"/>
      <c r="BFV255" s="225"/>
      <c r="BFW255" s="225"/>
      <c r="BFX255" s="225"/>
      <c r="BFY255" s="225"/>
      <c r="BFZ255" s="225"/>
      <c r="BGA255" s="225"/>
      <c r="BGB255" s="225"/>
      <c r="BGC255" s="225"/>
      <c r="BGD255" s="225"/>
      <c r="BGE255" s="225"/>
      <c r="BGF255" s="225"/>
      <c r="BGG255" s="225"/>
      <c r="BGH255" s="225"/>
      <c r="BGI255" s="225"/>
      <c r="BGJ255" s="225"/>
      <c r="BGK255" s="225"/>
      <c r="BGL255" s="225"/>
      <c r="BGM255" s="225"/>
      <c r="BGN255" s="225"/>
      <c r="BGO255" s="225"/>
      <c r="BGP255" s="225"/>
      <c r="BGQ255" s="225"/>
      <c r="BGR255" s="225"/>
      <c r="BGS255" s="225"/>
      <c r="BGT255" s="225"/>
      <c r="BGU255" s="225"/>
      <c r="BGV255" s="225"/>
      <c r="BGW255" s="225"/>
      <c r="BGX255" s="225"/>
      <c r="BGY255" s="225"/>
      <c r="BGZ255" s="225"/>
      <c r="BHA255" s="225"/>
      <c r="BHB255" s="225"/>
      <c r="BHC255" s="225"/>
      <c r="BHD255" s="225"/>
      <c r="BHE255" s="225"/>
      <c r="BHF255" s="225"/>
      <c r="BHG255" s="225"/>
      <c r="BHH255" s="225"/>
      <c r="BHI255" s="225"/>
      <c r="BHJ255" s="225"/>
      <c r="BHK255" s="225"/>
      <c r="BHL255" s="225"/>
      <c r="BHM255" s="225"/>
      <c r="BHN255" s="225"/>
      <c r="BHO255" s="225"/>
      <c r="BHP255" s="225"/>
      <c r="BHQ255" s="225"/>
      <c r="BHR255" s="225"/>
      <c r="BHS255" s="225"/>
      <c r="BHT255" s="225"/>
      <c r="BHU255" s="225"/>
      <c r="BHV255" s="225"/>
      <c r="BHW255" s="225"/>
      <c r="BHX255" s="225"/>
      <c r="BHY255" s="225"/>
      <c r="BHZ255" s="225"/>
      <c r="BIA255" s="225"/>
      <c r="BIB255" s="225"/>
      <c r="BIC255" s="225"/>
      <c r="BID255" s="225"/>
      <c r="BIE255" s="225"/>
      <c r="BIF255" s="225"/>
      <c r="BIG255" s="225"/>
      <c r="BIH255" s="225"/>
      <c r="BII255" s="225"/>
      <c r="BIJ255" s="225"/>
      <c r="BIK255" s="225"/>
      <c r="BIL255" s="225"/>
      <c r="BIM255" s="225"/>
      <c r="BIN255" s="225"/>
      <c r="BIO255" s="225"/>
      <c r="BIP255" s="225"/>
      <c r="BIQ255" s="225"/>
      <c r="BIR255" s="225"/>
      <c r="BIS255" s="225"/>
      <c r="BIT255" s="225"/>
      <c r="BIU255" s="225"/>
      <c r="BIV255" s="225"/>
      <c r="BIW255" s="225"/>
      <c r="BIX255" s="225"/>
      <c r="BIY255" s="225"/>
      <c r="BIZ255" s="225"/>
      <c r="BJA255" s="225"/>
      <c r="BJB255" s="225"/>
      <c r="BJC255" s="225"/>
      <c r="BJD255" s="225"/>
      <c r="BJE255" s="225"/>
      <c r="BJF255" s="225"/>
      <c r="BJG255" s="225"/>
      <c r="BJH255" s="225"/>
      <c r="BJI255" s="225"/>
      <c r="BJJ255" s="225"/>
      <c r="BJK255" s="225"/>
      <c r="BJL255" s="225"/>
      <c r="BJM255" s="225"/>
      <c r="BJN255" s="225"/>
      <c r="BJO255" s="225"/>
      <c r="BJP255" s="225"/>
      <c r="BJQ255" s="225"/>
      <c r="BJR255" s="225"/>
      <c r="BJS255" s="225"/>
      <c r="BJT255" s="225"/>
      <c r="BJU255" s="225"/>
      <c r="BJV255" s="225"/>
      <c r="BJW255" s="225"/>
      <c r="BJX255" s="225"/>
      <c r="BJY255" s="225"/>
      <c r="BJZ255" s="225"/>
      <c r="BKA255" s="225"/>
      <c r="BKB255" s="225"/>
      <c r="BKC255" s="225"/>
      <c r="BKD255" s="225"/>
      <c r="BKE255" s="225"/>
      <c r="BKF255" s="225"/>
      <c r="BKG255" s="225"/>
      <c r="BKH255" s="225"/>
      <c r="BKI255" s="225"/>
      <c r="BKJ255" s="225"/>
      <c r="BKK255" s="225"/>
      <c r="BKL255" s="225"/>
      <c r="BKM255" s="225"/>
      <c r="BKN255" s="225"/>
      <c r="BKO255" s="225"/>
      <c r="BKP255" s="225"/>
      <c r="BKQ255" s="225"/>
      <c r="BKR255" s="225"/>
      <c r="BKS255" s="225"/>
      <c r="BKT255" s="225"/>
      <c r="BKU255" s="225"/>
      <c r="BKV255" s="225"/>
      <c r="BKW255" s="225"/>
      <c r="BKX255" s="225"/>
      <c r="BKY255" s="225"/>
      <c r="BKZ255" s="225"/>
      <c r="BLA255" s="225"/>
      <c r="BLB255" s="225"/>
      <c r="BLC255" s="225"/>
      <c r="BLD255" s="225"/>
      <c r="BLE255" s="225"/>
      <c r="BLF255" s="225"/>
      <c r="BLG255" s="225"/>
      <c r="BLH255" s="225"/>
      <c r="BLI255" s="225"/>
      <c r="BLJ255" s="225"/>
      <c r="BLK255" s="225"/>
      <c r="BLL255" s="225"/>
      <c r="BLM255" s="225"/>
      <c r="BLN255" s="225"/>
      <c r="BLO255" s="225"/>
      <c r="BLP255" s="225"/>
      <c r="BLQ255" s="225"/>
      <c r="BLR255" s="225"/>
      <c r="BLS255" s="225"/>
      <c r="BLT255" s="225"/>
      <c r="BLU255" s="225"/>
      <c r="BLV255" s="225"/>
      <c r="BLW255" s="225"/>
      <c r="BLX255" s="225"/>
      <c r="BLY255" s="225"/>
      <c r="BLZ255" s="225"/>
      <c r="BMA255" s="225"/>
      <c r="BMB255" s="225"/>
      <c r="BMC255" s="225"/>
      <c r="BMD255" s="225"/>
      <c r="BME255" s="225"/>
      <c r="BMF255" s="225"/>
      <c r="BMG255" s="225"/>
      <c r="BMH255" s="225"/>
      <c r="BMI255" s="225"/>
      <c r="BMJ255" s="225"/>
      <c r="BMK255" s="225"/>
      <c r="BML255" s="225"/>
      <c r="BMM255" s="225"/>
      <c r="BMN255" s="225"/>
      <c r="BMO255" s="225"/>
      <c r="BMP255" s="225"/>
      <c r="BMQ255" s="225"/>
      <c r="BMR255" s="225"/>
      <c r="BMS255" s="225"/>
      <c r="BMT255" s="225"/>
      <c r="BMU255" s="225"/>
      <c r="BMV255" s="225"/>
      <c r="BMW255" s="225"/>
      <c r="BMX255" s="225"/>
      <c r="BMY255" s="225"/>
      <c r="BMZ255" s="225"/>
      <c r="BNA255" s="225"/>
      <c r="BNB255" s="225"/>
      <c r="BNC255" s="225"/>
      <c r="BND255" s="225"/>
      <c r="BNE255" s="225"/>
      <c r="BNF255" s="225"/>
      <c r="BNG255" s="225"/>
      <c r="BNH255" s="225"/>
      <c r="BNI255" s="225"/>
      <c r="BNJ255" s="225"/>
      <c r="BNK255" s="225"/>
      <c r="BNL255" s="225"/>
      <c r="BNM255" s="225"/>
      <c r="BNN255" s="225"/>
      <c r="BNO255" s="225"/>
      <c r="BNP255" s="225"/>
      <c r="BNQ255" s="225"/>
      <c r="BNR255" s="225"/>
      <c r="BNS255" s="225"/>
      <c r="BNT255" s="225"/>
      <c r="BNU255" s="225"/>
      <c r="BNV255" s="225"/>
      <c r="BNW255" s="225"/>
      <c r="BNX255" s="225"/>
      <c r="BNY255" s="225"/>
      <c r="BNZ255" s="225"/>
      <c r="BOA255" s="225"/>
      <c r="BOB255" s="225"/>
      <c r="BOC255" s="225"/>
      <c r="BOD255" s="225"/>
      <c r="BOE255" s="225"/>
      <c r="BOF255" s="225"/>
      <c r="BOG255" s="225"/>
      <c r="BOH255" s="225"/>
      <c r="BOI255" s="225"/>
      <c r="BOJ255" s="225"/>
      <c r="BOK255" s="225"/>
      <c r="BOL255" s="225"/>
      <c r="BOM255" s="225"/>
      <c r="BON255" s="225"/>
      <c r="BOO255" s="225"/>
      <c r="BOP255" s="225"/>
      <c r="BOQ255" s="225"/>
      <c r="BOR255" s="225"/>
      <c r="BOS255" s="225"/>
      <c r="BOT255" s="225"/>
    </row>
    <row r="256" spans="1:1762">
      <c r="H256" s="227"/>
      <c r="K256" s="225"/>
      <c r="L256" s="227"/>
      <c r="M256" s="225"/>
    </row>
    <row r="257" spans="1:11" s="180" customFormat="1" ht="13.8">
      <c r="A257" s="198" t="s">
        <v>260</v>
      </c>
      <c r="B257" s="201"/>
      <c r="C257" s="229"/>
      <c r="D257" s="229"/>
      <c r="E257" s="207"/>
      <c r="F257" s="219"/>
      <c r="G257" s="219"/>
      <c r="H257" s="201"/>
      <c r="I257" s="219"/>
      <c r="K257" s="179"/>
    </row>
    <row r="258" spans="1:11" s="183" customFormat="1" ht="13.8">
      <c r="A258" s="183" t="s">
        <v>261</v>
      </c>
      <c r="B258" s="209"/>
      <c r="E258" s="204"/>
      <c r="F258" s="218"/>
      <c r="G258" s="218"/>
      <c r="H258" s="209"/>
      <c r="I258" s="218"/>
      <c r="J258" s="180"/>
      <c r="K258" s="209"/>
    </row>
    <row r="259" spans="1:11" s="180" customFormat="1" ht="13.8">
      <c r="A259" s="180" t="s">
        <v>190</v>
      </c>
      <c r="B259" s="354">
        <v>3.5443189445935532</v>
      </c>
      <c r="C259" s="210"/>
      <c r="D259" s="210"/>
      <c r="E259" s="203">
        <f t="shared" ref="E259:E261" ca="1" si="84">ROUND(B259*$J$5,2)</f>
        <v>0.01</v>
      </c>
      <c r="F259" s="355"/>
      <c r="G259" s="355"/>
      <c r="H259" s="356">
        <f t="shared" ref="H259:H261" ca="1" si="85">+B259+E259</f>
        <v>3.554318944593553</v>
      </c>
      <c r="I259" s="228"/>
      <c r="K259" s="179"/>
    </row>
    <row r="260" spans="1:11" s="180" customFormat="1" ht="13.8">
      <c r="A260" s="180" t="s">
        <v>191</v>
      </c>
      <c r="B260" s="354">
        <v>3.7158388786306502</v>
      </c>
      <c r="C260" s="210"/>
      <c r="D260" s="210"/>
      <c r="E260" s="203">
        <f t="shared" ca="1" si="84"/>
        <v>0.01</v>
      </c>
      <c r="F260" s="355"/>
      <c r="G260" s="355"/>
      <c r="H260" s="356">
        <f t="shared" ca="1" si="85"/>
        <v>3.72583887863065</v>
      </c>
      <c r="I260" s="228"/>
      <c r="K260" s="179"/>
    </row>
    <row r="261" spans="1:11" s="180" customFormat="1" ht="13.8">
      <c r="A261" s="180" t="s">
        <v>192</v>
      </c>
      <c r="B261" s="354">
        <v>4.5990116402854913</v>
      </c>
      <c r="C261" s="210"/>
      <c r="D261" s="210"/>
      <c r="E261" s="203">
        <f t="shared" ca="1" si="84"/>
        <v>0.02</v>
      </c>
      <c r="F261" s="355"/>
      <c r="G261" s="355"/>
      <c r="H261" s="356">
        <f t="shared" ca="1" si="85"/>
        <v>4.6190116402854908</v>
      </c>
      <c r="I261" s="228"/>
      <c r="K261" s="179"/>
    </row>
    <row r="262" spans="1:11" s="180" customFormat="1" ht="13.8">
      <c r="B262" s="179"/>
      <c r="E262" s="186"/>
      <c r="F262" s="181"/>
      <c r="G262" s="181"/>
      <c r="H262" s="179"/>
      <c r="I262" s="181"/>
      <c r="K262" s="179"/>
    </row>
    <row r="263" spans="1:11" s="183" customFormat="1" ht="13.8">
      <c r="A263" s="183" t="s">
        <v>262</v>
      </c>
      <c r="B263" s="209"/>
      <c r="E263" s="204"/>
      <c r="F263" s="218"/>
      <c r="G263" s="218"/>
      <c r="H263" s="209"/>
      <c r="I263" s="218"/>
      <c r="K263" s="209"/>
    </row>
    <row r="264" spans="1:11" s="180" customFormat="1" ht="13.8">
      <c r="A264" s="180" t="s">
        <v>190</v>
      </c>
      <c r="B264" s="179">
        <v>5.1643189445935533</v>
      </c>
      <c r="E264" s="186">
        <f t="shared" ref="E264:E266" ca="1" si="86">ROUND(B264*$J$5,2)</f>
        <v>0.02</v>
      </c>
      <c r="F264" s="204"/>
      <c r="G264" s="204"/>
      <c r="H264" s="205">
        <f t="shared" ref="H264:H266" ca="1" si="87">+B264+E264</f>
        <v>5.1843189445935529</v>
      </c>
      <c r="I264" s="181"/>
      <c r="K264" s="179"/>
    </row>
    <row r="265" spans="1:11" s="180" customFormat="1" ht="13.8">
      <c r="A265" s="180" t="s">
        <v>191</v>
      </c>
      <c r="B265" s="179">
        <v>5.4658388786306507</v>
      </c>
      <c r="E265" s="186">
        <f t="shared" ca="1" si="86"/>
        <v>0.02</v>
      </c>
      <c r="F265" s="204"/>
      <c r="G265" s="204"/>
      <c r="H265" s="205">
        <f t="shared" ca="1" si="87"/>
        <v>5.4858388786306502</v>
      </c>
      <c r="I265" s="181"/>
      <c r="K265" s="179"/>
    </row>
    <row r="266" spans="1:11" s="180" customFormat="1" ht="13.8">
      <c r="A266" s="180" t="s">
        <v>192</v>
      </c>
      <c r="B266" s="179">
        <v>6.1590116402854918</v>
      </c>
      <c r="E266" s="186">
        <f t="shared" ca="1" si="86"/>
        <v>0.02</v>
      </c>
      <c r="F266" s="204"/>
      <c r="G266" s="204"/>
      <c r="H266" s="205">
        <f t="shared" ca="1" si="87"/>
        <v>6.1790116402854913</v>
      </c>
      <c r="I266" s="181"/>
      <c r="K266" s="179"/>
    </row>
    <row r="267" spans="1:11" s="180" customFormat="1" ht="13.8">
      <c r="B267" s="179"/>
      <c r="E267" s="186"/>
      <c r="F267" s="181"/>
      <c r="G267" s="181"/>
      <c r="H267" s="179"/>
      <c r="I267" s="181"/>
      <c r="K267" s="179"/>
    </row>
    <row r="268" spans="1:11" s="180" customFormat="1" ht="13.8">
      <c r="A268" s="183" t="s">
        <v>258</v>
      </c>
      <c r="B268" s="179">
        <v>1.6917545047956288</v>
      </c>
      <c r="E268" s="186">
        <f t="shared" ref="E268" ca="1" si="88">ROUND(B268*$J$5,2)</f>
        <v>0.01</v>
      </c>
      <c r="F268" s="204"/>
      <c r="G268" s="204"/>
      <c r="H268" s="205">
        <f t="shared" ref="H268" ca="1" si="89">+B268+E268</f>
        <v>1.7017545047956288</v>
      </c>
      <c r="I268" s="181"/>
      <c r="K268" s="179"/>
    </row>
    <row r="269" spans="1:11" s="180" customFormat="1" ht="13.8">
      <c r="A269" s="183"/>
      <c r="B269" s="179"/>
      <c r="E269" s="186"/>
      <c r="F269" s="181"/>
      <c r="G269" s="181"/>
      <c r="H269" s="179"/>
      <c r="I269" s="181"/>
      <c r="K269" s="179"/>
    </row>
    <row r="270" spans="1:11" s="180" customFormat="1" ht="13.8">
      <c r="A270" s="183" t="s">
        <v>263</v>
      </c>
      <c r="B270" s="179">
        <v>59.258913082526185</v>
      </c>
      <c r="E270" s="186">
        <f t="shared" ref="E270" ca="1" si="90">ROUND(B270*$J$5,2)</f>
        <v>0.23</v>
      </c>
      <c r="F270" s="204"/>
      <c r="G270" s="204"/>
      <c r="H270" s="205">
        <f t="shared" ref="H270" ca="1" si="91">+B270+E270</f>
        <v>59.488913082526182</v>
      </c>
      <c r="I270" s="181"/>
      <c r="K270" s="179"/>
    </row>
    <row r="271" spans="1:11" s="180" customFormat="1" ht="13.8">
      <c r="A271" s="183"/>
      <c r="B271" s="179"/>
      <c r="E271" s="186"/>
      <c r="F271" s="181"/>
      <c r="G271" s="181"/>
      <c r="H271" s="179"/>
      <c r="I271" s="181"/>
      <c r="K271" s="179"/>
    </row>
    <row r="272" spans="1:11" s="180" customFormat="1" ht="13.8">
      <c r="A272" s="198" t="s">
        <v>264</v>
      </c>
      <c r="B272" s="201"/>
      <c r="C272" s="229"/>
      <c r="D272" s="229"/>
      <c r="E272" s="207"/>
      <c r="F272" s="219"/>
      <c r="G272" s="219"/>
      <c r="H272" s="201"/>
      <c r="I272" s="219"/>
      <c r="K272" s="179"/>
    </row>
    <row r="273" spans="1:19" s="180" customFormat="1" ht="13.8">
      <c r="A273" s="180" t="s">
        <v>204</v>
      </c>
      <c r="B273" s="179">
        <v>2.0946926956919385</v>
      </c>
      <c r="E273" s="186">
        <f t="shared" ref="E273:E278" ca="1" si="92">ROUND(B273*$J$5,2)</f>
        <v>0.01</v>
      </c>
      <c r="F273" s="204"/>
      <c r="G273" s="204"/>
      <c r="H273" s="205">
        <f t="shared" ref="H273:H278" ca="1" si="93">+B273+E273</f>
        <v>2.1046926956919383</v>
      </c>
      <c r="I273" s="181"/>
      <c r="J273" s="221"/>
      <c r="K273" s="179"/>
    </row>
    <row r="274" spans="1:19" s="180" customFormat="1" ht="13.8">
      <c r="A274" s="180" t="s">
        <v>232</v>
      </c>
      <c r="B274" s="179">
        <v>9.5676619942943777</v>
      </c>
      <c r="E274" s="186">
        <f t="shared" ca="1" si="92"/>
        <v>0.04</v>
      </c>
      <c r="F274" s="204"/>
      <c r="G274" s="204"/>
      <c r="H274" s="205">
        <f t="shared" ca="1" si="93"/>
        <v>9.6076619942943768</v>
      </c>
      <c r="I274" s="181"/>
      <c r="J274" s="221"/>
      <c r="K274" s="179"/>
    </row>
    <row r="275" spans="1:19" s="180" customFormat="1" ht="13.8">
      <c r="A275" s="180" t="s">
        <v>257</v>
      </c>
      <c r="B275" s="179">
        <v>10.82666116975809</v>
      </c>
      <c r="E275" s="186">
        <f t="shared" ca="1" si="92"/>
        <v>0.04</v>
      </c>
      <c r="F275" s="204"/>
      <c r="G275" s="204"/>
      <c r="H275" s="205">
        <f t="shared" ca="1" si="93"/>
        <v>10.866661169758089</v>
      </c>
      <c r="I275" s="181"/>
      <c r="J275" s="221"/>
      <c r="K275" s="179"/>
    </row>
    <row r="276" spans="1:19" s="180" customFormat="1" ht="13.8">
      <c r="A276" s="180" t="s">
        <v>234</v>
      </c>
      <c r="B276" s="179">
        <v>19.439642933182306</v>
      </c>
      <c r="E276" s="186">
        <f t="shared" ca="1" si="92"/>
        <v>0.08</v>
      </c>
      <c r="F276" s="204"/>
      <c r="G276" s="204"/>
      <c r="H276" s="205">
        <f t="shared" ca="1" si="93"/>
        <v>19.519642933182304</v>
      </c>
      <c r="I276" s="181"/>
      <c r="J276" s="221"/>
      <c r="K276" s="179"/>
    </row>
    <row r="277" spans="1:19" s="180" customFormat="1" ht="13.8">
      <c r="A277" s="180" t="s">
        <v>235</v>
      </c>
      <c r="B277" s="179">
        <v>26.140573188246833</v>
      </c>
      <c r="E277" s="186">
        <f t="shared" ca="1" si="92"/>
        <v>0.1</v>
      </c>
      <c r="F277" s="204"/>
      <c r="G277" s="204"/>
      <c r="H277" s="205">
        <f t="shared" ca="1" si="93"/>
        <v>26.240573188246834</v>
      </c>
      <c r="I277" s="181"/>
      <c r="J277" s="221"/>
      <c r="K277" s="179"/>
    </row>
    <row r="278" spans="1:19" s="180" customFormat="1" ht="13.8">
      <c r="A278" s="180" t="s">
        <v>236</v>
      </c>
      <c r="B278" s="179">
        <v>35.235581530387186</v>
      </c>
      <c r="E278" s="186">
        <f t="shared" ca="1" si="92"/>
        <v>0.14000000000000001</v>
      </c>
      <c r="F278" s="204"/>
      <c r="G278" s="204"/>
      <c r="H278" s="205">
        <f t="shared" ca="1" si="93"/>
        <v>35.375581530387187</v>
      </c>
      <c r="I278" s="181"/>
      <c r="J278" s="221"/>
      <c r="K278" s="179"/>
    </row>
    <row r="279" spans="1:19" s="179" customFormat="1" ht="13.8">
      <c r="A279" s="208"/>
      <c r="C279" s="180"/>
      <c r="D279" s="180"/>
      <c r="E279" s="186"/>
      <c r="F279" s="181"/>
      <c r="G279" s="181"/>
      <c r="I279" s="181"/>
      <c r="J279" s="180"/>
      <c r="L279" s="180"/>
      <c r="M279" s="180"/>
      <c r="N279" s="180"/>
      <c r="O279" s="180"/>
      <c r="P279" s="180"/>
      <c r="Q279" s="180"/>
      <c r="R279" s="180"/>
      <c r="S279" s="180"/>
    </row>
    <row r="280" spans="1:19" s="209" customFormat="1" ht="13.8">
      <c r="A280" s="183" t="s">
        <v>265</v>
      </c>
      <c r="C280" s="183"/>
      <c r="D280" s="183"/>
      <c r="E280" s="204"/>
      <c r="F280" s="218"/>
      <c r="G280" s="218"/>
      <c r="I280" s="218"/>
      <c r="J280" s="183"/>
      <c r="L280" s="183"/>
      <c r="M280" s="183"/>
      <c r="N280" s="183"/>
      <c r="O280" s="183"/>
      <c r="P280" s="183"/>
      <c r="Q280" s="183"/>
      <c r="R280" s="183"/>
      <c r="S280" s="183"/>
    </row>
    <row r="281" spans="1:19" s="179" customFormat="1" ht="13.8">
      <c r="A281" s="180" t="s">
        <v>204</v>
      </c>
      <c r="B281" s="179">
        <v>3.2446926956919384</v>
      </c>
      <c r="C281" s="180"/>
      <c r="D281" s="180"/>
      <c r="E281" s="186">
        <f t="shared" ref="E281:E286" ca="1" si="94">ROUND(B281*$J$5,2)</f>
        <v>0.01</v>
      </c>
      <c r="F281" s="204"/>
      <c r="G281" s="204"/>
      <c r="H281" s="205">
        <f t="shared" ref="H281:H286" ca="1" si="95">+B281+E281</f>
        <v>3.2546926956919382</v>
      </c>
      <c r="I281" s="181"/>
      <c r="J281" s="180"/>
      <c r="L281" s="180"/>
      <c r="M281" s="180"/>
      <c r="N281" s="180"/>
      <c r="O281" s="180"/>
      <c r="P281" s="180"/>
      <c r="Q281" s="180"/>
      <c r="R281" s="180"/>
      <c r="S281" s="180"/>
    </row>
    <row r="282" spans="1:19" s="179" customFormat="1" ht="13.8">
      <c r="A282" s="180" t="s">
        <v>232</v>
      </c>
      <c r="B282" s="179">
        <v>15.007661994294377</v>
      </c>
      <c r="C282" s="180"/>
      <c r="D282" s="180"/>
      <c r="E282" s="186">
        <f t="shared" ca="1" si="94"/>
        <v>0.06</v>
      </c>
      <c r="F282" s="204"/>
      <c r="G282" s="204"/>
      <c r="H282" s="205">
        <f t="shared" ca="1" si="95"/>
        <v>15.067661994294378</v>
      </c>
      <c r="I282" s="181"/>
      <c r="J282" s="180"/>
      <c r="L282" s="180"/>
      <c r="M282" s="180"/>
      <c r="N282" s="180"/>
      <c r="O282" s="180"/>
      <c r="P282" s="180"/>
      <c r="Q282" s="180"/>
      <c r="R282" s="180"/>
      <c r="S282" s="180"/>
    </row>
    <row r="283" spans="1:19" s="179" customFormat="1" ht="13.8">
      <c r="A283" s="180" t="s">
        <v>257</v>
      </c>
      <c r="B283" s="179">
        <v>15.90666116975809</v>
      </c>
      <c r="C283" s="180"/>
      <c r="D283" s="180"/>
      <c r="E283" s="186">
        <f t="shared" ca="1" si="94"/>
        <v>0.06</v>
      </c>
      <c r="F283" s="204"/>
      <c r="G283" s="204"/>
      <c r="H283" s="205">
        <f t="shared" ca="1" si="95"/>
        <v>15.96666116975809</v>
      </c>
      <c r="I283" s="181"/>
      <c r="J283" s="180"/>
      <c r="L283" s="180"/>
      <c r="M283" s="180"/>
      <c r="N283" s="180"/>
      <c r="O283" s="180"/>
      <c r="P283" s="180"/>
      <c r="Q283" s="180"/>
      <c r="R283" s="180"/>
      <c r="S283" s="180"/>
    </row>
    <row r="284" spans="1:19" s="179" customFormat="1" ht="13.8">
      <c r="A284" s="180" t="s">
        <v>234</v>
      </c>
      <c r="B284" s="179">
        <v>25.879642933182307</v>
      </c>
      <c r="C284" s="180"/>
      <c r="D284" s="180"/>
      <c r="E284" s="186">
        <f t="shared" ca="1" si="94"/>
        <v>0.1</v>
      </c>
      <c r="F284" s="204"/>
      <c r="G284" s="204"/>
      <c r="H284" s="205">
        <f t="shared" ca="1" si="95"/>
        <v>25.979642933182308</v>
      </c>
      <c r="I284" s="181"/>
      <c r="J284" s="180"/>
      <c r="L284" s="180"/>
      <c r="M284" s="180"/>
      <c r="N284" s="180"/>
      <c r="O284" s="180"/>
      <c r="P284" s="180"/>
      <c r="Q284" s="180"/>
      <c r="R284" s="180"/>
      <c r="S284" s="180"/>
    </row>
    <row r="285" spans="1:19" s="179" customFormat="1" ht="13.8">
      <c r="A285" s="180" t="s">
        <v>235</v>
      </c>
      <c r="B285" s="179">
        <v>31.170573188246834</v>
      </c>
      <c r="C285" s="180"/>
      <c r="D285" s="180"/>
      <c r="E285" s="186">
        <f t="shared" ca="1" si="94"/>
        <v>0.12</v>
      </c>
      <c r="F285" s="204"/>
      <c r="G285" s="204"/>
      <c r="H285" s="205">
        <f t="shared" ca="1" si="95"/>
        <v>31.290573188246835</v>
      </c>
      <c r="I285" s="181"/>
      <c r="J285" s="180"/>
      <c r="L285" s="180"/>
      <c r="M285" s="180"/>
      <c r="N285" s="180"/>
      <c r="O285" s="180"/>
      <c r="P285" s="180"/>
      <c r="Q285" s="180"/>
      <c r="R285" s="180"/>
      <c r="S285" s="180"/>
    </row>
    <row r="286" spans="1:19" s="179" customFormat="1" ht="13.8">
      <c r="A286" s="180" t="s">
        <v>236</v>
      </c>
      <c r="B286" s="179">
        <v>42.225581530387181</v>
      </c>
      <c r="C286" s="180"/>
      <c r="D286" s="180"/>
      <c r="E286" s="186">
        <f t="shared" ca="1" si="94"/>
        <v>0.16</v>
      </c>
      <c r="F286" s="204"/>
      <c r="G286" s="204"/>
      <c r="H286" s="205">
        <f t="shared" ca="1" si="95"/>
        <v>42.385581530387178</v>
      </c>
      <c r="I286" s="181"/>
      <c r="J286" s="180"/>
      <c r="L286" s="180"/>
      <c r="M286" s="180"/>
      <c r="N286" s="180"/>
      <c r="O286" s="180"/>
      <c r="P286" s="180"/>
      <c r="Q286" s="180"/>
      <c r="R286" s="180"/>
      <c r="S286" s="180"/>
    </row>
    <row r="287" spans="1:19" s="179" customFormat="1" ht="13.8">
      <c r="A287" s="180"/>
      <c r="C287" s="180"/>
      <c r="D287" s="180"/>
      <c r="E287" s="186"/>
      <c r="F287" s="181"/>
      <c r="G287" s="181"/>
      <c r="I287" s="181"/>
      <c r="J287" s="180"/>
      <c r="L287" s="180"/>
      <c r="M287" s="180"/>
      <c r="N287" s="180"/>
      <c r="O287" s="180"/>
      <c r="P287" s="180"/>
      <c r="Q287" s="180"/>
      <c r="R287" s="180"/>
      <c r="S287" s="180"/>
    </row>
    <row r="288" spans="1:19" s="179" customFormat="1" ht="13.8">
      <c r="A288" s="180" t="s">
        <v>266</v>
      </c>
      <c r="B288" s="179">
        <v>9.0636683479983997</v>
      </c>
      <c r="C288" s="180"/>
      <c r="D288" s="180"/>
      <c r="E288" s="186">
        <f t="shared" ref="E288:E293" ca="1" si="96">ROUND(B288*$J$5,2)</f>
        <v>0.04</v>
      </c>
      <c r="F288" s="204"/>
      <c r="G288" s="204"/>
      <c r="H288" s="205">
        <f t="shared" ref="H288:H293" ca="1" si="97">+B288+E288</f>
        <v>9.1036683479983989</v>
      </c>
      <c r="I288" s="181"/>
      <c r="J288" s="180"/>
      <c r="L288" s="180"/>
      <c r="M288" s="180"/>
      <c r="N288" s="180"/>
      <c r="O288" s="180"/>
      <c r="P288" s="180"/>
      <c r="Q288" s="180"/>
      <c r="R288" s="180"/>
      <c r="S288" s="180"/>
    </row>
    <row r="289" spans="1:19" s="179" customFormat="1" ht="13.8">
      <c r="A289" s="180" t="s">
        <v>267</v>
      </c>
      <c r="B289" s="179">
        <v>3.2446926956919384</v>
      </c>
      <c r="C289" s="180"/>
      <c r="D289" s="180"/>
      <c r="E289" s="186">
        <f t="shared" ca="1" si="96"/>
        <v>0.01</v>
      </c>
      <c r="F289" s="204"/>
      <c r="G289" s="204"/>
      <c r="H289" s="205">
        <f t="shared" ca="1" si="97"/>
        <v>3.2546926956919382</v>
      </c>
      <c r="I289" s="181"/>
      <c r="J289" s="180"/>
      <c r="L289" s="180"/>
      <c r="M289" s="180"/>
      <c r="N289" s="180"/>
      <c r="O289" s="180"/>
      <c r="P289" s="180"/>
      <c r="Q289" s="180"/>
      <c r="R289" s="180"/>
      <c r="S289" s="180"/>
    </row>
    <row r="290" spans="1:19" s="179" customFormat="1" ht="13.8">
      <c r="A290" s="180" t="s">
        <v>268</v>
      </c>
      <c r="B290" s="179">
        <v>2.6846926956919384</v>
      </c>
      <c r="C290" s="180"/>
      <c r="D290" s="180"/>
      <c r="E290" s="186">
        <f t="shared" ca="1" si="96"/>
        <v>0.01</v>
      </c>
      <c r="F290" s="204"/>
      <c r="G290" s="204"/>
      <c r="H290" s="205">
        <f t="shared" ca="1" si="97"/>
        <v>2.6946926956919381</v>
      </c>
      <c r="I290" s="181"/>
      <c r="J290" s="180"/>
      <c r="L290" s="180"/>
      <c r="M290" s="180"/>
      <c r="N290" s="180"/>
      <c r="O290" s="180"/>
      <c r="P290" s="180"/>
      <c r="Q290" s="180"/>
      <c r="R290" s="180"/>
      <c r="S290" s="180"/>
    </row>
    <row r="291" spans="1:19" s="179" customFormat="1" ht="13.8">
      <c r="A291" s="180" t="s">
        <v>269</v>
      </c>
      <c r="B291" s="179">
        <v>3.2326678550546606</v>
      </c>
      <c r="C291" s="180"/>
      <c r="D291" s="180"/>
      <c r="E291" s="186">
        <f t="shared" ca="1" si="96"/>
        <v>0.01</v>
      </c>
      <c r="F291" s="204"/>
      <c r="G291" s="204"/>
      <c r="H291" s="205">
        <f t="shared" ca="1" si="97"/>
        <v>3.2426678550546604</v>
      </c>
      <c r="I291" s="181"/>
      <c r="J291" s="180"/>
      <c r="L291" s="180"/>
      <c r="M291" s="180"/>
      <c r="N291" s="180"/>
      <c r="O291" s="180"/>
      <c r="P291" s="180"/>
      <c r="Q291" s="180"/>
      <c r="R291" s="180"/>
      <c r="S291" s="180"/>
    </row>
    <row r="292" spans="1:19" s="179" customFormat="1" ht="13.8">
      <c r="A292" s="180" t="s">
        <v>270</v>
      </c>
      <c r="B292" s="179">
        <v>1.6917545047956288</v>
      </c>
      <c r="C292" s="180"/>
      <c r="D292" s="180"/>
      <c r="E292" s="186">
        <f t="shared" ca="1" si="96"/>
        <v>0.01</v>
      </c>
      <c r="F292" s="204"/>
      <c r="G292" s="204"/>
      <c r="H292" s="205">
        <f t="shared" ca="1" si="97"/>
        <v>1.7017545047956288</v>
      </c>
      <c r="I292" s="181"/>
      <c r="J292" s="180"/>
      <c r="L292" s="180"/>
      <c r="M292" s="180"/>
      <c r="N292" s="180"/>
      <c r="O292" s="180"/>
      <c r="P292" s="180"/>
      <c r="Q292" s="180"/>
      <c r="R292" s="180"/>
      <c r="S292" s="180"/>
    </row>
    <row r="293" spans="1:19" s="179" customFormat="1" ht="13.8">
      <c r="A293" s="208" t="s">
        <v>271</v>
      </c>
      <c r="B293" s="179">
        <v>2.8126461963379303</v>
      </c>
      <c r="C293" s="180"/>
      <c r="D293" s="180"/>
      <c r="E293" s="186">
        <f t="shared" ca="1" si="96"/>
        <v>0.01</v>
      </c>
      <c r="F293" s="204"/>
      <c r="G293" s="204"/>
      <c r="H293" s="205">
        <f t="shared" ca="1" si="97"/>
        <v>2.8226461963379301</v>
      </c>
      <c r="I293" s="181"/>
      <c r="J293" s="180"/>
      <c r="L293" s="180"/>
      <c r="M293" s="180"/>
      <c r="N293" s="180"/>
      <c r="O293" s="180"/>
      <c r="P293" s="180"/>
      <c r="Q293" s="180"/>
      <c r="R293" s="180"/>
      <c r="S293" s="180"/>
    </row>
    <row r="294" spans="1:19" s="179" customFormat="1" ht="13.8">
      <c r="A294" s="208"/>
      <c r="C294" s="180"/>
      <c r="D294" s="180"/>
      <c r="E294" s="186"/>
      <c r="F294" s="181"/>
      <c r="G294" s="181"/>
      <c r="I294" s="181"/>
      <c r="J294" s="180"/>
      <c r="L294" s="180"/>
      <c r="M294" s="180"/>
      <c r="N294" s="180"/>
      <c r="O294" s="180"/>
      <c r="P294" s="180"/>
      <c r="Q294" s="180"/>
      <c r="R294" s="180"/>
      <c r="S294" s="180"/>
    </row>
    <row r="295" spans="1:19" s="179" customFormat="1" ht="13.8">
      <c r="A295" s="198" t="s">
        <v>272</v>
      </c>
      <c r="B295" s="201"/>
      <c r="C295" s="229"/>
      <c r="D295" s="229"/>
      <c r="E295" s="207"/>
      <c r="F295" s="219"/>
      <c r="G295" s="219"/>
      <c r="H295" s="201"/>
      <c r="I295" s="219"/>
      <c r="J295" s="180"/>
      <c r="L295" s="180"/>
      <c r="M295" s="180"/>
      <c r="N295" s="180"/>
      <c r="O295" s="180"/>
      <c r="P295" s="180"/>
      <c r="Q295" s="180"/>
      <c r="R295" s="180"/>
      <c r="S295" s="180"/>
    </row>
    <row r="296" spans="1:19" s="209" customFormat="1" ht="13.8">
      <c r="A296" s="183" t="s">
        <v>273</v>
      </c>
      <c r="C296" s="183"/>
      <c r="D296" s="183"/>
      <c r="E296" s="204"/>
      <c r="F296" s="218"/>
      <c r="G296" s="218"/>
      <c r="I296" s="218"/>
      <c r="J296" s="183"/>
      <c r="L296" s="183"/>
      <c r="M296" s="183"/>
      <c r="N296" s="183"/>
      <c r="O296" s="183"/>
      <c r="P296" s="183"/>
      <c r="Q296" s="183"/>
      <c r="R296" s="183"/>
      <c r="S296" s="183"/>
    </row>
    <row r="297" spans="1:19" s="179" customFormat="1" ht="13.8">
      <c r="A297" s="180" t="s">
        <v>274</v>
      </c>
      <c r="B297" s="179">
        <v>50.939144727421102</v>
      </c>
      <c r="C297" s="180"/>
      <c r="D297" s="180"/>
      <c r="E297" s="186">
        <f t="shared" ref="E297:E298" ca="1" si="98">ROUND(B297*$J$5,2)</f>
        <v>0.2</v>
      </c>
      <c r="F297" s="204"/>
      <c r="G297" s="204"/>
      <c r="H297" s="205">
        <f t="shared" ref="H297:H298" ca="1" si="99">+B297+E297</f>
        <v>51.139144727421105</v>
      </c>
      <c r="I297" s="181"/>
      <c r="J297" s="180"/>
      <c r="L297" s="180"/>
      <c r="M297" s="180"/>
      <c r="N297" s="180"/>
      <c r="O297" s="180"/>
      <c r="P297" s="180"/>
      <c r="Q297" s="180"/>
      <c r="R297" s="180"/>
      <c r="S297" s="180"/>
    </row>
    <row r="298" spans="1:19" s="180" customFormat="1" ht="13.8">
      <c r="A298" s="180" t="s">
        <v>275</v>
      </c>
      <c r="B298" s="179">
        <v>67.714202928848565</v>
      </c>
      <c r="E298" s="186">
        <f t="shared" ca="1" si="98"/>
        <v>0.26</v>
      </c>
      <c r="F298" s="204"/>
      <c r="G298" s="204"/>
      <c r="H298" s="205">
        <f t="shared" ca="1" si="99"/>
        <v>67.97420292884857</v>
      </c>
      <c r="I298" s="181"/>
      <c r="K298" s="179"/>
    </row>
    <row r="299" spans="1:19">
      <c r="H299" s="227"/>
      <c r="J299" s="225"/>
      <c r="M299" s="225"/>
    </row>
    <row r="300" spans="1:19" s="183" customFormat="1" ht="13.8">
      <c r="A300" s="183" t="s">
        <v>276</v>
      </c>
      <c r="B300" s="209"/>
      <c r="E300" s="204"/>
      <c r="F300" s="218"/>
      <c r="G300" s="218"/>
      <c r="H300" s="209"/>
      <c r="I300" s="218"/>
      <c r="K300" s="209"/>
    </row>
    <row r="301" spans="1:19" s="180" customFormat="1" ht="13.8">
      <c r="A301" s="180" t="s">
        <v>274</v>
      </c>
      <c r="B301" s="179">
        <v>53.9491447274211</v>
      </c>
      <c r="E301" s="186">
        <f t="shared" ref="E301:E302" ca="1" si="100">ROUND(B301*$J$5,2)</f>
        <v>0.21</v>
      </c>
      <c r="F301" s="204"/>
      <c r="G301" s="204"/>
      <c r="H301" s="205">
        <f t="shared" ref="H301:H302" ca="1" si="101">+B301+E301</f>
        <v>54.159144727421101</v>
      </c>
      <c r="I301" s="181"/>
      <c r="K301" s="179"/>
    </row>
    <row r="302" spans="1:19" s="180" customFormat="1" ht="13.8">
      <c r="A302" s="180" t="s">
        <v>275</v>
      </c>
      <c r="B302" s="179">
        <v>70.734202928848561</v>
      </c>
      <c r="E302" s="186">
        <f t="shared" ca="1" si="100"/>
        <v>0.28000000000000003</v>
      </c>
      <c r="F302" s="204"/>
      <c r="G302" s="204"/>
      <c r="H302" s="205">
        <f t="shared" ca="1" si="101"/>
        <v>71.014202928848562</v>
      </c>
      <c r="I302" s="181"/>
      <c r="K302" s="179"/>
    </row>
    <row r="303" spans="1:19" s="180" customFormat="1" ht="13.8">
      <c r="B303" s="179"/>
      <c r="E303" s="186"/>
      <c r="F303" s="181"/>
      <c r="G303" s="181"/>
      <c r="H303" s="179"/>
      <c r="I303" s="181"/>
      <c r="K303" s="179"/>
    </row>
    <row r="304" spans="1:19" s="179" customFormat="1" ht="13.8">
      <c r="A304" s="180" t="s">
        <v>270</v>
      </c>
      <c r="B304" s="179">
        <v>1.6917545047956288</v>
      </c>
      <c r="C304" s="180"/>
      <c r="D304" s="180"/>
      <c r="E304" s="186">
        <f t="shared" ref="E304:E305" ca="1" si="102">ROUND(B304*$J$5,2)</f>
        <v>0.01</v>
      </c>
      <c r="F304" s="204"/>
      <c r="G304" s="204"/>
      <c r="H304" s="205">
        <f t="shared" ref="H304:H305" ca="1" si="103">+B304+E304</f>
        <v>1.7017545047956288</v>
      </c>
      <c r="I304" s="181"/>
      <c r="J304" s="180"/>
      <c r="L304" s="180"/>
      <c r="M304" s="180"/>
      <c r="N304" s="180"/>
      <c r="O304" s="180"/>
      <c r="P304" s="180"/>
      <c r="Q304" s="180"/>
      <c r="R304" s="180"/>
      <c r="S304" s="180"/>
    </row>
    <row r="305" spans="1:19" s="180" customFormat="1" ht="13.8">
      <c r="A305" s="180" t="s">
        <v>271</v>
      </c>
      <c r="B305" s="179">
        <v>2.8126461963379303</v>
      </c>
      <c r="E305" s="186">
        <f t="shared" ca="1" si="102"/>
        <v>0.01</v>
      </c>
      <c r="F305" s="204"/>
      <c r="G305" s="204"/>
      <c r="H305" s="205">
        <f t="shared" ca="1" si="103"/>
        <v>2.8226461963379301</v>
      </c>
      <c r="I305" s="181"/>
      <c r="K305" s="179"/>
    </row>
    <row r="306" spans="1:19" s="180" customFormat="1" ht="13.8">
      <c r="B306" s="179"/>
      <c r="E306" s="186"/>
      <c r="F306" s="181"/>
      <c r="G306" s="181"/>
      <c r="H306" s="179"/>
      <c r="I306" s="181"/>
      <c r="K306" s="179"/>
    </row>
    <row r="307" spans="1:19" s="179" customFormat="1" ht="13.8">
      <c r="A307" s="196" t="s">
        <v>277</v>
      </c>
      <c r="B307" s="201"/>
      <c r="C307" s="229"/>
      <c r="D307" s="229"/>
      <c r="E307" s="207"/>
      <c r="F307" s="235"/>
      <c r="G307" s="235"/>
      <c r="H307" s="201"/>
      <c r="I307" s="235"/>
      <c r="J307" s="180"/>
      <c r="L307" s="180"/>
      <c r="M307" s="180"/>
      <c r="N307" s="180"/>
      <c r="O307" s="180"/>
      <c r="P307" s="180"/>
      <c r="Q307" s="180"/>
      <c r="R307" s="180"/>
      <c r="S307" s="180"/>
    </row>
    <row r="308" spans="1:19" s="209" customFormat="1" ht="13.8">
      <c r="A308" s="183" t="s">
        <v>278</v>
      </c>
      <c r="C308" s="183"/>
      <c r="D308" s="183"/>
      <c r="E308" s="204"/>
      <c r="F308" s="236"/>
      <c r="G308" s="236"/>
      <c r="I308" s="236"/>
      <c r="J308" s="183"/>
      <c r="L308" s="183"/>
      <c r="M308" s="183"/>
      <c r="N308" s="183"/>
      <c r="O308" s="183"/>
      <c r="P308" s="183"/>
      <c r="Q308" s="183"/>
      <c r="R308" s="183"/>
      <c r="S308" s="183"/>
    </row>
    <row r="309" spans="1:19" s="179" customFormat="1" ht="13.8">
      <c r="A309" s="180" t="s">
        <v>279</v>
      </c>
      <c r="B309" s="179">
        <v>52.825245242345581</v>
      </c>
      <c r="C309" s="180"/>
      <c r="D309" s="180"/>
      <c r="E309" s="186">
        <f t="shared" ref="E309:E312" ca="1" si="104">ROUND(B309*$J$5,2)</f>
        <v>0.21</v>
      </c>
      <c r="F309" s="204"/>
      <c r="G309" s="204"/>
      <c r="H309" s="205">
        <f t="shared" ref="H309:H312" ca="1" si="105">+B309+E309</f>
        <v>53.035245242345582</v>
      </c>
      <c r="I309" s="237"/>
      <c r="J309" s="180"/>
      <c r="L309" s="180"/>
      <c r="M309" s="180"/>
      <c r="N309" s="180"/>
      <c r="O309" s="180"/>
      <c r="P309" s="180"/>
      <c r="Q309" s="180"/>
      <c r="R309" s="180"/>
      <c r="S309" s="180"/>
    </row>
    <row r="310" spans="1:19" s="179" customFormat="1" ht="13.8">
      <c r="A310" s="180" t="s">
        <v>280</v>
      </c>
      <c r="B310" s="179">
        <v>61.608201880289982</v>
      </c>
      <c r="C310" s="180"/>
      <c r="D310" s="180"/>
      <c r="E310" s="186">
        <f t="shared" ca="1" si="104"/>
        <v>0.24</v>
      </c>
      <c r="F310" s="204"/>
      <c r="G310" s="204"/>
      <c r="H310" s="205">
        <f t="shared" ca="1" si="105"/>
        <v>61.848201880289984</v>
      </c>
      <c r="I310" s="237"/>
      <c r="J310" s="180"/>
      <c r="L310" s="180"/>
      <c r="M310" s="180"/>
      <c r="N310" s="180"/>
      <c r="O310" s="180"/>
      <c r="P310" s="180"/>
      <c r="Q310" s="180"/>
      <c r="R310" s="180"/>
      <c r="S310" s="180"/>
    </row>
    <row r="311" spans="1:19" s="179" customFormat="1" ht="13.8">
      <c r="A311" s="180" t="s">
        <v>281</v>
      </c>
      <c r="B311" s="179">
        <v>70.32615490844826</v>
      </c>
      <c r="C311" s="180"/>
      <c r="D311" s="180"/>
      <c r="E311" s="186">
        <f t="shared" ca="1" si="104"/>
        <v>0.27</v>
      </c>
      <c r="F311" s="204"/>
      <c r="G311" s="204"/>
      <c r="H311" s="205">
        <f t="shared" ca="1" si="105"/>
        <v>70.596154908448256</v>
      </c>
      <c r="I311" s="237"/>
      <c r="J311" s="180"/>
      <c r="L311" s="180"/>
      <c r="M311" s="180"/>
      <c r="N311" s="180"/>
      <c r="O311" s="180"/>
      <c r="P311" s="180"/>
      <c r="Q311" s="180"/>
      <c r="R311" s="180"/>
      <c r="S311" s="180"/>
    </row>
    <row r="312" spans="1:19" s="179" customFormat="1" ht="13.8">
      <c r="A312" s="180" t="s">
        <v>282</v>
      </c>
      <c r="B312" s="179">
        <v>79.044107936606537</v>
      </c>
      <c r="C312" s="180"/>
      <c r="D312" s="180"/>
      <c r="E312" s="186">
        <f t="shared" ca="1" si="104"/>
        <v>0.31</v>
      </c>
      <c r="F312" s="204"/>
      <c r="G312" s="204"/>
      <c r="H312" s="205">
        <f t="shared" ca="1" si="105"/>
        <v>79.354107936606539</v>
      </c>
      <c r="I312" s="237"/>
      <c r="J312" s="180"/>
      <c r="L312" s="180"/>
      <c r="M312" s="180"/>
      <c r="N312" s="180"/>
      <c r="O312" s="180"/>
      <c r="P312" s="180"/>
      <c r="Q312" s="180"/>
      <c r="R312" s="180"/>
      <c r="S312" s="180"/>
    </row>
    <row r="313" spans="1:19" s="179" customFormat="1" ht="13.8">
      <c r="A313" s="183"/>
      <c r="C313" s="180"/>
      <c r="D313" s="180"/>
      <c r="E313" s="186"/>
      <c r="F313" s="237"/>
      <c r="G313" s="237"/>
      <c r="I313" s="237"/>
      <c r="J313" s="180"/>
      <c r="L313" s="180"/>
      <c r="M313" s="180"/>
      <c r="N313" s="180"/>
      <c r="O313" s="180"/>
      <c r="P313" s="180"/>
      <c r="Q313" s="180"/>
      <c r="R313" s="180"/>
      <c r="S313" s="180"/>
    </row>
    <row r="314" spans="1:19" s="209" customFormat="1" ht="13.8">
      <c r="A314" s="183" t="s">
        <v>283</v>
      </c>
      <c r="C314" s="183"/>
      <c r="D314" s="183"/>
      <c r="E314" s="204"/>
      <c r="F314" s="236"/>
      <c r="G314" s="236"/>
      <c r="I314" s="236"/>
      <c r="J314" s="183"/>
      <c r="L314" s="183"/>
      <c r="M314" s="183"/>
      <c r="N314" s="183"/>
      <c r="O314" s="183"/>
      <c r="P314" s="183"/>
      <c r="Q314" s="183"/>
      <c r="R314" s="183"/>
      <c r="S314" s="183"/>
    </row>
    <row r="315" spans="1:19" s="209" customFormat="1" ht="13.8">
      <c r="A315" s="183" t="s">
        <v>284</v>
      </c>
      <c r="C315" s="183"/>
      <c r="D315" s="183"/>
      <c r="E315" s="204"/>
      <c r="F315" s="236"/>
      <c r="G315" s="236"/>
      <c r="I315" s="236"/>
      <c r="J315" s="183"/>
      <c r="L315" s="183"/>
      <c r="M315" s="183"/>
      <c r="N315" s="183"/>
      <c r="O315" s="183"/>
      <c r="P315" s="183"/>
      <c r="Q315" s="183"/>
      <c r="R315" s="183"/>
      <c r="S315" s="183"/>
    </row>
    <row r="316" spans="1:19" s="179" customFormat="1" ht="13.8">
      <c r="A316" s="180" t="s">
        <v>279</v>
      </c>
      <c r="B316" s="179">
        <v>113.99092365902575</v>
      </c>
      <c r="C316" s="180"/>
      <c r="D316" s="180"/>
      <c r="E316" s="186">
        <f t="shared" ref="E316:E319" ca="1" si="106">ROUND(B316*$J$5,2)</f>
        <v>0.44</v>
      </c>
      <c r="F316" s="204"/>
      <c r="G316" s="204"/>
      <c r="H316" s="205">
        <f t="shared" ref="H316:H319" ca="1" si="107">+B316+E316</f>
        <v>114.43092365902575</v>
      </c>
      <c r="I316" s="237"/>
      <c r="J316" s="180"/>
      <c r="L316" s="180"/>
      <c r="M316" s="180"/>
      <c r="N316" s="180"/>
      <c r="O316" s="180"/>
      <c r="P316" s="180"/>
      <c r="Q316" s="180"/>
      <c r="R316" s="180"/>
      <c r="S316" s="180"/>
    </row>
    <row r="317" spans="1:19" s="179" customFormat="1" ht="13.8">
      <c r="A317" s="180" t="s">
        <v>280</v>
      </c>
      <c r="B317" s="179">
        <v>127.76330626660658</v>
      </c>
      <c r="C317" s="180"/>
      <c r="D317" s="180"/>
      <c r="E317" s="186">
        <f t="shared" ca="1" si="106"/>
        <v>0.5</v>
      </c>
      <c r="F317" s="204"/>
      <c r="G317" s="204"/>
      <c r="H317" s="205">
        <f t="shared" ca="1" si="107"/>
        <v>128.26330626660658</v>
      </c>
      <c r="I317" s="237"/>
      <c r="J317" s="180"/>
      <c r="L317" s="180"/>
      <c r="M317" s="180"/>
      <c r="N317" s="180"/>
      <c r="O317" s="180"/>
      <c r="P317" s="180"/>
      <c r="Q317" s="180"/>
      <c r="R317" s="180"/>
      <c r="S317" s="180"/>
    </row>
    <row r="318" spans="1:19" s="179" customFormat="1" ht="13.8">
      <c r="A318" s="180" t="s">
        <v>281</v>
      </c>
      <c r="B318" s="179">
        <v>157.0423277914569</v>
      </c>
      <c r="C318" s="180"/>
      <c r="D318" s="180"/>
      <c r="E318" s="186">
        <f t="shared" ca="1" si="106"/>
        <v>0.61</v>
      </c>
      <c r="F318" s="204"/>
      <c r="G318" s="204"/>
      <c r="H318" s="205">
        <f t="shared" ca="1" si="107"/>
        <v>157.65232779145691</v>
      </c>
      <c r="I318" s="237"/>
      <c r="J318" s="180"/>
      <c r="L318" s="180"/>
      <c r="M318" s="180"/>
      <c r="N318" s="180"/>
      <c r="O318" s="180"/>
      <c r="P318" s="180"/>
      <c r="Q318" s="180"/>
      <c r="R318" s="180"/>
      <c r="S318" s="180"/>
    </row>
    <row r="319" spans="1:19" s="179" customFormat="1" ht="13.8">
      <c r="A319" s="180" t="s">
        <v>282</v>
      </c>
      <c r="B319" s="179">
        <v>157.0423277914569</v>
      </c>
      <c r="C319" s="180"/>
      <c r="D319" s="180"/>
      <c r="E319" s="186">
        <f t="shared" ca="1" si="106"/>
        <v>0.61</v>
      </c>
      <c r="F319" s="204"/>
      <c r="G319" s="204"/>
      <c r="H319" s="205">
        <f t="shared" ca="1" si="107"/>
        <v>157.65232779145691</v>
      </c>
      <c r="I319" s="237"/>
      <c r="J319" s="180"/>
      <c r="L319" s="180"/>
      <c r="M319" s="180"/>
      <c r="N319" s="180"/>
      <c r="O319" s="180"/>
      <c r="P319" s="180"/>
      <c r="Q319" s="180"/>
      <c r="R319" s="180"/>
      <c r="S319" s="180"/>
    </row>
    <row r="320" spans="1:19" s="179" customFormat="1" ht="13.8">
      <c r="A320" s="183"/>
      <c r="C320" s="180"/>
      <c r="D320" s="180"/>
      <c r="E320" s="186"/>
      <c r="F320" s="237"/>
      <c r="G320" s="237"/>
      <c r="I320" s="237"/>
      <c r="J320" s="180"/>
      <c r="L320" s="180"/>
      <c r="M320" s="180"/>
      <c r="N320" s="180"/>
      <c r="O320" s="180"/>
      <c r="P320" s="180"/>
      <c r="Q320" s="180"/>
      <c r="R320" s="180"/>
      <c r="S320" s="180"/>
    </row>
    <row r="321" spans="1:19" s="209" customFormat="1" ht="13.8">
      <c r="A321" s="183" t="s">
        <v>285</v>
      </c>
      <c r="C321" s="183"/>
      <c r="D321" s="183"/>
      <c r="E321" s="204"/>
      <c r="F321" s="236"/>
      <c r="G321" s="236"/>
      <c r="I321" s="236"/>
      <c r="J321" s="183"/>
      <c r="L321" s="183"/>
      <c r="M321" s="183"/>
      <c r="N321" s="183"/>
      <c r="O321" s="183"/>
      <c r="P321" s="183"/>
      <c r="Q321" s="183"/>
      <c r="R321" s="183"/>
      <c r="S321" s="183"/>
    </row>
    <row r="322" spans="1:19" s="179" customFormat="1" ht="13.8">
      <c r="A322" s="180" t="s">
        <v>279</v>
      </c>
      <c r="B322" s="179">
        <v>59.582263261528091</v>
      </c>
      <c r="C322" s="180"/>
      <c r="D322" s="180"/>
      <c r="E322" s="186">
        <f t="shared" ref="E322" ca="1" si="108">ROUND(B322*$J$5,2)</f>
        <v>0.23</v>
      </c>
      <c r="F322" s="204"/>
      <c r="G322" s="204"/>
      <c r="H322" s="205">
        <f t="shared" ref="H322" ca="1" si="109">+B322+E322</f>
        <v>59.812263261528088</v>
      </c>
      <c r="I322" s="237"/>
      <c r="J322" s="180"/>
      <c r="L322" s="180"/>
      <c r="M322" s="180"/>
      <c r="N322" s="180"/>
      <c r="O322" s="180"/>
      <c r="P322" s="180"/>
      <c r="Q322" s="180"/>
      <c r="R322" s="180"/>
      <c r="S322" s="180"/>
    </row>
    <row r="323" spans="1:19" s="179" customFormat="1" ht="13.8">
      <c r="A323" s="180" t="s">
        <v>280</v>
      </c>
      <c r="B323" s="179">
        <v>59.582263261528091</v>
      </c>
      <c r="C323" s="180"/>
      <c r="D323" s="180"/>
      <c r="E323" s="186">
        <f t="shared" ref="E323:E325" ca="1" si="110">ROUND(B323*$J$5,2)</f>
        <v>0.23</v>
      </c>
      <c r="F323" s="204"/>
      <c r="G323" s="204"/>
      <c r="H323" s="205">
        <f t="shared" ref="H323:H325" ca="1" si="111">+B323+E323</f>
        <v>59.812263261528088</v>
      </c>
      <c r="I323" s="237"/>
      <c r="J323" s="180"/>
      <c r="L323" s="180"/>
      <c r="M323" s="180"/>
      <c r="N323" s="180"/>
      <c r="O323" s="180"/>
      <c r="P323" s="180"/>
      <c r="Q323" s="180"/>
      <c r="R323" s="180"/>
      <c r="S323" s="180"/>
    </row>
    <row r="324" spans="1:19" s="179" customFormat="1" ht="13.8">
      <c r="A324" s="180" t="s">
        <v>281</v>
      </c>
      <c r="B324" s="179">
        <v>59.582263261528091</v>
      </c>
      <c r="C324" s="180"/>
      <c r="D324" s="180"/>
      <c r="E324" s="186">
        <f t="shared" ca="1" si="110"/>
        <v>0.23</v>
      </c>
      <c r="F324" s="204"/>
      <c r="G324" s="204"/>
      <c r="H324" s="205">
        <f t="shared" ca="1" si="111"/>
        <v>59.812263261528088</v>
      </c>
      <c r="I324" s="237"/>
      <c r="J324" s="180"/>
      <c r="L324" s="180"/>
      <c r="M324" s="180"/>
      <c r="N324" s="180"/>
      <c r="O324" s="180"/>
      <c r="P324" s="180"/>
      <c r="Q324" s="180"/>
      <c r="R324" s="180"/>
      <c r="S324" s="180"/>
    </row>
    <row r="325" spans="1:19" s="179" customFormat="1" ht="13.8">
      <c r="A325" s="180" t="s">
        <v>282</v>
      </c>
      <c r="B325" s="179">
        <v>59.582263261528091</v>
      </c>
      <c r="C325" s="180"/>
      <c r="D325" s="180"/>
      <c r="E325" s="186">
        <f t="shared" ca="1" si="110"/>
        <v>0.23</v>
      </c>
      <c r="F325" s="204"/>
      <c r="G325" s="204"/>
      <c r="H325" s="205">
        <f t="shared" ca="1" si="111"/>
        <v>59.812263261528088</v>
      </c>
      <c r="I325" s="237"/>
      <c r="J325" s="180"/>
      <c r="L325" s="180"/>
      <c r="M325" s="180"/>
      <c r="N325" s="180"/>
      <c r="O325" s="180"/>
      <c r="P325" s="180"/>
      <c r="Q325" s="180"/>
      <c r="R325" s="180"/>
      <c r="S325" s="180"/>
    </row>
    <row r="326" spans="1:19" s="179" customFormat="1" ht="13.8">
      <c r="A326" s="183"/>
      <c r="C326" s="180"/>
      <c r="D326" s="180"/>
      <c r="E326" s="186"/>
      <c r="F326" s="237"/>
      <c r="G326" s="237"/>
      <c r="I326" s="237"/>
      <c r="J326" s="180"/>
      <c r="L326" s="180"/>
      <c r="M326" s="180"/>
      <c r="N326" s="180"/>
      <c r="O326" s="180"/>
      <c r="P326" s="180"/>
      <c r="Q326" s="180"/>
      <c r="R326" s="180"/>
      <c r="S326" s="180"/>
    </row>
    <row r="327" spans="1:19" s="179" customFormat="1" ht="13.8">
      <c r="A327" s="183"/>
      <c r="B327" s="181"/>
      <c r="C327" s="180"/>
      <c r="D327" s="180"/>
      <c r="E327" s="186"/>
      <c r="F327" s="181"/>
      <c r="G327" s="181"/>
      <c r="I327" s="181"/>
      <c r="J327" s="180"/>
      <c r="L327" s="180"/>
      <c r="M327" s="180"/>
      <c r="N327" s="180"/>
      <c r="O327" s="180"/>
      <c r="P327" s="180"/>
      <c r="Q327" s="180"/>
      <c r="R327" s="180"/>
      <c r="S327" s="180"/>
    </row>
    <row r="328" spans="1:19" s="209" customFormat="1" ht="13.8">
      <c r="A328" s="183" t="s">
        <v>286</v>
      </c>
      <c r="B328" s="218"/>
      <c r="C328" s="183"/>
      <c r="D328" s="183"/>
      <c r="E328" s="204"/>
      <c r="F328" s="218"/>
      <c r="G328" s="218"/>
      <c r="I328" s="218"/>
      <c r="J328" s="183"/>
      <c r="L328" s="183"/>
      <c r="M328" s="183"/>
      <c r="N328" s="183"/>
      <c r="O328" s="183"/>
      <c r="P328" s="183"/>
      <c r="Q328" s="183"/>
      <c r="R328" s="183"/>
      <c r="S328" s="183"/>
    </row>
    <row r="329" spans="1:19" s="179" customFormat="1" ht="13.8">
      <c r="A329" s="180" t="s">
        <v>279</v>
      </c>
      <c r="B329" s="181">
        <v>113.99092365902575</v>
      </c>
      <c r="C329" s="180"/>
      <c r="D329" s="180"/>
      <c r="E329" s="186">
        <f t="shared" ref="E329:E332" ca="1" si="112">ROUND(B329*$J$5,2)</f>
        <v>0.44</v>
      </c>
      <c r="F329" s="204"/>
      <c r="G329" s="204"/>
      <c r="H329" s="205">
        <f t="shared" ref="H329:H332" ca="1" si="113">+B329+E329</f>
        <v>114.43092365902575</v>
      </c>
      <c r="I329" s="181"/>
      <c r="J329" s="180"/>
      <c r="L329" s="180"/>
      <c r="M329" s="180"/>
      <c r="N329" s="180"/>
      <c r="O329" s="180"/>
      <c r="P329" s="180"/>
      <c r="Q329" s="180"/>
      <c r="R329" s="180"/>
      <c r="S329" s="180"/>
    </row>
    <row r="330" spans="1:19" s="179" customFormat="1" ht="13.8">
      <c r="A330" s="180" t="s">
        <v>280</v>
      </c>
      <c r="B330" s="181">
        <v>127.76330626660658</v>
      </c>
      <c r="C330" s="180"/>
      <c r="D330" s="180"/>
      <c r="E330" s="186">
        <f t="shared" ca="1" si="112"/>
        <v>0.5</v>
      </c>
      <c r="F330" s="204"/>
      <c r="G330" s="204"/>
      <c r="H330" s="205">
        <f t="shared" ca="1" si="113"/>
        <v>128.26330626660658</v>
      </c>
      <c r="I330" s="181"/>
      <c r="J330" s="180"/>
      <c r="L330" s="180"/>
      <c r="M330" s="180"/>
      <c r="N330" s="180"/>
      <c r="O330" s="180"/>
      <c r="P330" s="180"/>
      <c r="Q330" s="180"/>
      <c r="R330" s="180"/>
      <c r="S330" s="180"/>
    </row>
    <row r="331" spans="1:19" s="179" customFormat="1" ht="13.8">
      <c r="A331" s="180" t="s">
        <v>281</v>
      </c>
      <c r="B331" s="181">
        <v>157.0423277914569</v>
      </c>
      <c r="C331" s="180"/>
      <c r="D331" s="180"/>
      <c r="E331" s="186">
        <f t="shared" ca="1" si="112"/>
        <v>0.61</v>
      </c>
      <c r="F331" s="204"/>
      <c r="G331" s="204"/>
      <c r="H331" s="205">
        <f t="shared" ca="1" si="113"/>
        <v>157.65232779145691</v>
      </c>
      <c r="I331" s="181"/>
      <c r="J331" s="180"/>
      <c r="L331" s="180"/>
      <c r="M331" s="180"/>
      <c r="N331" s="180"/>
      <c r="O331" s="180"/>
      <c r="P331" s="180"/>
      <c r="Q331" s="180"/>
      <c r="R331" s="180"/>
      <c r="S331" s="180"/>
    </row>
    <row r="332" spans="1:19" s="179" customFormat="1" ht="13.8">
      <c r="A332" s="180" t="s">
        <v>282</v>
      </c>
      <c r="B332" s="181">
        <v>157.0423277914569</v>
      </c>
      <c r="C332" s="180"/>
      <c r="D332" s="180"/>
      <c r="E332" s="186">
        <f t="shared" ca="1" si="112"/>
        <v>0.61</v>
      </c>
      <c r="F332" s="204"/>
      <c r="G332" s="204"/>
      <c r="H332" s="205">
        <f t="shared" ca="1" si="113"/>
        <v>157.65232779145691</v>
      </c>
      <c r="I332" s="181"/>
      <c r="J332" s="180"/>
      <c r="L332" s="180"/>
      <c r="M332" s="180"/>
      <c r="N332" s="180"/>
      <c r="O332" s="180"/>
      <c r="P332" s="180"/>
      <c r="Q332" s="180"/>
      <c r="R332" s="180"/>
      <c r="S332" s="180"/>
    </row>
    <row r="333" spans="1:19" s="179" customFormat="1" ht="13.8">
      <c r="A333" s="180"/>
      <c r="B333" s="181"/>
      <c r="C333" s="180"/>
      <c r="D333" s="180"/>
      <c r="E333" s="186"/>
      <c r="F333" s="181"/>
      <c r="G333" s="181"/>
      <c r="I333" s="181"/>
      <c r="J333" s="180"/>
      <c r="L333" s="180"/>
      <c r="M333" s="180"/>
      <c r="N333" s="180"/>
      <c r="O333" s="180"/>
      <c r="P333" s="180"/>
      <c r="Q333" s="180"/>
      <c r="R333" s="180"/>
      <c r="S333" s="180"/>
    </row>
    <row r="334" spans="1:19" s="209" customFormat="1" ht="13.8">
      <c r="A334" s="183" t="s">
        <v>287</v>
      </c>
      <c r="B334" s="218"/>
      <c r="C334" s="183"/>
      <c r="D334" s="183"/>
      <c r="E334" s="204"/>
      <c r="F334" s="218"/>
      <c r="G334" s="218"/>
      <c r="I334" s="218"/>
      <c r="J334" s="183"/>
      <c r="L334" s="183"/>
      <c r="M334" s="183"/>
      <c r="N334" s="183"/>
      <c r="O334" s="183"/>
      <c r="P334" s="183"/>
      <c r="Q334" s="183"/>
      <c r="R334" s="183"/>
      <c r="S334" s="183"/>
    </row>
    <row r="335" spans="1:19" s="179" customFormat="1" ht="13.8">
      <c r="A335" s="180" t="s">
        <v>279</v>
      </c>
      <c r="B335" s="181">
        <v>5.5494548479253849</v>
      </c>
      <c r="C335" s="180"/>
      <c r="D335" s="180"/>
      <c r="E335" s="186">
        <f t="shared" ref="E335:E338" ca="1" si="114">ROUND(B335*$J$5,2)</f>
        <v>0.02</v>
      </c>
      <c r="F335" s="204"/>
      <c r="G335" s="204"/>
      <c r="H335" s="205">
        <f t="shared" ref="H335:H338" ca="1" si="115">+B335+E335</f>
        <v>5.5694548479253845</v>
      </c>
      <c r="I335" s="181"/>
      <c r="J335" s="180"/>
      <c r="L335" s="180"/>
      <c r="M335" s="180"/>
      <c r="N335" s="180"/>
      <c r="O335" s="180"/>
      <c r="P335" s="180"/>
      <c r="Q335" s="180"/>
      <c r="R335" s="180"/>
      <c r="S335" s="180"/>
    </row>
    <row r="336" spans="1:19" s="179" customFormat="1" ht="13.8">
      <c r="A336" s="180" t="s">
        <v>280</v>
      </c>
      <c r="B336" s="181">
        <v>6.5736750597528566</v>
      </c>
      <c r="C336" s="180"/>
      <c r="D336" s="180"/>
      <c r="E336" s="186">
        <f t="shared" ca="1" si="114"/>
        <v>0.03</v>
      </c>
      <c r="F336" s="204"/>
      <c r="G336" s="204"/>
      <c r="H336" s="205">
        <f t="shared" ca="1" si="115"/>
        <v>6.6036750597528568</v>
      </c>
      <c r="I336" s="181"/>
      <c r="J336" s="180"/>
      <c r="L336" s="180"/>
      <c r="M336" s="180"/>
      <c r="N336" s="180"/>
      <c r="O336" s="180"/>
      <c r="P336" s="180"/>
      <c r="Q336" s="180"/>
      <c r="R336" s="180"/>
      <c r="S336" s="180"/>
    </row>
    <row r="337" spans="1:19" s="179" customFormat="1" ht="13.8">
      <c r="A337" s="180" t="s">
        <v>281</v>
      </c>
      <c r="B337" s="181">
        <v>7.1337039380418314</v>
      </c>
      <c r="C337" s="180"/>
      <c r="D337" s="180"/>
      <c r="E337" s="186">
        <f t="shared" ca="1" si="114"/>
        <v>0.03</v>
      </c>
      <c r="F337" s="204"/>
      <c r="G337" s="204"/>
      <c r="H337" s="205">
        <f t="shared" ca="1" si="115"/>
        <v>7.1637039380418317</v>
      </c>
      <c r="I337" s="181"/>
      <c r="J337" s="180"/>
      <c r="L337" s="180"/>
      <c r="M337" s="180"/>
      <c r="N337" s="180"/>
      <c r="O337" s="180"/>
      <c r="P337" s="180"/>
      <c r="Q337" s="180"/>
      <c r="R337" s="180"/>
      <c r="S337" s="180"/>
    </row>
    <row r="338" spans="1:19" s="179" customFormat="1" ht="13.8">
      <c r="A338" s="180" t="s">
        <v>282</v>
      </c>
      <c r="B338" s="181">
        <v>7.1337039380418314</v>
      </c>
      <c r="C338" s="180"/>
      <c r="D338" s="180"/>
      <c r="E338" s="186">
        <f t="shared" ca="1" si="114"/>
        <v>0.03</v>
      </c>
      <c r="F338" s="204"/>
      <c r="G338" s="204"/>
      <c r="H338" s="205">
        <f t="shared" ca="1" si="115"/>
        <v>7.1637039380418317</v>
      </c>
      <c r="I338" s="181"/>
      <c r="J338" s="180"/>
      <c r="L338" s="180"/>
      <c r="M338" s="180"/>
      <c r="N338" s="180"/>
      <c r="O338" s="180"/>
      <c r="P338" s="180"/>
      <c r="Q338" s="180"/>
      <c r="R338" s="180"/>
      <c r="S338" s="180"/>
    </row>
    <row r="339" spans="1:19" s="179" customFormat="1" ht="13.8">
      <c r="A339" s="180"/>
      <c r="B339" s="181"/>
      <c r="C339" s="180"/>
      <c r="D339" s="180"/>
      <c r="E339" s="186"/>
      <c r="F339" s="181"/>
      <c r="G339" s="181"/>
      <c r="I339" s="181"/>
      <c r="J339" s="180"/>
      <c r="L339" s="180"/>
      <c r="M339" s="180"/>
      <c r="N339" s="180"/>
      <c r="O339" s="180"/>
      <c r="P339" s="180"/>
      <c r="Q339" s="180"/>
      <c r="R339" s="180"/>
      <c r="S339" s="180"/>
    </row>
    <row r="340" spans="1:19" s="209" customFormat="1" ht="13.8">
      <c r="A340" s="180" t="s">
        <v>288</v>
      </c>
      <c r="B340" s="181">
        <v>4.46</v>
      </c>
      <c r="C340" s="180"/>
      <c r="D340" s="180"/>
      <c r="E340" s="186">
        <f t="shared" ref="E340:E341" ca="1" si="116">ROUND(B340*$J$5,2)</f>
        <v>0.02</v>
      </c>
      <c r="F340" s="204"/>
      <c r="G340" s="204"/>
      <c r="H340" s="205">
        <f t="shared" ref="H340:H341" ca="1" si="117">+B340+E340</f>
        <v>4.4799999999999995</v>
      </c>
      <c r="I340" s="181"/>
      <c r="J340" s="183"/>
      <c r="L340" s="183"/>
      <c r="M340" s="183"/>
      <c r="N340" s="183"/>
      <c r="O340" s="183"/>
      <c r="P340" s="183"/>
      <c r="Q340" s="183"/>
      <c r="R340" s="183"/>
      <c r="S340" s="183"/>
    </row>
    <row r="341" spans="1:19" s="179" customFormat="1" ht="13.8">
      <c r="A341" s="180" t="s">
        <v>289</v>
      </c>
      <c r="B341" s="181">
        <v>3.4485126193773796</v>
      </c>
      <c r="C341" s="180"/>
      <c r="D341" s="180"/>
      <c r="E341" s="186">
        <f t="shared" ca="1" si="116"/>
        <v>0.01</v>
      </c>
      <c r="F341" s="204"/>
      <c r="G341" s="204"/>
      <c r="H341" s="205">
        <f t="shared" ca="1" si="117"/>
        <v>3.4585126193773794</v>
      </c>
      <c r="I341" s="181"/>
      <c r="J341" s="180"/>
      <c r="L341" s="180"/>
      <c r="M341" s="180"/>
      <c r="N341" s="180"/>
      <c r="O341" s="180"/>
      <c r="P341" s="180"/>
      <c r="Q341" s="180"/>
      <c r="R341" s="180"/>
      <c r="S341" s="180"/>
    </row>
    <row r="342" spans="1:19" s="179" customFormat="1" ht="13.8">
      <c r="A342" s="180"/>
      <c r="B342" s="181"/>
      <c r="C342" s="180"/>
      <c r="D342" s="180"/>
      <c r="E342" s="186"/>
      <c r="F342" s="181"/>
      <c r="G342" s="181"/>
      <c r="I342" s="181"/>
      <c r="J342" s="180"/>
      <c r="L342" s="180"/>
      <c r="M342" s="180"/>
      <c r="N342" s="180"/>
      <c r="O342" s="180"/>
      <c r="P342" s="180"/>
      <c r="Q342" s="180"/>
      <c r="R342" s="180"/>
      <c r="S342" s="180"/>
    </row>
    <row r="343" spans="1:19" s="179" customFormat="1" ht="13.8">
      <c r="A343" s="198" t="s">
        <v>290</v>
      </c>
      <c r="B343" s="219"/>
      <c r="C343" s="229"/>
      <c r="D343" s="229"/>
      <c r="E343" s="207"/>
      <c r="F343" s="219"/>
      <c r="G343" s="219"/>
      <c r="H343" s="201"/>
      <c r="I343" s="219"/>
      <c r="J343" s="180"/>
      <c r="L343" s="180"/>
      <c r="M343" s="180"/>
      <c r="N343" s="180"/>
      <c r="O343" s="180"/>
      <c r="P343" s="180"/>
      <c r="Q343" s="180"/>
      <c r="R343" s="180"/>
      <c r="S343" s="180"/>
    </row>
    <row r="344" spans="1:19" s="179" customFormat="1" ht="13.8">
      <c r="A344" s="180" t="s">
        <v>291</v>
      </c>
      <c r="B344" s="181"/>
      <c r="C344" s="180"/>
      <c r="D344" s="180"/>
      <c r="E344" s="186"/>
      <c r="F344" s="181"/>
      <c r="G344" s="181"/>
      <c r="I344" s="181"/>
      <c r="J344" s="180"/>
      <c r="L344" s="180"/>
      <c r="M344" s="180"/>
      <c r="N344" s="180"/>
      <c r="O344" s="180"/>
      <c r="P344" s="180"/>
      <c r="Q344" s="180"/>
      <c r="R344" s="180"/>
      <c r="S344" s="180"/>
    </row>
    <row r="345" spans="1:19" s="179" customFormat="1" ht="13.8">
      <c r="A345" s="180" t="s">
        <v>292</v>
      </c>
      <c r="B345" s="181">
        <v>195.4918258080753</v>
      </c>
      <c r="C345" s="180"/>
      <c r="D345" s="180"/>
      <c r="E345" s="186">
        <f t="shared" ref="E345:E351" ca="1" si="118">ROUND(B345*$J$5,2)</f>
        <v>0.76</v>
      </c>
      <c r="F345" s="204"/>
      <c r="G345" s="204"/>
      <c r="H345" s="205">
        <f t="shared" ref="H345:H351" ca="1" si="119">+B345+E345</f>
        <v>196.2518258080753</v>
      </c>
      <c r="I345" s="181"/>
      <c r="J345" s="180"/>
      <c r="L345" s="180"/>
      <c r="M345" s="180"/>
      <c r="N345" s="180"/>
      <c r="O345" s="180"/>
      <c r="P345" s="180"/>
      <c r="Q345" s="180"/>
      <c r="R345" s="180"/>
      <c r="S345" s="180"/>
    </row>
    <row r="346" spans="1:19" s="179" customFormat="1" ht="13.8">
      <c r="A346" s="180" t="s">
        <v>279</v>
      </c>
      <c r="B346" s="181">
        <v>203.46640699851491</v>
      </c>
      <c r="C346" s="180"/>
      <c r="D346" s="180"/>
      <c r="E346" s="186">
        <f t="shared" ca="1" si="118"/>
        <v>0.79</v>
      </c>
      <c r="F346" s="204"/>
      <c r="G346" s="204"/>
      <c r="H346" s="205">
        <f t="shared" ca="1" si="119"/>
        <v>204.2564069985149</v>
      </c>
      <c r="I346" s="181"/>
      <c r="J346" s="180"/>
      <c r="L346" s="180"/>
      <c r="M346" s="180"/>
      <c r="N346" s="180"/>
      <c r="O346" s="180"/>
      <c r="P346" s="180"/>
      <c r="Q346" s="180"/>
      <c r="R346" s="180"/>
      <c r="S346" s="180"/>
    </row>
    <row r="347" spans="1:19" s="179" customFormat="1" ht="13.8">
      <c r="A347" s="180" t="s">
        <v>293</v>
      </c>
      <c r="B347" s="181">
        <v>222.86408199877158</v>
      </c>
      <c r="C347" s="180"/>
      <c r="D347" s="180"/>
      <c r="E347" s="186">
        <f t="shared" ca="1" si="118"/>
        <v>0.87</v>
      </c>
      <c r="F347" s="204"/>
      <c r="G347" s="204"/>
      <c r="H347" s="205">
        <f t="shared" ca="1" si="119"/>
        <v>223.73408199877159</v>
      </c>
      <c r="I347" s="181"/>
      <c r="J347" s="180"/>
      <c r="L347" s="180"/>
      <c r="M347" s="180"/>
      <c r="N347" s="180"/>
      <c r="O347" s="180"/>
      <c r="P347" s="180"/>
      <c r="Q347" s="180"/>
      <c r="R347" s="180"/>
      <c r="S347" s="180"/>
    </row>
    <row r="348" spans="1:19" s="179" customFormat="1" ht="13.8">
      <c r="A348" s="180" t="s">
        <v>280</v>
      </c>
      <c r="B348" s="181">
        <v>241.36671007180868</v>
      </c>
      <c r="C348" s="180"/>
      <c r="D348" s="180"/>
      <c r="E348" s="186">
        <f t="shared" ca="1" si="118"/>
        <v>0.94</v>
      </c>
      <c r="F348" s="204"/>
      <c r="G348" s="204"/>
      <c r="H348" s="205">
        <f t="shared" ca="1" si="119"/>
        <v>242.30671007180868</v>
      </c>
      <c r="I348" s="181"/>
      <c r="J348" s="180"/>
      <c r="L348" s="180"/>
      <c r="M348" s="180"/>
      <c r="N348" s="180"/>
      <c r="O348" s="180"/>
      <c r="P348" s="180"/>
      <c r="Q348" s="180"/>
      <c r="R348" s="180"/>
      <c r="S348" s="180"/>
    </row>
    <row r="349" spans="1:19" s="179" customFormat="1" ht="13.8">
      <c r="A349" s="180" t="s">
        <v>294</v>
      </c>
      <c r="B349" s="181">
        <v>287.6616159942588</v>
      </c>
      <c r="C349" s="180"/>
      <c r="D349" s="180"/>
      <c r="E349" s="186">
        <f t="shared" ca="1" si="118"/>
        <v>1.1200000000000001</v>
      </c>
      <c r="F349" s="204"/>
      <c r="G349" s="204"/>
      <c r="H349" s="205">
        <f t="shared" ca="1" si="119"/>
        <v>288.7816159942588</v>
      </c>
      <c r="I349" s="181"/>
      <c r="J349" s="180"/>
      <c r="L349" s="180"/>
      <c r="M349" s="180"/>
      <c r="N349" s="180"/>
      <c r="O349" s="180"/>
      <c r="P349" s="180"/>
      <c r="Q349" s="180"/>
      <c r="R349" s="180"/>
      <c r="S349" s="180"/>
    </row>
    <row r="350" spans="1:19" s="179" customFormat="1" ht="13.8">
      <c r="A350" s="180" t="s">
        <v>295</v>
      </c>
      <c r="B350" s="181">
        <v>287.6616159942588</v>
      </c>
      <c r="C350" s="180"/>
      <c r="D350" s="180"/>
      <c r="E350" s="186">
        <f t="shared" ca="1" si="118"/>
        <v>1.1200000000000001</v>
      </c>
      <c r="F350" s="204"/>
      <c r="G350" s="204"/>
      <c r="H350" s="205">
        <f t="shared" ca="1" si="119"/>
        <v>288.7816159942588</v>
      </c>
      <c r="I350" s="181"/>
      <c r="J350" s="180"/>
      <c r="L350" s="180"/>
      <c r="M350" s="180"/>
      <c r="N350" s="180"/>
      <c r="O350" s="180"/>
      <c r="P350" s="180"/>
      <c r="Q350" s="180"/>
      <c r="R350" s="180"/>
      <c r="S350" s="180"/>
    </row>
    <row r="351" spans="1:19" s="179" customFormat="1" ht="13.8">
      <c r="A351" s="180" t="s">
        <v>296</v>
      </c>
      <c r="B351" s="181">
        <v>287.6616159942588</v>
      </c>
      <c r="C351" s="180"/>
      <c r="D351" s="180"/>
      <c r="E351" s="186">
        <f t="shared" ca="1" si="118"/>
        <v>1.1200000000000001</v>
      </c>
      <c r="F351" s="204"/>
      <c r="G351" s="204"/>
      <c r="H351" s="205">
        <f t="shared" ca="1" si="119"/>
        <v>288.7816159942588</v>
      </c>
      <c r="I351" s="181"/>
      <c r="J351" s="180"/>
      <c r="L351" s="180"/>
      <c r="M351" s="180"/>
      <c r="N351" s="180"/>
      <c r="O351" s="180"/>
      <c r="P351" s="180"/>
      <c r="Q351" s="180"/>
      <c r="R351" s="180"/>
      <c r="S351" s="180"/>
    </row>
    <row r="352" spans="1:19" s="179" customFormat="1" ht="13.8">
      <c r="A352" s="180"/>
      <c r="B352" s="181"/>
      <c r="C352" s="180"/>
      <c r="D352" s="180"/>
      <c r="E352" s="186"/>
      <c r="F352" s="181"/>
      <c r="G352" s="181"/>
      <c r="I352" s="181"/>
      <c r="J352" s="180"/>
      <c r="L352" s="180"/>
      <c r="M352" s="180"/>
      <c r="N352" s="180"/>
      <c r="O352" s="180"/>
      <c r="P352" s="180"/>
      <c r="Q352" s="180"/>
      <c r="R352" s="180"/>
      <c r="S352" s="180"/>
    </row>
    <row r="353" spans="1:1325" s="179" customFormat="1" ht="13.8">
      <c r="A353" s="180" t="s">
        <v>288</v>
      </c>
      <c r="B353" s="181">
        <v>4.4610649612761444</v>
      </c>
      <c r="C353" s="180"/>
      <c r="D353" s="180"/>
      <c r="E353" s="186">
        <f t="shared" ref="E353:E354" ca="1" si="120">ROUND(B353*$J$5,2)</f>
        <v>0.02</v>
      </c>
      <c r="F353" s="204"/>
      <c r="G353" s="204"/>
      <c r="H353" s="205">
        <f t="shared" ref="H353:H354" ca="1" si="121">+B353+E353</f>
        <v>4.481064961276144</v>
      </c>
      <c r="I353" s="181"/>
      <c r="J353" s="180"/>
      <c r="L353" s="180"/>
      <c r="M353" s="180"/>
      <c r="N353" s="180"/>
      <c r="O353" s="180"/>
      <c r="P353" s="180"/>
      <c r="Q353" s="180"/>
      <c r="R353" s="180"/>
      <c r="S353" s="180"/>
    </row>
    <row r="354" spans="1:1325" s="179" customFormat="1" ht="13.8">
      <c r="A354" s="180" t="s">
        <v>289</v>
      </c>
      <c r="B354" s="181">
        <v>3.4485126193773796</v>
      </c>
      <c r="C354" s="180"/>
      <c r="D354" s="180"/>
      <c r="E354" s="186">
        <f t="shared" ca="1" si="120"/>
        <v>0.01</v>
      </c>
      <c r="F354" s="204"/>
      <c r="G354" s="204"/>
      <c r="H354" s="205">
        <f t="shared" ca="1" si="121"/>
        <v>3.4585126193773794</v>
      </c>
      <c r="I354" s="181"/>
      <c r="J354" s="180"/>
      <c r="L354" s="180"/>
      <c r="M354" s="180"/>
      <c r="N354" s="180"/>
      <c r="O354" s="180"/>
      <c r="P354" s="180"/>
      <c r="Q354" s="180"/>
      <c r="R354" s="180"/>
      <c r="S354" s="180"/>
    </row>
    <row r="355" spans="1:1325" s="179" customFormat="1" ht="13.8">
      <c r="A355" s="180"/>
      <c r="B355" s="181"/>
      <c r="C355" s="180"/>
      <c r="D355" s="180"/>
      <c r="E355" s="186"/>
      <c r="F355" s="181"/>
      <c r="G355" s="181"/>
      <c r="I355" s="181"/>
      <c r="J355" s="180"/>
      <c r="L355" s="180"/>
      <c r="M355" s="180"/>
      <c r="N355" s="180"/>
      <c r="O355" s="180"/>
      <c r="P355" s="180"/>
      <c r="Q355" s="180"/>
      <c r="R355" s="180"/>
      <c r="S355" s="180"/>
    </row>
    <row r="356" spans="1:1325" s="179" customFormat="1" ht="13.8">
      <c r="A356" s="180"/>
      <c r="B356" s="181"/>
      <c r="C356" s="180"/>
      <c r="D356" s="180"/>
      <c r="E356" s="186"/>
      <c r="F356" s="181"/>
      <c r="G356" s="181"/>
      <c r="H356" s="181"/>
      <c r="I356" s="181"/>
      <c r="L356" s="180"/>
      <c r="N356" s="180"/>
      <c r="O356" s="180"/>
      <c r="P356" s="180"/>
      <c r="Q356" s="180"/>
      <c r="R356" s="180"/>
      <c r="S356" s="180"/>
      <c r="T356" s="180"/>
      <c r="U356" s="180"/>
    </row>
    <row r="357" spans="1:1325" s="179" customFormat="1" ht="13.8">
      <c r="A357" s="180"/>
      <c r="B357" s="181"/>
      <c r="C357" s="180"/>
      <c r="D357" s="180"/>
      <c r="E357" s="186"/>
      <c r="F357" s="181"/>
      <c r="G357" s="181"/>
      <c r="H357" s="181"/>
      <c r="I357" s="181"/>
      <c r="L357" s="180"/>
      <c r="N357" s="180"/>
      <c r="O357" s="180"/>
      <c r="P357" s="180"/>
      <c r="Q357" s="180"/>
      <c r="R357" s="180"/>
      <c r="S357" s="180"/>
      <c r="T357" s="180"/>
      <c r="U357" s="180"/>
    </row>
    <row r="358" spans="1:1325" s="179" customFormat="1" ht="13.8">
      <c r="A358" s="180"/>
      <c r="B358" s="181"/>
      <c r="C358" s="180"/>
      <c r="D358" s="180"/>
      <c r="E358" s="186"/>
      <c r="F358" s="181"/>
      <c r="G358" s="181"/>
      <c r="H358" s="181"/>
      <c r="I358" s="181"/>
      <c r="L358" s="180"/>
      <c r="N358" s="180"/>
      <c r="O358" s="180"/>
      <c r="P358" s="180"/>
      <c r="Q358" s="180"/>
      <c r="R358" s="180"/>
      <c r="S358" s="180"/>
      <c r="T358" s="180"/>
      <c r="U358" s="180"/>
    </row>
    <row r="359" spans="1:1325" s="179" customFormat="1" ht="13.8">
      <c r="A359" s="183"/>
      <c r="B359" s="181"/>
      <c r="C359" s="180"/>
      <c r="D359" s="180"/>
      <c r="E359" s="186"/>
      <c r="F359" s="181"/>
      <c r="G359" s="181"/>
      <c r="H359" s="181"/>
      <c r="I359" s="181"/>
      <c r="L359" s="180"/>
      <c r="N359" s="180"/>
      <c r="O359" s="180"/>
      <c r="P359" s="180"/>
      <c r="Q359" s="180"/>
      <c r="R359" s="180"/>
      <c r="S359" s="180"/>
      <c r="T359" s="180"/>
      <c r="U359" s="180"/>
    </row>
    <row r="360" spans="1:1325" s="179" customFormat="1" ht="13.8">
      <c r="A360" s="180"/>
      <c r="B360" s="181"/>
      <c r="C360" s="180"/>
      <c r="D360" s="180"/>
      <c r="E360" s="186"/>
      <c r="F360" s="181"/>
      <c r="G360" s="181"/>
      <c r="H360" s="181"/>
      <c r="I360" s="181"/>
      <c r="L360" s="180"/>
      <c r="N360" s="180"/>
      <c r="O360" s="180"/>
      <c r="P360" s="180"/>
      <c r="Q360" s="180"/>
      <c r="R360" s="180"/>
      <c r="S360" s="180"/>
      <c r="T360" s="180"/>
      <c r="U360" s="180"/>
    </row>
    <row r="361" spans="1:1325" s="179" customFormat="1" ht="13.8">
      <c r="A361" s="180"/>
      <c r="B361" s="181"/>
      <c r="C361" s="180"/>
      <c r="D361" s="180"/>
      <c r="E361" s="186"/>
      <c r="F361" s="181"/>
      <c r="G361" s="181"/>
      <c r="H361" s="181"/>
      <c r="I361" s="181"/>
      <c r="L361" s="180"/>
      <c r="N361" s="180"/>
      <c r="O361" s="180"/>
      <c r="P361" s="180"/>
      <c r="Q361" s="180"/>
      <c r="R361" s="180"/>
      <c r="S361" s="180"/>
      <c r="T361" s="180"/>
      <c r="U361" s="180"/>
    </row>
    <row r="362" spans="1:1325" s="179" customFormat="1" ht="13.8">
      <c r="A362" s="180"/>
      <c r="B362" s="181"/>
      <c r="C362" s="180"/>
      <c r="D362" s="180"/>
      <c r="E362" s="186"/>
      <c r="F362" s="181"/>
      <c r="G362" s="181"/>
      <c r="H362" s="181"/>
      <c r="I362" s="181"/>
      <c r="L362" s="180"/>
      <c r="N362" s="180"/>
      <c r="O362" s="180"/>
      <c r="P362" s="180"/>
      <c r="Q362" s="180"/>
      <c r="R362" s="180"/>
      <c r="S362" s="180"/>
      <c r="T362" s="180"/>
      <c r="U362" s="180"/>
    </row>
    <row r="363" spans="1:1325" s="179" customFormat="1" ht="13.8">
      <c r="A363" s="180"/>
      <c r="B363" s="181"/>
      <c r="C363" s="180"/>
      <c r="D363" s="180"/>
      <c r="E363" s="186"/>
      <c r="F363" s="181"/>
      <c r="G363" s="181"/>
      <c r="H363" s="181"/>
      <c r="I363" s="181"/>
      <c r="L363" s="180"/>
      <c r="N363" s="180"/>
      <c r="O363" s="180"/>
      <c r="P363" s="180"/>
      <c r="Q363" s="180"/>
      <c r="R363" s="180"/>
      <c r="S363" s="180"/>
      <c r="T363" s="180"/>
      <c r="U363" s="180"/>
    </row>
    <row r="364" spans="1:1325" s="179" customFormat="1" ht="13.8">
      <c r="A364" s="180"/>
      <c r="B364" s="181"/>
      <c r="C364" s="180"/>
      <c r="D364" s="180"/>
      <c r="E364" s="186"/>
      <c r="F364" s="181"/>
      <c r="G364" s="181"/>
      <c r="H364" s="181"/>
      <c r="I364" s="181"/>
      <c r="L364" s="180"/>
      <c r="N364" s="180"/>
      <c r="O364" s="180"/>
      <c r="P364" s="180"/>
      <c r="Q364" s="180"/>
      <c r="R364" s="180"/>
      <c r="S364" s="180"/>
      <c r="T364" s="180"/>
      <c r="U364" s="180"/>
    </row>
    <row r="365" spans="1:1325" s="179" customFormat="1" ht="13.8">
      <c r="A365" s="180"/>
      <c r="B365" s="181"/>
      <c r="C365" s="180"/>
      <c r="D365" s="180"/>
      <c r="E365" s="186"/>
      <c r="F365" s="181"/>
      <c r="G365" s="181"/>
      <c r="H365" s="181"/>
      <c r="I365" s="181"/>
      <c r="L365" s="180"/>
      <c r="N365" s="180"/>
      <c r="O365" s="180"/>
      <c r="P365" s="180"/>
      <c r="Q365" s="180"/>
      <c r="R365" s="180"/>
      <c r="S365" s="180"/>
      <c r="T365" s="180"/>
      <c r="U365" s="180"/>
    </row>
    <row r="366" spans="1:1325" s="179" customFormat="1" ht="13.8">
      <c r="A366" s="180"/>
      <c r="B366" s="181"/>
      <c r="C366" s="180"/>
      <c r="D366" s="180"/>
      <c r="E366" s="186"/>
      <c r="F366" s="181"/>
      <c r="G366" s="181"/>
      <c r="H366" s="181"/>
      <c r="I366" s="181"/>
      <c r="L366" s="180"/>
      <c r="N366" s="180"/>
      <c r="O366" s="180"/>
      <c r="P366" s="180"/>
      <c r="Q366" s="180"/>
      <c r="R366" s="180"/>
      <c r="S366" s="180"/>
      <c r="T366" s="180"/>
      <c r="U366" s="180"/>
    </row>
    <row r="367" spans="1:1325" s="179" customFormat="1" ht="13.8">
      <c r="A367" s="180"/>
      <c r="C367" s="180"/>
      <c r="D367" s="180"/>
      <c r="E367" s="186"/>
      <c r="F367" s="181"/>
      <c r="G367" s="181"/>
      <c r="H367" s="181"/>
      <c r="I367" s="181"/>
      <c r="L367" s="180"/>
      <c r="N367" s="180"/>
      <c r="O367" s="180"/>
      <c r="P367" s="180"/>
      <c r="Q367" s="180"/>
      <c r="R367" s="180"/>
      <c r="S367" s="180"/>
      <c r="T367" s="180"/>
      <c r="U367" s="180"/>
    </row>
    <row r="368" spans="1:1325" s="238" customFormat="1" ht="13.8">
      <c r="A368" s="180"/>
      <c r="B368" s="179"/>
      <c r="C368" s="180"/>
      <c r="D368" s="180"/>
      <c r="E368" s="186"/>
      <c r="F368" s="181"/>
      <c r="G368" s="181"/>
      <c r="H368" s="181"/>
      <c r="I368" s="181"/>
      <c r="J368" s="179"/>
      <c r="K368" s="179"/>
      <c r="L368" s="180"/>
      <c r="M368" s="179"/>
      <c r="N368" s="180"/>
      <c r="O368" s="180"/>
      <c r="P368" s="180"/>
      <c r="Q368" s="180"/>
      <c r="R368" s="180"/>
      <c r="S368" s="180"/>
      <c r="T368" s="180"/>
      <c r="U368" s="180"/>
      <c r="V368" s="179"/>
      <c r="W368" s="179"/>
      <c r="X368" s="179"/>
      <c r="Y368" s="179"/>
      <c r="Z368" s="179"/>
      <c r="AA368" s="179"/>
      <c r="AB368" s="179"/>
      <c r="AC368" s="179"/>
      <c r="AD368" s="179"/>
      <c r="AE368" s="179"/>
      <c r="AF368" s="179"/>
      <c r="AG368" s="179"/>
      <c r="AH368" s="179"/>
      <c r="AI368" s="179"/>
      <c r="AJ368" s="179"/>
      <c r="AK368" s="179"/>
      <c r="AL368" s="179"/>
      <c r="AM368" s="179"/>
      <c r="AN368" s="179"/>
      <c r="AO368" s="179"/>
      <c r="AP368" s="179"/>
      <c r="AQ368" s="179"/>
      <c r="AR368" s="179"/>
      <c r="AS368" s="179"/>
      <c r="AT368" s="179"/>
      <c r="AU368" s="179"/>
      <c r="AV368" s="179"/>
      <c r="AW368" s="179"/>
      <c r="AX368" s="179"/>
      <c r="AY368" s="179"/>
      <c r="AZ368" s="179"/>
      <c r="BA368" s="179"/>
      <c r="BB368" s="179"/>
      <c r="BC368" s="179"/>
      <c r="BD368" s="179"/>
      <c r="BE368" s="179"/>
      <c r="BF368" s="179"/>
      <c r="BG368" s="179"/>
      <c r="BH368" s="179"/>
      <c r="BI368" s="179"/>
      <c r="BJ368" s="179"/>
      <c r="BK368" s="179"/>
      <c r="BL368" s="179"/>
      <c r="BM368" s="179"/>
      <c r="BN368" s="179"/>
      <c r="BO368" s="179"/>
      <c r="BP368" s="179"/>
      <c r="BQ368" s="179"/>
      <c r="BR368" s="179"/>
      <c r="BS368" s="179"/>
      <c r="BT368" s="179"/>
      <c r="BU368" s="179"/>
      <c r="BV368" s="179"/>
      <c r="BW368" s="179"/>
      <c r="BX368" s="179"/>
      <c r="BY368" s="179"/>
      <c r="BZ368" s="179"/>
      <c r="CA368" s="179"/>
      <c r="CB368" s="179"/>
      <c r="CC368" s="179"/>
      <c r="CD368" s="179"/>
      <c r="CE368" s="179"/>
      <c r="CF368" s="179"/>
      <c r="CG368" s="179"/>
      <c r="CH368" s="179"/>
      <c r="CI368" s="179"/>
      <c r="CJ368" s="179"/>
      <c r="CK368" s="179"/>
      <c r="CL368" s="179"/>
      <c r="CM368" s="179"/>
      <c r="CN368" s="179"/>
      <c r="CO368" s="179"/>
      <c r="CP368" s="179"/>
      <c r="CQ368" s="179"/>
      <c r="CR368" s="179"/>
      <c r="CS368" s="179"/>
      <c r="CT368" s="179"/>
      <c r="CU368" s="179"/>
      <c r="CV368" s="179"/>
      <c r="CW368" s="179"/>
      <c r="CX368" s="179"/>
      <c r="CY368" s="179"/>
      <c r="CZ368" s="179"/>
      <c r="DA368" s="179"/>
      <c r="DB368" s="179"/>
      <c r="DC368" s="179"/>
      <c r="DD368" s="179"/>
      <c r="DE368" s="179"/>
      <c r="DF368" s="179"/>
      <c r="DG368" s="179"/>
      <c r="DH368" s="179"/>
      <c r="DI368" s="179"/>
      <c r="DJ368" s="179"/>
      <c r="DK368" s="179"/>
      <c r="DL368" s="179"/>
      <c r="DM368" s="179"/>
      <c r="DN368" s="179"/>
      <c r="DO368" s="179"/>
      <c r="DP368" s="179"/>
      <c r="DQ368" s="179"/>
      <c r="DR368" s="179"/>
      <c r="DS368" s="179"/>
      <c r="DT368" s="179"/>
      <c r="DU368" s="179"/>
      <c r="DV368" s="179"/>
      <c r="DW368" s="179"/>
      <c r="DX368" s="179"/>
      <c r="DY368" s="179"/>
      <c r="DZ368" s="179"/>
      <c r="EA368" s="179"/>
      <c r="EB368" s="179"/>
      <c r="EC368" s="179"/>
      <c r="ED368" s="179"/>
      <c r="EE368" s="179"/>
      <c r="EF368" s="179"/>
      <c r="EG368" s="179"/>
      <c r="EH368" s="179"/>
      <c r="EI368" s="179"/>
      <c r="EJ368" s="179"/>
      <c r="EK368" s="179"/>
      <c r="EL368" s="179"/>
      <c r="EM368" s="179"/>
      <c r="EN368" s="179"/>
      <c r="EO368" s="179"/>
      <c r="EP368" s="179"/>
      <c r="EQ368" s="179"/>
      <c r="ER368" s="179"/>
      <c r="ES368" s="179"/>
      <c r="ET368" s="179"/>
      <c r="EU368" s="179"/>
      <c r="EV368" s="179"/>
      <c r="EW368" s="179"/>
      <c r="EX368" s="179"/>
      <c r="EY368" s="179"/>
      <c r="EZ368" s="179"/>
      <c r="FA368" s="179"/>
      <c r="FB368" s="179"/>
      <c r="FC368" s="179"/>
      <c r="FD368" s="179"/>
      <c r="FE368" s="179"/>
      <c r="FF368" s="179"/>
      <c r="FG368" s="179"/>
      <c r="FH368" s="179"/>
      <c r="FI368" s="179"/>
      <c r="FJ368" s="179"/>
      <c r="FK368" s="179"/>
      <c r="FL368" s="179"/>
      <c r="FM368" s="179"/>
      <c r="FN368" s="179"/>
      <c r="FO368" s="179"/>
      <c r="FP368" s="179"/>
      <c r="FQ368" s="179"/>
      <c r="FR368" s="179"/>
      <c r="FS368" s="179"/>
      <c r="FT368" s="179"/>
      <c r="FU368" s="179"/>
      <c r="FV368" s="179"/>
      <c r="FW368" s="179"/>
      <c r="FX368" s="179"/>
      <c r="FY368" s="179"/>
      <c r="FZ368" s="179"/>
      <c r="GA368" s="179"/>
      <c r="GB368" s="179"/>
      <c r="GC368" s="179"/>
      <c r="GD368" s="179"/>
      <c r="GE368" s="179"/>
      <c r="GF368" s="179"/>
      <c r="GG368" s="179"/>
      <c r="GH368" s="179"/>
      <c r="GI368" s="179"/>
      <c r="GJ368" s="179"/>
      <c r="GK368" s="179"/>
      <c r="GL368" s="179"/>
      <c r="GM368" s="179"/>
      <c r="GN368" s="179"/>
      <c r="GO368" s="179"/>
      <c r="GP368" s="179"/>
      <c r="GQ368" s="179"/>
      <c r="GR368" s="179"/>
      <c r="GS368" s="179"/>
      <c r="GT368" s="179"/>
      <c r="GU368" s="179"/>
      <c r="GV368" s="179"/>
      <c r="GW368" s="179"/>
      <c r="GX368" s="179"/>
      <c r="GY368" s="179"/>
      <c r="GZ368" s="179"/>
      <c r="HA368" s="179"/>
      <c r="HB368" s="179"/>
      <c r="HC368" s="179"/>
      <c r="HD368" s="179"/>
      <c r="HE368" s="179"/>
      <c r="HF368" s="179"/>
      <c r="HG368" s="179"/>
      <c r="HH368" s="179"/>
      <c r="HI368" s="179"/>
      <c r="HJ368" s="179"/>
      <c r="HK368" s="179"/>
      <c r="HL368" s="179"/>
      <c r="HM368" s="179"/>
      <c r="HN368" s="179"/>
      <c r="HO368" s="179"/>
      <c r="HP368" s="179"/>
      <c r="HQ368" s="179"/>
      <c r="HR368" s="179"/>
      <c r="HS368" s="179"/>
      <c r="HT368" s="179"/>
      <c r="HU368" s="179"/>
      <c r="HV368" s="179"/>
      <c r="HW368" s="179"/>
      <c r="HX368" s="179"/>
      <c r="HY368" s="179"/>
      <c r="HZ368" s="179"/>
      <c r="IA368" s="179"/>
      <c r="IB368" s="179"/>
      <c r="IC368" s="179"/>
      <c r="ID368" s="179"/>
      <c r="IE368" s="179"/>
      <c r="IF368" s="179"/>
      <c r="IG368" s="179"/>
      <c r="IH368" s="179"/>
      <c r="II368" s="179"/>
      <c r="IJ368" s="179"/>
      <c r="IK368" s="179"/>
      <c r="IL368" s="179"/>
      <c r="IM368" s="179"/>
      <c r="IN368" s="179"/>
      <c r="IO368" s="179"/>
      <c r="IP368" s="179"/>
      <c r="IQ368" s="179"/>
      <c r="IR368" s="179"/>
      <c r="IS368" s="179"/>
      <c r="IT368" s="179"/>
      <c r="IU368" s="179"/>
      <c r="IV368" s="179"/>
      <c r="IW368" s="179"/>
      <c r="IX368" s="179"/>
      <c r="IY368" s="179"/>
      <c r="IZ368" s="179"/>
      <c r="JA368" s="179"/>
      <c r="JB368" s="179"/>
      <c r="JC368" s="179"/>
      <c r="JD368" s="179"/>
      <c r="JE368" s="179"/>
      <c r="JF368" s="179"/>
      <c r="JG368" s="179"/>
      <c r="JH368" s="179"/>
      <c r="JI368" s="179"/>
      <c r="JJ368" s="179"/>
      <c r="JK368" s="179"/>
      <c r="JL368" s="179"/>
      <c r="JM368" s="179"/>
      <c r="JN368" s="179"/>
      <c r="JO368" s="179"/>
      <c r="JP368" s="179"/>
      <c r="JQ368" s="179"/>
      <c r="JR368" s="179"/>
      <c r="JS368" s="179"/>
      <c r="JT368" s="179"/>
      <c r="JU368" s="179"/>
      <c r="JV368" s="179"/>
      <c r="JW368" s="179"/>
      <c r="JX368" s="179"/>
      <c r="JY368" s="179"/>
      <c r="JZ368" s="179"/>
      <c r="KA368" s="179"/>
      <c r="KB368" s="179"/>
      <c r="KC368" s="179"/>
      <c r="KD368" s="179"/>
      <c r="KE368" s="179"/>
      <c r="KF368" s="179"/>
      <c r="KG368" s="179"/>
      <c r="KH368" s="179"/>
      <c r="KI368" s="179"/>
      <c r="KJ368" s="179"/>
      <c r="KK368" s="179"/>
      <c r="KL368" s="179"/>
      <c r="KM368" s="179"/>
      <c r="KN368" s="179"/>
      <c r="KO368" s="179"/>
      <c r="KP368" s="179"/>
      <c r="KQ368" s="179"/>
      <c r="KR368" s="179"/>
      <c r="KS368" s="179"/>
      <c r="KT368" s="179"/>
      <c r="KU368" s="179"/>
      <c r="KV368" s="179"/>
      <c r="KW368" s="179"/>
      <c r="KX368" s="179"/>
      <c r="KY368" s="179"/>
      <c r="KZ368" s="179"/>
      <c r="LA368" s="179"/>
      <c r="LB368" s="179"/>
      <c r="LC368" s="179"/>
      <c r="LD368" s="179"/>
      <c r="LE368" s="179"/>
      <c r="LF368" s="179"/>
      <c r="LG368" s="179"/>
      <c r="LH368" s="179"/>
      <c r="LI368" s="179"/>
      <c r="LJ368" s="179"/>
      <c r="LK368" s="179"/>
      <c r="LL368" s="179"/>
      <c r="LM368" s="179"/>
      <c r="LN368" s="179"/>
      <c r="LO368" s="179"/>
      <c r="LP368" s="179"/>
      <c r="LQ368" s="179"/>
      <c r="LR368" s="179"/>
      <c r="LS368" s="179"/>
      <c r="LT368" s="179"/>
      <c r="LU368" s="179"/>
      <c r="LV368" s="179"/>
      <c r="LW368" s="179"/>
      <c r="LX368" s="179"/>
      <c r="LY368" s="179"/>
      <c r="LZ368" s="179"/>
      <c r="MA368" s="179"/>
      <c r="MB368" s="179"/>
      <c r="MC368" s="179"/>
      <c r="MD368" s="179"/>
      <c r="ME368" s="179"/>
      <c r="MF368" s="179"/>
      <c r="MG368" s="179"/>
      <c r="MH368" s="179"/>
      <c r="MI368" s="179"/>
      <c r="MJ368" s="179"/>
      <c r="MK368" s="179"/>
      <c r="ML368" s="179"/>
      <c r="MM368" s="179"/>
      <c r="MN368" s="179"/>
      <c r="MO368" s="179"/>
      <c r="MP368" s="179"/>
      <c r="MQ368" s="179"/>
      <c r="MR368" s="179"/>
      <c r="MS368" s="179"/>
      <c r="MT368" s="179"/>
      <c r="MU368" s="179"/>
      <c r="MV368" s="179"/>
      <c r="MW368" s="179"/>
      <c r="MX368" s="179"/>
      <c r="MY368" s="179"/>
      <c r="MZ368" s="179"/>
      <c r="NA368" s="179"/>
      <c r="NB368" s="179"/>
      <c r="NC368" s="179"/>
      <c r="ND368" s="179"/>
      <c r="NE368" s="179"/>
      <c r="NF368" s="179"/>
      <c r="NG368" s="179"/>
      <c r="NH368" s="179"/>
      <c r="NI368" s="179"/>
      <c r="NJ368" s="179"/>
      <c r="NK368" s="179"/>
      <c r="NL368" s="179"/>
      <c r="NM368" s="179"/>
      <c r="NN368" s="179"/>
      <c r="NO368" s="179"/>
      <c r="NP368" s="179"/>
      <c r="NQ368" s="179"/>
      <c r="NR368" s="179"/>
      <c r="NS368" s="179"/>
      <c r="NT368" s="179"/>
      <c r="NU368" s="179"/>
      <c r="NV368" s="179"/>
      <c r="NW368" s="179"/>
      <c r="NX368" s="179"/>
      <c r="NY368" s="179"/>
      <c r="NZ368" s="179"/>
      <c r="OA368" s="179"/>
      <c r="OB368" s="179"/>
      <c r="OC368" s="179"/>
      <c r="OD368" s="179"/>
      <c r="OE368" s="179"/>
      <c r="OF368" s="179"/>
      <c r="OG368" s="179"/>
      <c r="OH368" s="179"/>
      <c r="OI368" s="179"/>
      <c r="OJ368" s="179"/>
      <c r="OK368" s="179"/>
      <c r="OL368" s="179"/>
      <c r="OM368" s="179"/>
      <c r="ON368" s="179"/>
      <c r="OO368" s="179"/>
      <c r="OP368" s="179"/>
      <c r="OQ368" s="179"/>
      <c r="OR368" s="179"/>
      <c r="OS368" s="179"/>
      <c r="OT368" s="179"/>
      <c r="OU368" s="179"/>
      <c r="OV368" s="179"/>
      <c r="OW368" s="179"/>
      <c r="OX368" s="179"/>
      <c r="OY368" s="179"/>
      <c r="OZ368" s="179"/>
      <c r="PA368" s="179"/>
      <c r="PB368" s="179"/>
      <c r="PC368" s="179"/>
      <c r="PD368" s="179"/>
      <c r="PE368" s="179"/>
      <c r="PF368" s="179"/>
      <c r="PG368" s="179"/>
      <c r="PH368" s="179"/>
      <c r="PI368" s="179"/>
      <c r="PJ368" s="179"/>
      <c r="PK368" s="179"/>
      <c r="PL368" s="179"/>
      <c r="PM368" s="179"/>
      <c r="PN368" s="179"/>
      <c r="PO368" s="179"/>
      <c r="PP368" s="179"/>
      <c r="PQ368" s="179"/>
      <c r="PR368" s="179"/>
      <c r="PS368" s="179"/>
      <c r="PT368" s="179"/>
      <c r="PU368" s="179"/>
      <c r="PV368" s="179"/>
      <c r="PW368" s="179"/>
      <c r="PX368" s="179"/>
      <c r="PY368" s="179"/>
      <c r="PZ368" s="179"/>
      <c r="QA368" s="179"/>
      <c r="QB368" s="179"/>
      <c r="QC368" s="179"/>
      <c r="QD368" s="179"/>
      <c r="QE368" s="179"/>
      <c r="QF368" s="179"/>
      <c r="QG368" s="179"/>
      <c r="QH368" s="179"/>
      <c r="QI368" s="179"/>
      <c r="QJ368" s="179"/>
      <c r="QK368" s="179"/>
      <c r="QL368" s="179"/>
      <c r="QM368" s="179"/>
      <c r="QN368" s="179"/>
      <c r="QO368" s="179"/>
      <c r="QP368" s="179"/>
      <c r="QQ368" s="179"/>
      <c r="QR368" s="179"/>
      <c r="QS368" s="179"/>
      <c r="QT368" s="179"/>
      <c r="QU368" s="179"/>
      <c r="QV368" s="179"/>
      <c r="QW368" s="179"/>
      <c r="QX368" s="179"/>
      <c r="QY368" s="179"/>
      <c r="QZ368" s="179"/>
      <c r="RA368" s="179"/>
      <c r="RB368" s="179"/>
      <c r="RC368" s="179"/>
      <c r="RD368" s="179"/>
      <c r="RE368" s="179"/>
      <c r="RF368" s="179"/>
      <c r="RG368" s="179"/>
      <c r="RH368" s="179"/>
      <c r="RI368" s="179"/>
      <c r="RJ368" s="179"/>
      <c r="RK368" s="179"/>
      <c r="RL368" s="179"/>
      <c r="RM368" s="179"/>
      <c r="RN368" s="179"/>
      <c r="RO368" s="179"/>
      <c r="RP368" s="179"/>
      <c r="RQ368" s="179"/>
      <c r="RR368" s="179"/>
      <c r="RS368" s="179"/>
      <c r="RT368" s="179"/>
      <c r="RU368" s="179"/>
      <c r="RV368" s="179"/>
      <c r="RW368" s="179"/>
      <c r="RX368" s="179"/>
      <c r="RY368" s="179"/>
      <c r="RZ368" s="179"/>
      <c r="SA368" s="179"/>
      <c r="SB368" s="179"/>
      <c r="SC368" s="179"/>
      <c r="SD368" s="179"/>
      <c r="SE368" s="179"/>
      <c r="SF368" s="179"/>
      <c r="SG368" s="179"/>
      <c r="SH368" s="179"/>
      <c r="SI368" s="179"/>
      <c r="SJ368" s="179"/>
      <c r="SK368" s="179"/>
      <c r="SL368" s="179"/>
      <c r="SM368" s="179"/>
      <c r="SN368" s="179"/>
      <c r="SO368" s="179"/>
      <c r="SP368" s="179"/>
      <c r="SQ368" s="179"/>
      <c r="SR368" s="179"/>
      <c r="SS368" s="179"/>
      <c r="ST368" s="179"/>
      <c r="SU368" s="179"/>
      <c r="SV368" s="179"/>
      <c r="SW368" s="179"/>
      <c r="SX368" s="179"/>
      <c r="SY368" s="179"/>
      <c r="SZ368" s="179"/>
      <c r="TA368" s="179"/>
      <c r="TB368" s="179"/>
      <c r="TC368" s="179"/>
      <c r="TD368" s="179"/>
      <c r="TE368" s="179"/>
      <c r="TF368" s="179"/>
      <c r="TG368" s="179"/>
      <c r="TH368" s="179"/>
      <c r="TI368" s="179"/>
      <c r="TJ368" s="179"/>
      <c r="TK368" s="179"/>
      <c r="TL368" s="179"/>
      <c r="TM368" s="179"/>
      <c r="TN368" s="179"/>
      <c r="TO368" s="179"/>
      <c r="TP368" s="179"/>
      <c r="TQ368" s="179"/>
      <c r="TR368" s="179"/>
      <c r="TS368" s="179"/>
      <c r="TT368" s="179"/>
      <c r="TU368" s="179"/>
      <c r="TV368" s="179"/>
      <c r="TW368" s="179"/>
      <c r="TX368" s="179"/>
      <c r="TY368" s="179"/>
      <c r="TZ368" s="179"/>
      <c r="UA368" s="179"/>
      <c r="UB368" s="179"/>
      <c r="UC368" s="179"/>
      <c r="UD368" s="179"/>
      <c r="UE368" s="179"/>
      <c r="UF368" s="179"/>
      <c r="UG368" s="179"/>
      <c r="UH368" s="179"/>
      <c r="UI368" s="179"/>
      <c r="UJ368" s="179"/>
      <c r="UK368" s="179"/>
      <c r="UL368" s="179"/>
      <c r="UM368" s="179"/>
      <c r="UN368" s="179"/>
      <c r="UO368" s="179"/>
      <c r="UP368" s="179"/>
      <c r="UQ368" s="179"/>
      <c r="UR368" s="179"/>
      <c r="US368" s="179"/>
      <c r="UT368" s="179"/>
      <c r="UU368" s="179"/>
      <c r="UV368" s="179"/>
      <c r="UW368" s="179"/>
      <c r="UX368" s="179"/>
      <c r="UY368" s="179"/>
      <c r="UZ368" s="179"/>
      <c r="VA368" s="179"/>
      <c r="VB368" s="179"/>
      <c r="VC368" s="179"/>
      <c r="VD368" s="179"/>
      <c r="VE368" s="179"/>
      <c r="VF368" s="179"/>
      <c r="VG368" s="179"/>
      <c r="VH368" s="179"/>
      <c r="VI368" s="179"/>
      <c r="VJ368" s="179"/>
      <c r="VK368" s="179"/>
      <c r="VL368" s="179"/>
      <c r="VM368" s="179"/>
      <c r="VN368" s="179"/>
      <c r="VO368" s="179"/>
      <c r="VP368" s="179"/>
      <c r="VQ368" s="179"/>
      <c r="VR368" s="179"/>
      <c r="VS368" s="179"/>
      <c r="VT368" s="179"/>
      <c r="VU368" s="179"/>
      <c r="VV368" s="179"/>
      <c r="VW368" s="179"/>
      <c r="VX368" s="179"/>
      <c r="VY368" s="179"/>
      <c r="VZ368" s="179"/>
      <c r="WA368" s="179"/>
      <c r="WB368" s="179"/>
      <c r="WC368" s="179"/>
      <c r="WD368" s="179"/>
      <c r="WE368" s="179"/>
      <c r="WF368" s="179"/>
      <c r="WG368" s="179"/>
      <c r="WH368" s="179"/>
      <c r="WI368" s="179"/>
      <c r="WJ368" s="179"/>
      <c r="WK368" s="179"/>
      <c r="WL368" s="179"/>
      <c r="WM368" s="179"/>
      <c r="WN368" s="179"/>
      <c r="WO368" s="179"/>
      <c r="WP368" s="179"/>
      <c r="WQ368" s="179"/>
      <c r="WR368" s="179"/>
      <c r="WS368" s="179"/>
      <c r="WT368" s="179"/>
      <c r="WU368" s="179"/>
      <c r="WV368" s="179"/>
      <c r="WW368" s="179"/>
      <c r="WX368" s="179"/>
      <c r="WY368" s="179"/>
      <c r="WZ368" s="179"/>
      <c r="XA368" s="179"/>
      <c r="XB368" s="179"/>
      <c r="XC368" s="179"/>
      <c r="XD368" s="179"/>
      <c r="XE368" s="179"/>
      <c r="XF368" s="179"/>
      <c r="XG368" s="179"/>
      <c r="XH368" s="179"/>
      <c r="XI368" s="179"/>
      <c r="XJ368" s="179"/>
      <c r="XK368" s="179"/>
      <c r="XL368" s="179"/>
      <c r="XM368" s="179"/>
      <c r="XN368" s="179"/>
      <c r="XO368" s="179"/>
      <c r="XP368" s="179"/>
      <c r="XQ368" s="179"/>
      <c r="XR368" s="179"/>
      <c r="XS368" s="179"/>
      <c r="XT368" s="179"/>
      <c r="XU368" s="179"/>
      <c r="XV368" s="179"/>
      <c r="XW368" s="179"/>
      <c r="XX368" s="179"/>
      <c r="XY368" s="179"/>
      <c r="XZ368" s="179"/>
      <c r="YA368" s="179"/>
      <c r="YB368" s="179"/>
      <c r="YC368" s="179"/>
      <c r="YD368" s="179"/>
      <c r="YE368" s="179"/>
      <c r="YF368" s="179"/>
      <c r="YG368" s="179"/>
      <c r="YH368" s="179"/>
      <c r="YI368" s="179"/>
      <c r="YJ368" s="179"/>
      <c r="YK368" s="179"/>
      <c r="YL368" s="179"/>
      <c r="YM368" s="179"/>
      <c r="YN368" s="179"/>
      <c r="YO368" s="179"/>
      <c r="YP368" s="179"/>
      <c r="YQ368" s="179"/>
      <c r="YR368" s="179"/>
      <c r="YS368" s="179"/>
      <c r="YT368" s="179"/>
      <c r="YU368" s="179"/>
      <c r="YV368" s="179"/>
      <c r="YW368" s="179"/>
      <c r="YX368" s="179"/>
      <c r="YY368" s="179"/>
      <c r="YZ368" s="179"/>
      <c r="ZA368" s="179"/>
      <c r="ZB368" s="179"/>
      <c r="ZC368" s="179"/>
      <c r="ZD368" s="179"/>
      <c r="ZE368" s="179"/>
      <c r="ZF368" s="179"/>
      <c r="ZG368" s="179"/>
      <c r="ZH368" s="179"/>
      <c r="ZI368" s="179"/>
      <c r="ZJ368" s="179"/>
      <c r="ZK368" s="179"/>
      <c r="ZL368" s="179"/>
      <c r="ZM368" s="179"/>
      <c r="ZN368" s="179"/>
      <c r="ZO368" s="179"/>
      <c r="ZP368" s="179"/>
      <c r="ZQ368" s="179"/>
      <c r="ZR368" s="179"/>
      <c r="ZS368" s="179"/>
      <c r="ZT368" s="179"/>
      <c r="ZU368" s="179"/>
      <c r="ZV368" s="179"/>
      <c r="ZW368" s="179"/>
      <c r="ZX368" s="179"/>
      <c r="ZY368" s="179"/>
      <c r="ZZ368" s="179"/>
      <c r="AAA368" s="179"/>
      <c r="AAB368" s="179"/>
      <c r="AAC368" s="179"/>
      <c r="AAD368" s="179"/>
      <c r="AAE368" s="179"/>
      <c r="AAF368" s="179"/>
      <c r="AAG368" s="179"/>
      <c r="AAH368" s="179"/>
      <c r="AAI368" s="179"/>
      <c r="AAJ368" s="179"/>
      <c r="AAK368" s="179"/>
      <c r="AAL368" s="179"/>
      <c r="AAM368" s="179"/>
      <c r="AAN368" s="179"/>
      <c r="AAO368" s="179"/>
      <c r="AAP368" s="179"/>
      <c r="AAQ368" s="179"/>
      <c r="AAR368" s="179"/>
      <c r="AAS368" s="179"/>
      <c r="AAT368" s="179"/>
      <c r="AAU368" s="179"/>
      <c r="AAV368" s="179"/>
      <c r="AAW368" s="179"/>
      <c r="AAX368" s="179"/>
      <c r="AAY368" s="179"/>
      <c r="AAZ368" s="179"/>
      <c r="ABA368" s="179"/>
      <c r="ABB368" s="179"/>
      <c r="ABC368" s="179"/>
      <c r="ABD368" s="179"/>
      <c r="ABE368" s="179"/>
      <c r="ABF368" s="179"/>
      <c r="ABG368" s="179"/>
      <c r="ABH368" s="179"/>
      <c r="ABI368" s="179"/>
      <c r="ABJ368" s="179"/>
      <c r="ABK368" s="179"/>
      <c r="ABL368" s="179"/>
      <c r="ABM368" s="179"/>
      <c r="ABN368" s="179"/>
      <c r="ABO368" s="179"/>
      <c r="ABP368" s="179"/>
      <c r="ABQ368" s="179"/>
      <c r="ABR368" s="179"/>
      <c r="ABS368" s="179"/>
      <c r="ABT368" s="179"/>
      <c r="ABU368" s="179"/>
      <c r="ABV368" s="179"/>
      <c r="ABW368" s="179"/>
      <c r="ABX368" s="179"/>
      <c r="ABY368" s="179"/>
      <c r="ABZ368" s="179"/>
      <c r="ACA368" s="179"/>
      <c r="ACB368" s="179"/>
      <c r="ACC368" s="179"/>
      <c r="ACD368" s="179"/>
      <c r="ACE368" s="179"/>
      <c r="ACF368" s="179"/>
      <c r="ACG368" s="179"/>
      <c r="ACH368" s="179"/>
      <c r="ACI368" s="179"/>
      <c r="ACJ368" s="179"/>
      <c r="ACK368" s="179"/>
      <c r="ACL368" s="179"/>
      <c r="ACM368" s="179"/>
      <c r="ACN368" s="179"/>
      <c r="ACO368" s="179"/>
      <c r="ACP368" s="179"/>
      <c r="ACQ368" s="179"/>
      <c r="ACR368" s="179"/>
      <c r="ACS368" s="179"/>
      <c r="ACT368" s="179"/>
      <c r="ACU368" s="179"/>
      <c r="ACV368" s="179"/>
      <c r="ACW368" s="179"/>
      <c r="ACX368" s="179"/>
      <c r="ACY368" s="179"/>
      <c r="ACZ368" s="179"/>
      <c r="ADA368" s="179"/>
      <c r="ADB368" s="179"/>
      <c r="ADC368" s="179"/>
      <c r="ADD368" s="179"/>
      <c r="ADE368" s="179"/>
      <c r="ADF368" s="179"/>
      <c r="ADG368" s="179"/>
      <c r="ADH368" s="179"/>
      <c r="ADI368" s="179"/>
      <c r="ADJ368" s="179"/>
      <c r="ADK368" s="179"/>
      <c r="ADL368" s="179"/>
      <c r="ADM368" s="179"/>
      <c r="ADN368" s="179"/>
      <c r="ADO368" s="179"/>
      <c r="ADP368" s="179"/>
      <c r="ADQ368" s="179"/>
      <c r="ADR368" s="179"/>
      <c r="ADS368" s="179"/>
      <c r="ADT368" s="179"/>
      <c r="ADU368" s="179"/>
      <c r="ADV368" s="179"/>
      <c r="ADW368" s="179"/>
      <c r="ADX368" s="179"/>
      <c r="ADY368" s="179"/>
      <c r="ADZ368" s="179"/>
      <c r="AEA368" s="179"/>
      <c r="AEB368" s="179"/>
      <c r="AEC368" s="179"/>
      <c r="AED368" s="179"/>
      <c r="AEE368" s="179"/>
      <c r="AEF368" s="179"/>
      <c r="AEG368" s="179"/>
      <c r="AEH368" s="179"/>
      <c r="AEI368" s="179"/>
      <c r="AEJ368" s="179"/>
      <c r="AEK368" s="179"/>
      <c r="AEL368" s="179"/>
      <c r="AEM368" s="179"/>
      <c r="AEN368" s="179"/>
      <c r="AEO368" s="179"/>
      <c r="AEP368" s="179"/>
      <c r="AEQ368" s="179"/>
      <c r="AER368" s="179"/>
      <c r="AES368" s="179"/>
      <c r="AET368" s="179"/>
      <c r="AEU368" s="179"/>
      <c r="AEV368" s="179"/>
      <c r="AEW368" s="179"/>
      <c r="AEX368" s="179"/>
      <c r="AEY368" s="179"/>
      <c r="AEZ368" s="179"/>
      <c r="AFA368" s="179"/>
      <c r="AFB368" s="179"/>
      <c r="AFC368" s="179"/>
      <c r="AFD368" s="179"/>
      <c r="AFE368" s="179"/>
      <c r="AFF368" s="179"/>
      <c r="AFG368" s="179"/>
      <c r="AFH368" s="179"/>
      <c r="AFI368" s="179"/>
      <c r="AFJ368" s="179"/>
      <c r="AFK368" s="179"/>
      <c r="AFL368" s="179"/>
      <c r="AFM368" s="179"/>
      <c r="AFN368" s="179"/>
      <c r="AFO368" s="179"/>
      <c r="AFP368" s="179"/>
      <c r="AFQ368" s="179"/>
      <c r="AFR368" s="179"/>
      <c r="AFS368" s="179"/>
      <c r="AFT368" s="179"/>
      <c r="AFU368" s="179"/>
      <c r="AFV368" s="179"/>
      <c r="AFW368" s="179"/>
      <c r="AFX368" s="179"/>
      <c r="AFY368" s="179"/>
      <c r="AFZ368" s="179"/>
      <c r="AGA368" s="179"/>
      <c r="AGB368" s="179"/>
      <c r="AGC368" s="179"/>
      <c r="AGD368" s="179"/>
      <c r="AGE368" s="179"/>
      <c r="AGF368" s="179"/>
      <c r="AGG368" s="179"/>
      <c r="AGH368" s="179"/>
      <c r="AGI368" s="179"/>
      <c r="AGJ368" s="179"/>
      <c r="AGK368" s="179"/>
      <c r="AGL368" s="179"/>
      <c r="AGM368" s="179"/>
      <c r="AGN368" s="179"/>
      <c r="AGO368" s="179"/>
      <c r="AGP368" s="179"/>
      <c r="AGQ368" s="179"/>
      <c r="AGR368" s="179"/>
      <c r="AGS368" s="179"/>
      <c r="AGT368" s="179"/>
      <c r="AGU368" s="179"/>
      <c r="AGV368" s="179"/>
      <c r="AGW368" s="179"/>
      <c r="AGX368" s="179"/>
      <c r="AGY368" s="179"/>
      <c r="AGZ368" s="179"/>
      <c r="AHA368" s="179"/>
      <c r="AHB368" s="179"/>
      <c r="AHC368" s="179"/>
      <c r="AHD368" s="179"/>
      <c r="AHE368" s="179"/>
      <c r="AHF368" s="179"/>
      <c r="AHG368" s="179"/>
      <c r="AHH368" s="179"/>
      <c r="AHI368" s="179"/>
      <c r="AHJ368" s="179"/>
      <c r="AHK368" s="179"/>
      <c r="AHL368" s="179"/>
      <c r="AHM368" s="179"/>
      <c r="AHN368" s="179"/>
      <c r="AHO368" s="179"/>
      <c r="AHP368" s="179"/>
      <c r="AHQ368" s="179"/>
      <c r="AHR368" s="179"/>
      <c r="AHS368" s="179"/>
      <c r="AHT368" s="179"/>
      <c r="AHU368" s="179"/>
      <c r="AHV368" s="179"/>
      <c r="AHW368" s="179"/>
      <c r="AHX368" s="179"/>
      <c r="AHY368" s="179"/>
      <c r="AHZ368" s="179"/>
      <c r="AIA368" s="179"/>
      <c r="AIB368" s="179"/>
      <c r="AIC368" s="179"/>
      <c r="AID368" s="179"/>
      <c r="AIE368" s="179"/>
      <c r="AIF368" s="179"/>
      <c r="AIG368" s="179"/>
      <c r="AIH368" s="179"/>
      <c r="AII368" s="179"/>
      <c r="AIJ368" s="179"/>
      <c r="AIK368" s="179"/>
      <c r="AIL368" s="179"/>
      <c r="AIM368" s="179"/>
      <c r="AIN368" s="179"/>
      <c r="AIO368" s="179"/>
      <c r="AIP368" s="179"/>
      <c r="AIQ368" s="179"/>
      <c r="AIR368" s="179"/>
      <c r="AIS368" s="179"/>
      <c r="AIT368" s="179"/>
      <c r="AIU368" s="179"/>
      <c r="AIV368" s="179"/>
      <c r="AIW368" s="179"/>
      <c r="AIX368" s="179"/>
      <c r="AIY368" s="179"/>
      <c r="AIZ368" s="179"/>
      <c r="AJA368" s="179"/>
      <c r="AJB368" s="179"/>
      <c r="AJC368" s="179"/>
      <c r="AJD368" s="179"/>
      <c r="AJE368" s="179"/>
      <c r="AJF368" s="179"/>
      <c r="AJG368" s="179"/>
      <c r="AJH368" s="179"/>
      <c r="AJI368" s="179"/>
      <c r="AJJ368" s="179"/>
      <c r="AJK368" s="179"/>
      <c r="AJL368" s="179"/>
      <c r="AJM368" s="179"/>
      <c r="AJN368" s="179"/>
      <c r="AJO368" s="179"/>
      <c r="AJP368" s="179"/>
      <c r="AJQ368" s="179"/>
      <c r="AJR368" s="179"/>
      <c r="AJS368" s="179"/>
      <c r="AJT368" s="179"/>
      <c r="AJU368" s="179"/>
      <c r="AJV368" s="179"/>
      <c r="AJW368" s="179"/>
      <c r="AJX368" s="179"/>
      <c r="AJY368" s="179"/>
      <c r="AJZ368" s="179"/>
      <c r="AKA368" s="179"/>
      <c r="AKB368" s="179"/>
      <c r="AKC368" s="179"/>
      <c r="AKD368" s="179"/>
      <c r="AKE368" s="179"/>
      <c r="AKF368" s="179"/>
      <c r="AKG368" s="179"/>
      <c r="AKH368" s="179"/>
      <c r="AKI368" s="179"/>
      <c r="AKJ368" s="179"/>
      <c r="AKK368" s="179"/>
      <c r="AKL368" s="179"/>
      <c r="AKM368" s="179"/>
      <c r="AKN368" s="179"/>
      <c r="AKO368" s="179"/>
      <c r="AKP368" s="179"/>
      <c r="AKQ368" s="179"/>
      <c r="AKR368" s="179"/>
      <c r="AKS368" s="179"/>
      <c r="AKT368" s="179"/>
      <c r="AKU368" s="179"/>
      <c r="AKV368" s="179"/>
      <c r="AKW368" s="179"/>
      <c r="AKX368" s="179"/>
      <c r="AKY368" s="179"/>
      <c r="AKZ368" s="179"/>
      <c r="ALA368" s="179"/>
      <c r="ALB368" s="179"/>
      <c r="ALC368" s="179"/>
      <c r="ALD368" s="179"/>
      <c r="ALE368" s="179"/>
      <c r="ALF368" s="179"/>
      <c r="ALG368" s="179"/>
      <c r="ALH368" s="179"/>
      <c r="ALI368" s="179"/>
      <c r="ALJ368" s="179"/>
      <c r="ALK368" s="179"/>
      <c r="ALL368" s="179"/>
      <c r="ALM368" s="179"/>
      <c r="ALN368" s="179"/>
      <c r="ALO368" s="179"/>
      <c r="ALP368" s="179"/>
      <c r="ALQ368" s="179"/>
      <c r="ALR368" s="179"/>
      <c r="ALS368" s="179"/>
      <c r="ALT368" s="179"/>
      <c r="ALU368" s="179"/>
      <c r="ALV368" s="179"/>
      <c r="ALW368" s="179"/>
      <c r="ALX368" s="179"/>
      <c r="ALY368" s="179"/>
      <c r="ALZ368" s="179"/>
      <c r="AMA368" s="179"/>
      <c r="AMB368" s="179"/>
      <c r="AMC368" s="179"/>
      <c r="AMD368" s="179"/>
      <c r="AME368" s="179"/>
      <c r="AMF368" s="179"/>
      <c r="AMG368" s="179"/>
      <c r="AMH368" s="179"/>
      <c r="AMI368" s="179"/>
      <c r="AMJ368" s="179"/>
      <c r="AMK368" s="179"/>
      <c r="AML368" s="179"/>
      <c r="AMM368" s="179"/>
      <c r="AMN368" s="179"/>
      <c r="AMO368" s="179"/>
      <c r="AMP368" s="179"/>
      <c r="AMQ368" s="179"/>
      <c r="AMR368" s="179"/>
      <c r="AMS368" s="179"/>
      <c r="AMT368" s="179"/>
      <c r="AMU368" s="179"/>
      <c r="AMV368" s="179"/>
      <c r="AMW368" s="179"/>
      <c r="AMX368" s="179"/>
      <c r="AMY368" s="179"/>
      <c r="AMZ368" s="179"/>
      <c r="ANA368" s="179"/>
      <c r="ANB368" s="179"/>
      <c r="ANC368" s="179"/>
      <c r="AND368" s="179"/>
      <c r="ANE368" s="179"/>
      <c r="ANF368" s="179"/>
      <c r="ANG368" s="179"/>
      <c r="ANH368" s="179"/>
      <c r="ANI368" s="179"/>
      <c r="ANJ368" s="179"/>
      <c r="ANK368" s="179"/>
      <c r="ANL368" s="179"/>
      <c r="ANM368" s="179"/>
      <c r="ANN368" s="179"/>
      <c r="ANO368" s="179"/>
      <c r="ANP368" s="179"/>
      <c r="ANQ368" s="179"/>
      <c r="ANR368" s="179"/>
      <c r="ANS368" s="179"/>
      <c r="ANT368" s="179"/>
      <c r="ANU368" s="179"/>
      <c r="ANV368" s="179"/>
      <c r="ANW368" s="179"/>
      <c r="ANX368" s="179"/>
      <c r="ANY368" s="179"/>
      <c r="ANZ368" s="179"/>
      <c r="AOA368" s="179"/>
      <c r="AOB368" s="179"/>
      <c r="AOC368" s="179"/>
      <c r="AOD368" s="179"/>
      <c r="AOE368" s="179"/>
      <c r="AOF368" s="179"/>
      <c r="AOG368" s="179"/>
      <c r="AOH368" s="179"/>
      <c r="AOI368" s="179"/>
      <c r="AOJ368" s="179"/>
      <c r="AOK368" s="179"/>
      <c r="AOL368" s="179"/>
      <c r="AOM368" s="179"/>
      <c r="AON368" s="179"/>
      <c r="AOO368" s="179"/>
      <c r="AOP368" s="179"/>
      <c r="AOQ368" s="179"/>
      <c r="AOR368" s="179"/>
      <c r="AOS368" s="179"/>
      <c r="AOT368" s="179"/>
      <c r="AOU368" s="179"/>
      <c r="AOV368" s="179"/>
      <c r="AOW368" s="179"/>
      <c r="AOX368" s="179"/>
      <c r="AOY368" s="179"/>
      <c r="AOZ368" s="179"/>
      <c r="APA368" s="179"/>
      <c r="APB368" s="179"/>
      <c r="APC368" s="179"/>
      <c r="APD368" s="179"/>
      <c r="APE368" s="179"/>
      <c r="APF368" s="179"/>
      <c r="APG368" s="179"/>
      <c r="APH368" s="179"/>
      <c r="API368" s="179"/>
      <c r="APJ368" s="179"/>
      <c r="APK368" s="179"/>
      <c r="APL368" s="179"/>
      <c r="APM368" s="179"/>
      <c r="APN368" s="179"/>
      <c r="APO368" s="179"/>
      <c r="APP368" s="179"/>
      <c r="APQ368" s="179"/>
      <c r="APR368" s="179"/>
      <c r="APS368" s="179"/>
      <c r="APT368" s="179"/>
      <c r="APU368" s="179"/>
      <c r="APV368" s="179"/>
      <c r="APW368" s="179"/>
      <c r="APX368" s="179"/>
      <c r="APY368" s="179"/>
      <c r="APZ368" s="179"/>
      <c r="AQA368" s="179"/>
      <c r="AQB368" s="179"/>
      <c r="AQC368" s="179"/>
      <c r="AQD368" s="179"/>
      <c r="AQE368" s="179"/>
      <c r="AQF368" s="179"/>
      <c r="AQG368" s="179"/>
      <c r="AQH368" s="179"/>
      <c r="AQI368" s="179"/>
      <c r="AQJ368" s="179"/>
      <c r="AQK368" s="179"/>
      <c r="AQL368" s="179"/>
      <c r="AQM368" s="179"/>
      <c r="AQN368" s="179"/>
      <c r="AQO368" s="179"/>
      <c r="AQP368" s="179"/>
      <c r="AQQ368" s="179"/>
      <c r="AQR368" s="179"/>
      <c r="AQS368" s="179"/>
      <c r="AQT368" s="179"/>
      <c r="AQU368" s="179"/>
      <c r="AQV368" s="179"/>
      <c r="AQW368" s="179"/>
      <c r="AQX368" s="179"/>
      <c r="AQY368" s="179"/>
      <c r="AQZ368" s="179"/>
      <c r="ARA368" s="179"/>
      <c r="ARB368" s="179"/>
      <c r="ARC368" s="179"/>
      <c r="ARD368" s="179"/>
      <c r="ARE368" s="179"/>
      <c r="ARF368" s="179"/>
      <c r="ARG368" s="179"/>
      <c r="ARH368" s="179"/>
      <c r="ARI368" s="179"/>
      <c r="ARJ368" s="179"/>
      <c r="ARK368" s="179"/>
      <c r="ARL368" s="179"/>
      <c r="ARM368" s="179"/>
      <c r="ARN368" s="179"/>
      <c r="ARO368" s="179"/>
      <c r="ARP368" s="179"/>
      <c r="ARQ368" s="179"/>
      <c r="ARR368" s="179"/>
      <c r="ARS368" s="179"/>
      <c r="ART368" s="179"/>
      <c r="ARU368" s="179"/>
      <c r="ARV368" s="179"/>
      <c r="ARW368" s="179"/>
      <c r="ARX368" s="179"/>
      <c r="ARY368" s="179"/>
      <c r="ARZ368" s="179"/>
      <c r="ASA368" s="179"/>
      <c r="ASB368" s="179"/>
      <c r="ASC368" s="179"/>
      <c r="ASD368" s="179"/>
      <c r="ASE368" s="179"/>
      <c r="ASF368" s="179"/>
      <c r="ASG368" s="179"/>
      <c r="ASH368" s="179"/>
      <c r="ASI368" s="179"/>
      <c r="ASJ368" s="179"/>
      <c r="ASK368" s="179"/>
      <c r="ASL368" s="179"/>
      <c r="ASM368" s="179"/>
      <c r="ASN368" s="179"/>
      <c r="ASO368" s="179"/>
      <c r="ASP368" s="179"/>
      <c r="ASQ368" s="179"/>
      <c r="ASR368" s="179"/>
      <c r="ASS368" s="179"/>
      <c r="AST368" s="179"/>
      <c r="ASU368" s="179"/>
      <c r="ASV368" s="179"/>
      <c r="ASW368" s="179"/>
      <c r="ASX368" s="179"/>
      <c r="ASY368" s="179"/>
      <c r="ASZ368" s="179"/>
      <c r="ATA368" s="179"/>
      <c r="ATB368" s="179"/>
      <c r="ATC368" s="179"/>
      <c r="ATD368" s="179"/>
      <c r="ATE368" s="179"/>
      <c r="ATF368" s="179"/>
      <c r="ATG368" s="179"/>
      <c r="ATH368" s="179"/>
      <c r="ATI368" s="179"/>
      <c r="ATJ368" s="179"/>
      <c r="ATK368" s="179"/>
      <c r="ATL368" s="179"/>
      <c r="ATM368" s="179"/>
      <c r="ATN368" s="179"/>
      <c r="ATO368" s="179"/>
      <c r="ATP368" s="179"/>
      <c r="ATQ368" s="179"/>
      <c r="ATR368" s="179"/>
      <c r="ATS368" s="179"/>
      <c r="ATT368" s="179"/>
      <c r="ATU368" s="179"/>
      <c r="ATV368" s="179"/>
      <c r="ATW368" s="179"/>
      <c r="ATX368" s="179"/>
      <c r="ATY368" s="179"/>
      <c r="ATZ368" s="179"/>
      <c r="AUA368" s="179"/>
      <c r="AUB368" s="179"/>
      <c r="AUC368" s="179"/>
      <c r="AUD368" s="179"/>
      <c r="AUE368" s="179"/>
      <c r="AUF368" s="179"/>
      <c r="AUG368" s="179"/>
      <c r="AUH368" s="179"/>
      <c r="AUI368" s="179"/>
      <c r="AUJ368" s="179"/>
      <c r="AUK368" s="179"/>
      <c r="AUL368" s="179"/>
      <c r="AUM368" s="179"/>
      <c r="AUN368" s="179"/>
      <c r="AUO368" s="179"/>
      <c r="AUP368" s="179"/>
      <c r="AUQ368" s="179"/>
      <c r="AUR368" s="179"/>
      <c r="AUS368" s="179"/>
      <c r="AUT368" s="179"/>
      <c r="AUU368" s="179"/>
      <c r="AUV368" s="179"/>
      <c r="AUW368" s="179"/>
      <c r="AUX368" s="179"/>
      <c r="AUY368" s="179"/>
      <c r="AUZ368" s="179"/>
      <c r="AVA368" s="179"/>
      <c r="AVB368" s="179"/>
      <c r="AVC368" s="179"/>
      <c r="AVD368" s="179"/>
      <c r="AVE368" s="179"/>
      <c r="AVF368" s="179"/>
      <c r="AVG368" s="179"/>
      <c r="AVH368" s="179"/>
      <c r="AVI368" s="179"/>
      <c r="AVJ368" s="179"/>
      <c r="AVK368" s="179"/>
      <c r="AVL368" s="179"/>
      <c r="AVM368" s="179"/>
      <c r="AVN368" s="179"/>
      <c r="AVO368" s="179"/>
      <c r="AVP368" s="179"/>
      <c r="AVQ368" s="179"/>
      <c r="AVR368" s="179"/>
      <c r="AVS368" s="179"/>
      <c r="AVT368" s="179"/>
      <c r="AVU368" s="179"/>
      <c r="AVV368" s="179"/>
      <c r="AVW368" s="179"/>
      <c r="AVX368" s="179"/>
      <c r="AVY368" s="179"/>
      <c r="AVZ368" s="179"/>
      <c r="AWA368" s="179"/>
      <c r="AWB368" s="179"/>
      <c r="AWC368" s="179"/>
      <c r="AWD368" s="179"/>
      <c r="AWE368" s="179"/>
      <c r="AWF368" s="179"/>
      <c r="AWG368" s="179"/>
      <c r="AWH368" s="179"/>
      <c r="AWI368" s="179"/>
      <c r="AWJ368" s="179"/>
      <c r="AWK368" s="179"/>
      <c r="AWL368" s="179"/>
      <c r="AWM368" s="179"/>
      <c r="AWN368" s="179"/>
      <c r="AWO368" s="179"/>
      <c r="AWP368" s="179"/>
      <c r="AWQ368" s="179"/>
      <c r="AWR368" s="179"/>
      <c r="AWS368" s="179"/>
      <c r="AWT368" s="179"/>
      <c r="AWU368" s="179"/>
      <c r="AWV368" s="179"/>
      <c r="AWW368" s="179"/>
      <c r="AWX368" s="179"/>
      <c r="AWY368" s="179"/>
      <c r="AWZ368" s="179"/>
      <c r="AXA368" s="179"/>
      <c r="AXB368" s="179"/>
      <c r="AXC368" s="179"/>
      <c r="AXD368" s="179"/>
      <c r="AXE368" s="179"/>
      <c r="AXF368" s="179"/>
      <c r="AXG368" s="179"/>
      <c r="AXH368" s="179"/>
      <c r="AXI368" s="179"/>
      <c r="AXJ368" s="179"/>
      <c r="AXK368" s="179"/>
      <c r="AXL368" s="179"/>
      <c r="AXM368" s="179"/>
      <c r="AXN368" s="179"/>
      <c r="AXO368" s="179"/>
      <c r="AXP368" s="179"/>
      <c r="AXQ368" s="179"/>
      <c r="AXR368" s="179"/>
      <c r="AXS368" s="179"/>
      <c r="AXT368" s="179"/>
      <c r="AXU368" s="179"/>
      <c r="AXV368" s="179"/>
      <c r="AXW368" s="179"/>
      <c r="AXX368" s="179"/>
      <c r="AXY368" s="179"/>
    </row>
    <row r="369" spans="1:21" s="238" customFormat="1" ht="13.2">
      <c r="A369" s="239"/>
      <c r="C369" s="240"/>
      <c r="D369" s="240"/>
      <c r="E369" s="241"/>
      <c r="F369" s="242"/>
      <c r="G369" s="242"/>
      <c r="H369" s="242"/>
      <c r="I369" s="242"/>
      <c r="L369" s="240"/>
      <c r="N369" s="240"/>
      <c r="O369" s="240"/>
      <c r="P369" s="240"/>
      <c r="Q369" s="240"/>
      <c r="R369" s="240"/>
      <c r="S369" s="240"/>
      <c r="T369" s="240"/>
      <c r="U369" s="240"/>
    </row>
    <row r="370" spans="1:21" s="240" customFormat="1" ht="12.6">
      <c r="A370" s="243"/>
      <c r="B370" s="238"/>
      <c r="E370" s="241"/>
      <c r="F370" s="242"/>
      <c r="G370" s="242"/>
      <c r="H370" s="242"/>
      <c r="I370" s="242"/>
      <c r="J370" s="238"/>
      <c r="K370" s="238"/>
      <c r="M370" s="238"/>
    </row>
    <row r="371" spans="1:21" s="238" customFormat="1" ht="12.6">
      <c r="A371" s="240"/>
      <c r="C371" s="240"/>
      <c r="D371" s="240"/>
      <c r="E371" s="241"/>
      <c r="F371" s="242"/>
      <c r="G371" s="242"/>
      <c r="H371" s="242"/>
      <c r="I371" s="242"/>
      <c r="L371" s="240"/>
      <c r="N371" s="240"/>
      <c r="O371" s="240"/>
      <c r="P371" s="240"/>
      <c r="Q371" s="240"/>
      <c r="R371" s="240"/>
      <c r="S371" s="240"/>
      <c r="T371" s="240"/>
      <c r="U371" s="240"/>
    </row>
    <row r="372" spans="1:21" s="238" customFormat="1" ht="12.6">
      <c r="A372" s="240"/>
      <c r="C372" s="240"/>
      <c r="D372" s="240"/>
      <c r="E372" s="241"/>
      <c r="F372" s="242"/>
      <c r="G372" s="242"/>
      <c r="H372" s="242"/>
      <c r="I372" s="242"/>
      <c r="L372" s="240"/>
      <c r="N372" s="240"/>
      <c r="O372" s="240"/>
      <c r="P372" s="240"/>
      <c r="Q372" s="240"/>
      <c r="R372" s="240"/>
      <c r="S372" s="240"/>
      <c r="T372" s="240"/>
      <c r="U372" s="240"/>
    </row>
    <row r="373" spans="1:21" s="240" customFormat="1" ht="12.6">
      <c r="A373" s="243"/>
      <c r="B373" s="238"/>
      <c r="E373" s="241"/>
      <c r="F373" s="242"/>
      <c r="G373" s="242"/>
      <c r="H373" s="242"/>
      <c r="I373" s="242"/>
      <c r="J373" s="238"/>
      <c r="K373" s="238"/>
      <c r="M373" s="238"/>
    </row>
    <row r="375" spans="1:21" s="240" customFormat="1" ht="12.6">
      <c r="B375" s="238"/>
      <c r="E375" s="241"/>
      <c r="F375" s="242"/>
      <c r="G375" s="242"/>
      <c r="H375" s="242"/>
      <c r="I375" s="242"/>
      <c r="J375" s="238"/>
      <c r="K375" s="238"/>
      <c r="M375" s="238"/>
    </row>
    <row r="376" spans="1:21" s="240" customFormat="1" ht="13.2">
      <c r="A376" s="239"/>
      <c r="B376" s="238"/>
      <c r="E376" s="241"/>
      <c r="F376" s="242"/>
      <c r="G376" s="242"/>
      <c r="H376" s="242"/>
      <c r="I376" s="242"/>
      <c r="J376" s="238"/>
      <c r="K376" s="238"/>
      <c r="M376" s="238"/>
    </row>
    <row r="377" spans="1:21" s="240" customFormat="1" ht="13.2">
      <c r="A377" s="239"/>
      <c r="B377" s="238"/>
      <c r="E377" s="241"/>
      <c r="F377" s="242"/>
      <c r="G377" s="242"/>
      <c r="H377" s="242"/>
      <c r="I377" s="242"/>
      <c r="J377" s="238"/>
      <c r="K377" s="238"/>
      <c r="M377" s="238"/>
    </row>
    <row r="378" spans="1:21" s="240" customFormat="1" ht="13.2">
      <c r="A378" s="239"/>
      <c r="B378" s="238"/>
      <c r="E378" s="241"/>
      <c r="F378" s="242"/>
      <c r="G378" s="242"/>
      <c r="H378" s="242"/>
      <c r="I378" s="242"/>
      <c r="J378" s="238"/>
      <c r="K378" s="238"/>
      <c r="M378" s="238"/>
    </row>
    <row r="379" spans="1:21" s="240" customFormat="1" ht="13.2">
      <c r="A379" s="239"/>
      <c r="B379" s="238"/>
      <c r="E379" s="241"/>
      <c r="F379" s="242"/>
      <c r="G379" s="242"/>
      <c r="H379" s="242"/>
      <c r="I379" s="242"/>
      <c r="J379" s="238"/>
      <c r="K379" s="238"/>
      <c r="M379" s="238"/>
    </row>
    <row r="380" spans="1:21" s="240" customFormat="1" ht="13.2">
      <c r="A380" s="239"/>
      <c r="B380" s="238"/>
      <c r="E380" s="241"/>
      <c r="F380" s="242"/>
      <c r="G380" s="242"/>
      <c r="H380" s="242"/>
      <c r="I380" s="242"/>
      <c r="J380" s="238"/>
      <c r="K380" s="238"/>
      <c r="M380" s="238"/>
    </row>
    <row r="381" spans="1:21" s="240" customFormat="1" ht="13.2">
      <c r="A381" s="239"/>
      <c r="B381" s="238"/>
      <c r="E381" s="241"/>
      <c r="F381" s="242"/>
      <c r="G381" s="242"/>
      <c r="H381" s="242"/>
      <c r="I381" s="242"/>
      <c r="J381" s="238"/>
      <c r="K381" s="238"/>
      <c r="M381" s="238"/>
    </row>
    <row r="382" spans="1:21" s="240" customFormat="1" ht="13.2">
      <c r="A382" s="239"/>
      <c r="B382" s="238"/>
      <c r="E382" s="241"/>
      <c r="F382" s="242"/>
      <c r="G382" s="242"/>
      <c r="H382" s="242"/>
      <c r="I382" s="242"/>
      <c r="J382" s="238"/>
      <c r="K382" s="238"/>
      <c r="M382" s="238"/>
    </row>
    <row r="383" spans="1:21" s="240" customFormat="1" ht="13.2">
      <c r="A383" s="239"/>
      <c r="B383" s="238"/>
      <c r="E383" s="241"/>
      <c r="F383" s="242"/>
      <c r="G383" s="242"/>
      <c r="H383" s="242"/>
      <c r="I383" s="242"/>
      <c r="J383" s="238"/>
      <c r="K383" s="238"/>
      <c r="M383" s="238"/>
    </row>
    <row r="384" spans="1:21" s="240" customFormat="1" ht="13.2">
      <c r="A384" s="239"/>
      <c r="B384" s="238"/>
      <c r="E384" s="241"/>
      <c r="F384" s="242"/>
      <c r="G384" s="242"/>
      <c r="H384" s="242"/>
      <c r="I384" s="242"/>
      <c r="J384" s="238"/>
      <c r="K384" s="238"/>
      <c r="M384" s="238"/>
    </row>
    <row r="385" spans="1:21" s="240" customFormat="1" ht="13.2">
      <c r="A385" s="239"/>
      <c r="B385" s="238"/>
      <c r="E385" s="241"/>
      <c r="F385" s="242"/>
      <c r="G385" s="242"/>
      <c r="H385" s="242"/>
      <c r="I385" s="242"/>
      <c r="J385" s="238"/>
      <c r="K385" s="238"/>
      <c r="M385" s="238"/>
    </row>
    <row r="386" spans="1:21" s="240" customFormat="1" ht="13.2">
      <c r="A386" s="239"/>
      <c r="B386" s="238"/>
      <c r="E386" s="241"/>
      <c r="F386" s="242"/>
      <c r="G386" s="242"/>
      <c r="H386" s="242"/>
      <c r="I386" s="242"/>
      <c r="J386" s="238"/>
      <c r="K386" s="238"/>
      <c r="M386" s="238"/>
    </row>
    <row r="387" spans="1:21" s="240" customFormat="1" ht="13.2">
      <c r="A387" s="239"/>
      <c r="B387" s="238"/>
      <c r="E387" s="241"/>
      <c r="F387" s="242"/>
      <c r="G387" s="242"/>
      <c r="H387" s="242"/>
      <c r="I387" s="242"/>
      <c r="J387" s="238"/>
      <c r="K387" s="238"/>
      <c r="M387" s="238"/>
    </row>
    <row r="388" spans="1:21" s="240" customFormat="1" ht="13.2">
      <c r="A388" s="239"/>
      <c r="B388" s="238"/>
      <c r="E388" s="241"/>
      <c r="F388" s="242"/>
      <c r="G388" s="242"/>
      <c r="H388" s="242"/>
      <c r="I388" s="242"/>
      <c r="J388" s="238"/>
      <c r="K388" s="238"/>
      <c r="M388" s="238"/>
    </row>
    <row r="389" spans="1:21" s="240" customFormat="1" ht="13.2">
      <c r="A389" s="239"/>
      <c r="B389" s="238"/>
      <c r="E389" s="241"/>
      <c r="F389" s="242"/>
      <c r="G389" s="242"/>
      <c r="H389" s="242"/>
      <c r="I389" s="242"/>
      <c r="J389" s="238"/>
      <c r="K389" s="238"/>
      <c r="M389" s="238"/>
    </row>
    <row r="390" spans="1:21" s="238" customFormat="1" ht="13.2">
      <c r="A390" s="239"/>
      <c r="C390" s="240"/>
      <c r="D390" s="240"/>
      <c r="E390" s="241"/>
      <c r="F390" s="242"/>
      <c r="G390" s="242"/>
      <c r="H390" s="242"/>
      <c r="I390" s="242"/>
      <c r="L390" s="240"/>
      <c r="N390" s="240"/>
      <c r="O390" s="240"/>
      <c r="P390" s="240"/>
      <c r="Q390" s="240"/>
      <c r="R390" s="240"/>
      <c r="S390" s="240"/>
      <c r="T390" s="240"/>
      <c r="U390" s="240"/>
    </row>
    <row r="391" spans="1:21" s="238" customFormat="1" ht="13.2">
      <c r="A391" s="244"/>
      <c r="C391" s="240"/>
      <c r="D391" s="240"/>
      <c r="E391" s="241"/>
      <c r="F391" s="242"/>
      <c r="G391" s="242"/>
      <c r="H391" s="242"/>
      <c r="I391" s="242"/>
      <c r="L391" s="240"/>
      <c r="N391" s="240"/>
      <c r="O391" s="240"/>
      <c r="P391" s="240"/>
      <c r="Q391" s="240"/>
      <c r="R391" s="240"/>
      <c r="S391" s="240"/>
      <c r="T391" s="240"/>
      <c r="U391" s="240"/>
    </row>
    <row r="392" spans="1:21" s="238" customFormat="1" ht="13.2">
      <c r="A392" s="239"/>
      <c r="C392" s="240"/>
      <c r="D392" s="240"/>
      <c r="E392" s="241"/>
      <c r="F392" s="242"/>
      <c r="G392" s="242"/>
      <c r="H392" s="242"/>
      <c r="I392" s="242"/>
      <c r="L392" s="240"/>
      <c r="N392" s="240"/>
      <c r="O392" s="240"/>
      <c r="P392" s="240"/>
      <c r="Q392" s="240"/>
      <c r="R392" s="240"/>
      <c r="S392" s="240"/>
      <c r="T392" s="240"/>
      <c r="U392" s="240"/>
    </row>
    <row r="393" spans="1:21" s="238" customFormat="1" ht="13.2">
      <c r="A393" s="239"/>
      <c r="C393" s="240"/>
      <c r="D393" s="240"/>
      <c r="E393" s="241"/>
      <c r="F393" s="242"/>
      <c r="G393" s="242"/>
      <c r="H393" s="242"/>
      <c r="I393" s="242"/>
      <c r="L393" s="240"/>
      <c r="N393" s="240"/>
      <c r="O393" s="240"/>
      <c r="P393" s="240"/>
      <c r="Q393" s="240"/>
      <c r="R393" s="240"/>
      <c r="S393" s="240"/>
      <c r="T393" s="240"/>
      <c r="U393" s="240"/>
    </row>
    <row r="394" spans="1:21" s="238" customFormat="1" ht="13.2">
      <c r="A394" s="244"/>
      <c r="C394" s="240"/>
      <c r="D394" s="240"/>
      <c r="E394" s="241"/>
      <c r="F394" s="242"/>
      <c r="G394" s="242"/>
      <c r="H394" s="242"/>
      <c r="I394" s="242"/>
      <c r="L394" s="240"/>
      <c r="N394" s="240"/>
      <c r="O394" s="240"/>
      <c r="P394" s="240"/>
      <c r="Q394" s="240"/>
      <c r="R394" s="240"/>
      <c r="S394" s="240"/>
      <c r="T394" s="240"/>
      <c r="U394" s="240"/>
    </row>
    <row r="395" spans="1:21" s="238" customFormat="1" ht="13.2">
      <c r="A395" s="244"/>
      <c r="C395" s="240"/>
      <c r="D395" s="240"/>
      <c r="E395" s="241"/>
      <c r="F395" s="242"/>
      <c r="G395" s="242"/>
      <c r="H395" s="242"/>
      <c r="I395" s="242"/>
      <c r="L395" s="240"/>
      <c r="N395" s="240"/>
      <c r="O395" s="240"/>
      <c r="P395" s="240"/>
      <c r="Q395" s="240"/>
      <c r="R395" s="240"/>
      <c r="S395" s="240"/>
      <c r="T395" s="240"/>
      <c r="U395" s="240"/>
    </row>
    <row r="396" spans="1:21" s="238" customFormat="1" ht="13.2">
      <c r="A396" s="239"/>
      <c r="C396" s="240"/>
      <c r="D396" s="240"/>
      <c r="E396" s="241"/>
      <c r="F396" s="242"/>
      <c r="G396" s="242"/>
      <c r="H396" s="242"/>
      <c r="I396" s="242"/>
      <c r="L396" s="240"/>
      <c r="N396" s="240"/>
      <c r="O396" s="240"/>
      <c r="P396" s="240"/>
      <c r="Q396" s="240"/>
      <c r="R396" s="240"/>
      <c r="S396" s="240"/>
      <c r="T396" s="240"/>
      <c r="U396" s="240"/>
    </row>
    <row r="397" spans="1:21" s="238" customFormat="1" ht="13.2">
      <c r="A397" s="239"/>
      <c r="C397" s="240"/>
      <c r="D397" s="240"/>
      <c r="E397" s="241"/>
      <c r="F397" s="242"/>
      <c r="G397" s="242"/>
      <c r="H397" s="242"/>
      <c r="I397" s="242"/>
      <c r="L397" s="240"/>
      <c r="N397" s="240"/>
      <c r="O397" s="240"/>
      <c r="P397" s="240"/>
      <c r="Q397" s="240"/>
      <c r="R397" s="240"/>
      <c r="S397" s="240"/>
      <c r="T397" s="240"/>
      <c r="U397" s="240"/>
    </row>
    <row r="398" spans="1:21" s="238" customFormat="1" ht="13.2">
      <c r="A398" s="239"/>
      <c r="C398" s="240"/>
      <c r="D398" s="240"/>
      <c r="E398" s="241"/>
      <c r="F398" s="242"/>
      <c r="G398" s="242"/>
      <c r="H398" s="242"/>
      <c r="I398" s="242"/>
      <c r="L398" s="240"/>
      <c r="N398" s="240"/>
      <c r="O398" s="240"/>
      <c r="P398" s="240"/>
      <c r="Q398" s="240"/>
      <c r="R398" s="240"/>
      <c r="S398" s="240"/>
      <c r="T398" s="240"/>
      <c r="U398" s="240"/>
    </row>
    <row r="399" spans="1:21" s="238" customFormat="1" ht="13.2">
      <c r="A399" s="239"/>
      <c r="C399" s="240"/>
      <c r="D399" s="240"/>
      <c r="E399" s="241"/>
      <c r="F399" s="242"/>
      <c r="G399" s="242"/>
      <c r="H399" s="242"/>
      <c r="I399" s="242"/>
      <c r="L399" s="240"/>
      <c r="N399" s="240"/>
      <c r="O399" s="240"/>
      <c r="P399" s="240"/>
      <c r="Q399" s="240"/>
      <c r="R399" s="240"/>
      <c r="S399" s="240"/>
      <c r="T399" s="240"/>
      <c r="U399" s="240"/>
    </row>
    <row r="400" spans="1:21" s="238" customFormat="1" ht="13.2">
      <c r="A400" s="245"/>
      <c r="C400" s="240"/>
      <c r="D400" s="240"/>
      <c r="E400" s="241"/>
      <c r="F400" s="242"/>
      <c r="G400" s="242"/>
      <c r="H400" s="242"/>
      <c r="I400" s="242"/>
      <c r="L400" s="240"/>
      <c r="N400" s="240"/>
      <c r="O400" s="240"/>
      <c r="P400" s="240"/>
      <c r="Q400" s="240"/>
      <c r="R400" s="240"/>
      <c r="S400" s="240"/>
      <c r="T400" s="240"/>
      <c r="U400" s="240"/>
    </row>
    <row r="401" spans="1:1763" s="238" customFormat="1" ht="13.2">
      <c r="A401" s="239"/>
      <c r="C401" s="240"/>
      <c r="D401" s="240"/>
      <c r="E401" s="241"/>
      <c r="F401" s="242"/>
      <c r="G401" s="242"/>
      <c r="H401" s="242"/>
      <c r="I401" s="242"/>
      <c r="L401" s="240"/>
      <c r="N401" s="240"/>
      <c r="O401" s="240"/>
      <c r="P401" s="240"/>
      <c r="Q401" s="240"/>
      <c r="R401" s="240"/>
      <c r="S401" s="240"/>
      <c r="T401" s="240"/>
      <c r="U401" s="240"/>
    </row>
    <row r="402" spans="1:1763" s="238" customFormat="1" ht="13.2">
      <c r="A402" s="246"/>
      <c r="C402" s="240"/>
      <c r="D402" s="240"/>
      <c r="E402" s="241"/>
      <c r="F402" s="242"/>
      <c r="G402" s="242"/>
      <c r="H402" s="242"/>
      <c r="I402" s="242"/>
      <c r="L402" s="240"/>
      <c r="N402" s="240"/>
      <c r="O402" s="240"/>
      <c r="P402" s="240"/>
      <c r="Q402" s="240"/>
      <c r="R402" s="240"/>
      <c r="S402" s="240"/>
      <c r="T402" s="240"/>
      <c r="U402" s="240"/>
    </row>
    <row r="403" spans="1:1763" s="227" customFormat="1" ht="13.2">
      <c r="A403" s="246"/>
      <c r="B403" s="238"/>
      <c r="C403" s="240"/>
      <c r="D403" s="240"/>
      <c r="E403" s="241"/>
      <c r="F403" s="242"/>
      <c r="G403" s="242"/>
      <c r="H403" s="242"/>
      <c r="I403" s="242"/>
      <c r="J403" s="238"/>
      <c r="K403" s="238"/>
      <c r="L403" s="240"/>
      <c r="M403" s="238"/>
      <c r="N403" s="240"/>
      <c r="O403" s="240"/>
      <c r="P403" s="240"/>
      <c r="Q403" s="240"/>
      <c r="R403" s="240"/>
      <c r="S403" s="240"/>
      <c r="T403" s="240"/>
      <c r="U403" s="240"/>
      <c r="V403" s="238"/>
      <c r="W403" s="238"/>
      <c r="X403" s="238"/>
      <c r="Y403" s="238"/>
      <c r="Z403" s="238"/>
      <c r="AA403" s="238"/>
      <c r="AB403" s="238"/>
      <c r="AC403" s="238"/>
      <c r="AD403" s="238"/>
      <c r="AE403" s="238"/>
      <c r="AF403" s="238"/>
      <c r="AG403" s="238"/>
      <c r="AH403" s="238"/>
      <c r="AI403" s="238"/>
      <c r="AJ403" s="238"/>
      <c r="AK403" s="238"/>
      <c r="AL403" s="238"/>
      <c r="AM403" s="238"/>
      <c r="AN403" s="238"/>
      <c r="AO403" s="238"/>
      <c r="AP403" s="238"/>
      <c r="AQ403" s="238"/>
      <c r="AR403" s="238"/>
      <c r="AS403" s="238"/>
      <c r="AT403" s="238"/>
      <c r="AU403" s="238"/>
      <c r="AV403" s="238"/>
      <c r="AW403" s="238"/>
      <c r="AX403" s="238"/>
      <c r="AY403" s="238"/>
      <c r="AZ403" s="238"/>
      <c r="BA403" s="238"/>
      <c r="BB403" s="238"/>
      <c r="BC403" s="238"/>
      <c r="BD403" s="238"/>
      <c r="BE403" s="238"/>
      <c r="BF403" s="238"/>
      <c r="BG403" s="238"/>
      <c r="BH403" s="238"/>
      <c r="BI403" s="238"/>
      <c r="BJ403" s="238"/>
      <c r="BK403" s="238"/>
      <c r="BL403" s="238"/>
      <c r="BM403" s="238"/>
      <c r="BN403" s="238"/>
      <c r="BO403" s="238"/>
      <c r="BP403" s="238"/>
      <c r="BQ403" s="238"/>
      <c r="BR403" s="238"/>
      <c r="BS403" s="238"/>
      <c r="BT403" s="238"/>
      <c r="BU403" s="238"/>
      <c r="BV403" s="238"/>
      <c r="BW403" s="238"/>
      <c r="BX403" s="238"/>
      <c r="BY403" s="238"/>
      <c r="BZ403" s="238"/>
      <c r="CA403" s="238"/>
      <c r="CB403" s="238"/>
      <c r="CC403" s="238"/>
      <c r="CD403" s="238"/>
      <c r="CE403" s="238"/>
      <c r="CF403" s="238"/>
      <c r="CG403" s="238"/>
      <c r="CH403" s="238"/>
      <c r="CI403" s="238"/>
      <c r="CJ403" s="238"/>
      <c r="CK403" s="238"/>
      <c r="CL403" s="238"/>
      <c r="CM403" s="238"/>
      <c r="CN403" s="238"/>
      <c r="CO403" s="238"/>
      <c r="CP403" s="238"/>
      <c r="CQ403" s="238"/>
      <c r="CR403" s="238"/>
      <c r="CS403" s="238"/>
      <c r="CT403" s="238"/>
      <c r="CU403" s="238"/>
      <c r="CV403" s="238"/>
      <c r="CW403" s="238"/>
      <c r="CX403" s="238"/>
      <c r="CY403" s="238"/>
      <c r="CZ403" s="238"/>
      <c r="DA403" s="238"/>
      <c r="DB403" s="238"/>
      <c r="DC403" s="238"/>
      <c r="DD403" s="238"/>
      <c r="DE403" s="238"/>
      <c r="DF403" s="238"/>
      <c r="DG403" s="238"/>
      <c r="DH403" s="238"/>
      <c r="DI403" s="238"/>
      <c r="DJ403" s="238"/>
      <c r="DK403" s="238"/>
      <c r="DL403" s="238"/>
      <c r="DM403" s="238"/>
      <c r="DN403" s="238"/>
      <c r="DO403" s="238"/>
      <c r="DP403" s="238"/>
      <c r="DQ403" s="238"/>
      <c r="DR403" s="238"/>
      <c r="DS403" s="238"/>
      <c r="DT403" s="238"/>
      <c r="DU403" s="238"/>
      <c r="DV403" s="238"/>
      <c r="DW403" s="238"/>
      <c r="DX403" s="238"/>
      <c r="DY403" s="238"/>
      <c r="DZ403" s="238"/>
      <c r="EA403" s="238"/>
      <c r="EB403" s="238"/>
      <c r="EC403" s="238"/>
      <c r="ED403" s="238"/>
      <c r="EE403" s="238"/>
      <c r="EF403" s="238"/>
      <c r="EG403" s="238"/>
      <c r="EH403" s="238"/>
      <c r="EI403" s="238"/>
      <c r="EJ403" s="238"/>
      <c r="EK403" s="238"/>
      <c r="EL403" s="238"/>
      <c r="EM403" s="238"/>
      <c r="EN403" s="238"/>
      <c r="EO403" s="238"/>
      <c r="EP403" s="238"/>
      <c r="EQ403" s="238"/>
      <c r="ER403" s="238"/>
      <c r="ES403" s="238"/>
      <c r="ET403" s="238"/>
      <c r="EU403" s="238"/>
      <c r="EV403" s="238"/>
      <c r="EW403" s="238"/>
      <c r="EX403" s="238"/>
      <c r="EY403" s="238"/>
      <c r="EZ403" s="238"/>
      <c r="FA403" s="238"/>
      <c r="FB403" s="238"/>
      <c r="FC403" s="238"/>
      <c r="FD403" s="238"/>
      <c r="FE403" s="238"/>
      <c r="FF403" s="238"/>
      <c r="FG403" s="238"/>
      <c r="FH403" s="238"/>
      <c r="FI403" s="238"/>
      <c r="FJ403" s="238"/>
      <c r="FK403" s="238"/>
      <c r="FL403" s="238"/>
      <c r="FM403" s="238"/>
      <c r="FN403" s="238"/>
      <c r="FO403" s="238"/>
      <c r="FP403" s="238"/>
      <c r="FQ403" s="238"/>
      <c r="FR403" s="238"/>
      <c r="FS403" s="238"/>
      <c r="FT403" s="238"/>
      <c r="FU403" s="238"/>
      <c r="FV403" s="238"/>
      <c r="FW403" s="238"/>
      <c r="FX403" s="238"/>
      <c r="FY403" s="238"/>
      <c r="FZ403" s="238"/>
      <c r="GA403" s="238"/>
      <c r="GB403" s="238"/>
      <c r="GC403" s="238"/>
      <c r="GD403" s="238"/>
      <c r="GE403" s="238"/>
      <c r="GF403" s="238"/>
      <c r="GG403" s="238"/>
      <c r="GH403" s="238"/>
      <c r="GI403" s="238"/>
      <c r="GJ403" s="238"/>
      <c r="GK403" s="238"/>
      <c r="GL403" s="238"/>
      <c r="GM403" s="238"/>
      <c r="GN403" s="238"/>
      <c r="GO403" s="238"/>
      <c r="GP403" s="238"/>
      <c r="GQ403" s="238"/>
      <c r="GR403" s="238"/>
      <c r="GS403" s="238"/>
      <c r="GT403" s="238"/>
      <c r="GU403" s="238"/>
      <c r="GV403" s="238"/>
      <c r="GW403" s="238"/>
      <c r="GX403" s="238"/>
      <c r="GY403" s="238"/>
      <c r="GZ403" s="238"/>
      <c r="HA403" s="238"/>
      <c r="HB403" s="238"/>
      <c r="HC403" s="238"/>
      <c r="HD403" s="238"/>
      <c r="HE403" s="238"/>
      <c r="HF403" s="238"/>
      <c r="HG403" s="238"/>
      <c r="HH403" s="238"/>
      <c r="HI403" s="238"/>
      <c r="HJ403" s="238"/>
      <c r="HK403" s="238"/>
      <c r="HL403" s="238"/>
      <c r="HM403" s="238"/>
      <c r="HN403" s="238"/>
      <c r="HO403" s="238"/>
      <c r="HP403" s="238"/>
      <c r="HQ403" s="238"/>
      <c r="HR403" s="238"/>
      <c r="HS403" s="238"/>
      <c r="HT403" s="238"/>
      <c r="HU403" s="238"/>
      <c r="HV403" s="238"/>
      <c r="HW403" s="238"/>
      <c r="HX403" s="238"/>
      <c r="HY403" s="238"/>
      <c r="HZ403" s="238"/>
      <c r="IA403" s="238"/>
      <c r="IB403" s="238"/>
      <c r="IC403" s="238"/>
      <c r="ID403" s="238"/>
      <c r="IE403" s="238"/>
      <c r="IF403" s="238"/>
      <c r="IG403" s="238"/>
      <c r="IH403" s="238"/>
      <c r="II403" s="238"/>
      <c r="IJ403" s="238"/>
      <c r="IK403" s="238"/>
      <c r="IL403" s="238"/>
      <c r="IM403" s="238"/>
      <c r="IN403" s="238"/>
      <c r="IO403" s="238"/>
      <c r="IP403" s="238"/>
      <c r="IQ403" s="238"/>
      <c r="IR403" s="238"/>
      <c r="IS403" s="238"/>
      <c r="IT403" s="238"/>
      <c r="IU403" s="238"/>
      <c r="IV403" s="238"/>
      <c r="IW403" s="238"/>
      <c r="IX403" s="238"/>
      <c r="IY403" s="238"/>
      <c r="IZ403" s="238"/>
      <c r="JA403" s="238"/>
      <c r="JB403" s="238"/>
      <c r="JC403" s="238"/>
      <c r="JD403" s="238"/>
      <c r="JE403" s="238"/>
      <c r="JF403" s="238"/>
      <c r="JG403" s="238"/>
      <c r="JH403" s="238"/>
      <c r="JI403" s="238"/>
      <c r="JJ403" s="238"/>
      <c r="JK403" s="238"/>
      <c r="JL403" s="238"/>
      <c r="JM403" s="238"/>
      <c r="JN403" s="238"/>
      <c r="JO403" s="238"/>
      <c r="JP403" s="238"/>
      <c r="JQ403" s="238"/>
      <c r="JR403" s="238"/>
      <c r="JS403" s="238"/>
      <c r="JT403" s="238"/>
      <c r="JU403" s="238"/>
      <c r="JV403" s="238"/>
      <c r="JW403" s="238"/>
      <c r="JX403" s="238"/>
      <c r="JY403" s="238"/>
      <c r="JZ403" s="238"/>
      <c r="KA403" s="238"/>
      <c r="KB403" s="238"/>
      <c r="KC403" s="238"/>
      <c r="KD403" s="238"/>
      <c r="KE403" s="238"/>
      <c r="KF403" s="238"/>
      <c r="KG403" s="238"/>
      <c r="KH403" s="238"/>
      <c r="KI403" s="238"/>
      <c r="KJ403" s="238"/>
      <c r="KK403" s="238"/>
      <c r="KL403" s="238"/>
      <c r="KM403" s="238"/>
      <c r="KN403" s="238"/>
      <c r="KO403" s="238"/>
      <c r="KP403" s="238"/>
      <c r="KQ403" s="238"/>
      <c r="KR403" s="238"/>
      <c r="KS403" s="238"/>
      <c r="KT403" s="238"/>
      <c r="KU403" s="238"/>
      <c r="KV403" s="238"/>
      <c r="KW403" s="238"/>
      <c r="KX403" s="238"/>
      <c r="KY403" s="238"/>
      <c r="KZ403" s="238"/>
      <c r="LA403" s="238"/>
      <c r="LB403" s="238"/>
      <c r="LC403" s="238"/>
      <c r="LD403" s="238"/>
      <c r="LE403" s="238"/>
      <c r="LF403" s="238"/>
      <c r="LG403" s="238"/>
      <c r="LH403" s="238"/>
      <c r="LI403" s="238"/>
      <c r="LJ403" s="238"/>
      <c r="LK403" s="238"/>
      <c r="LL403" s="238"/>
      <c r="LM403" s="238"/>
      <c r="LN403" s="238"/>
      <c r="LO403" s="238"/>
      <c r="LP403" s="238"/>
      <c r="LQ403" s="238"/>
      <c r="LR403" s="238"/>
      <c r="LS403" s="238"/>
      <c r="LT403" s="238"/>
      <c r="LU403" s="238"/>
      <c r="LV403" s="238"/>
      <c r="LW403" s="238"/>
      <c r="LX403" s="238"/>
      <c r="LY403" s="238"/>
      <c r="LZ403" s="238"/>
      <c r="MA403" s="238"/>
      <c r="MB403" s="238"/>
      <c r="MC403" s="238"/>
      <c r="MD403" s="238"/>
      <c r="ME403" s="238"/>
      <c r="MF403" s="238"/>
      <c r="MG403" s="238"/>
      <c r="MH403" s="238"/>
      <c r="MI403" s="238"/>
      <c r="MJ403" s="238"/>
      <c r="MK403" s="238"/>
      <c r="ML403" s="238"/>
      <c r="MM403" s="238"/>
      <c r="MN403" s="238"/>
      <c r="MO403" s="238"/>
      <c r="MP403" s="238"/>
      <c r="MQ403" s="238"/>
      <c r="MR403" s="238"/>
      <c r="MS403" s="238"/>
      <c r="MT403" s="238"/>
      <c r="MU403" s="238"/>
      <c r="MV403" s="238"/>
      <c r="MW403" s="238"/>
      <c r="MX403" s="238"/>
      <c r="MY403" s="238"/>
      <c r="MZ403" s="238"/>
      <c r="NA403" s="238"/>
      <c r="NB403" s="238"/>
      <c r="NC403" s="238"/>
      <c r="ND403" s="238"/>
      <c r="NE403" s="238"/>
      <c r="NF403" s="238"/>
      <c r="NG403" s="238"/>
      <c r="NH403" s="238"/>
      <c r="NI403" s="238"/>
      <c r="NJ403" s="238"/>
      <c r="NK403" s="238"/>
      <c r="NL403" s="238"/>
      <c r="NM403" s="238"/>
      <c r="NN403" s="238"/>
      <c r="NO403" s="238"/>
      <c r="NP403" s="238"/>
      <c r="NQ403" s="238"/>
      <c r="NR403" s="238"/>
      <c r="NS403" s="238"/>
      <c r="NT403" s="238"/>
      <c r="NU403" s="238"/>
      <c r="NV403" s="238"/>
      <c r="NW403" s="238"/>
      <c r="NX403" s="238"/>
      <c r="NY403" s="238"/>
      <c r="NZ403" s="238"/>
      <c r="OA403" s="238"/>
      <c r="OB403" s="238"/>
      <c r="OC403" s="238"/>
      <c r="OD403" s="238"/>
      <c r="OE403" s="238"/>
      <c r="OF403" s="238"/>
      <c r="OG403" s="238"/>
      <c r="OH403" s="238"/>
      <c r="OI403" s="238"/>
      <c r="OJ403" s="238"/>
      <c r="OK403" s="238"/>
      <c r="OL403" s="238"/>
      <c r="OM403" s="238"/>
      <c r="ON403" s="238"/>
      <c r="OO403" s="238"/>
      <c r="OP403" s="238"/>
      <c r="OQ403" s="238"/>
      <c r="OR403" s="238"/>
      <c r="OS403" s="238"/>
      <c r="OT403" s="238"/>
      <c r="OU403" s="238"/>
      <c r="OV403" s="238"/>
      <c r="OW403" s="238"/>
      <c r="OX403" s="238"/>
      <c r="OY403" s="238"/>
      <c r="OZ403" s="238"/>
      <c r="PA403" s="238"/>
      <c r="PB403" s="238"/>
      <c r="PC403" s="238"/>
      <c r="PD403" s="238"/>
      <c r="PE403" s="238"/>
      <c r="PF403" s="238"/>
      <c r="PG403" s="238"/>
      <c r="PH403" s="238"/>
      <c r="PI403" s="238"/>
      <c r="PJ403" s="238"/>
      <c r="PK403" s="238"/>
      <c r="PL403" s="238"/>
      <c r="PM403" s="238"/>
      <c r="PN403" s="238"/>
      <c r="PO403" s="238"/>
      <c r="PP403" s="238"/>
      <c r="PQ403" s="238"/>
      <c r="PR403" s="238"/>
      <c r="PS403" s="238"/>
      <c r="PT403" s="238"/>
      <c r="PU403" s="238"/>
      <c r="PV403" s="238"/>
      <c r="PW403" s="238"/>
      <c r="PX403" s="238"/>
      <c r="PY403" s="238"/>
      <c r="PZ403" s="238"/>
      <c r="QA403" s="238"/>
      <c r="QB403" s="238"/>
      <c r="QC403" s="238"/>
      <c r="QD403" s="238"/>
      <c r="QE403" s="238"/>
      <c r="QF403" s="238"/>
      <c r="QG403" s="238"/>
      <c r="QH403" s="238"/>
      <c r="QI403" s="238"/>
      <c r="QJ403" s="238"/>
      <c r="QK403" s="238"/>
      <c r="QL403" s="238"/>
      <c r="QM403" s="238"/>
      <c r="QN403" s="238"/>
      <c r="QO403" s="238"/>
      <c r="QP403" s="238"/>
      <c r="QQ403" s="238"/>
      <c r="QR403" s="238"/>
      <c r="QS403" s="238"/>
      <c r="QT403" s="238"/>
      <c r="QU403" s="238"/>
      <c r="QV403" s="238"/>
      <c r="QW403" s="238"/>
      <c r="QX403" s="238"/>
      <c r="QY403" s="238"/>
      <c r="QZ403" s="238"/>
      <c r="RA403" s="238"/>
      <c r="RB403" s="238"/>
      <c r="RC403" s="238"/>
      <c r="RD403" s="238"/>
      <c r="RE403" s="238"/>
      <c r="RF403" s="238"/>
      <c r="RG403" s="238"/>
      <c r="RH403" s="238"/>
      <c r="RI403" s="238"/>
      <c r="RJ403" s="238"/>
      <c r="RK403" s="238"/>
      <c r="RL403" s="238"/>
      <c r="RM403" s="238"/>
      <c r="RN403" s="238"/>
      <c r="RO403" s="238"/>
      <c r="RP403" s="238"/>
      <c r="RQ403" s="238"/>
      <c r="RR403" s="238"/>
      <c r="RS403" s="238"/>
      <c r="RT403" s="238"/>
      <c r="RU403" s="238"/>
      <c r="RV403" s="238"/>
      <c r="RW403" s="238"/>
      <c r="RX403" s="238"/>
      <c r="RY403" s="238"/>
      <c r="RZ403" s="238"/>
      <c r="SA403" s="238"/>
      <c r="SB403" s="238"/>
      <c r="SC403" s="238"/>
      <c r="SD403" s="238"/>
      <c r="SE403" s="238"/>
      <c r="SF403" s="238"/>
      <c r="SG403" s="238"/>
      <c r="SH403" s="238"/>
      <c r="SI403" s="238"/>
      <c r="SJ403" s="238"/>
      <c r="SK403" s="238"/>
      <c r="SL403" s="238"/>
      <c r="SM403" s="238"/>
      <c r="SN403" s="238"/>
      <c r="SO403" s="238"/>
      <c r="SP403" s="238"/>
      <c r="SQ403" s="238"/>
      <c r="SR403" s="238"/>
      <c r="SS403" s="238"/>
      <c r="ST403" s="238"/>
      <c r="SU403" s="238"/>
      <c r="SV403" s="238"/>
      <c r="SW403" s="238"/>
      <c r="SX403" s="238"/>
      <c r="SY403" s="238"/>
      <c r="SZ403" s="238"/>
      <c r="TA403" s="238"/>
      <c r="TB403" s="238"/>
      <c r="TC403" s="238"/>
      <c r="TD403" s="238"/>
      <c r="TE403" s="238"/>
      <c r="TF403" s="238"/>
      <c r="TG403" s="238"/>
      <c r="TH403" s="238"/>
      <c r="TI403" s="238"/>
      <c r="TJ403" s="238"/>
      <c r="TK403" s="238"/>
      <c r="TL403" s="238"/>
      <c r="TM403" s="238"/>
      <c r="TN403" s="238"/>
      <c r="TO403" s="238"/>
      <c r="TP403" s="238"/>
      <c r="TQ403" s="238"/>
      <c r="TR403" s="238"/>
      <c r="TS403" s="238"/>
      <c r="TT403" s="238"/>
      <c r="TU403" s="238"/>
      <c r="TV403" s="238"/>
      <c r="TW403" s="238"/>
      <c r="TX403" s="238"/>
      <c r="TY403" s="238"/>
      <c r="TZ403" s="238"/>
      <c r="UA403" s="238"/>
      <c r="UB403" s="238"/>
      <c r="UC403" s="238"/>
      <c r="UD403" s="238"/>
      <c r="UE403" s="238"/>
      <c r="UF403" s="238"/>
      <c r="UG403" s="238"/>
      <c r="UH403" s="238"/>
      <c r="UI403" s="238"/>
      <c r="UJ403" s="238"/>
      <c r="UK403" s="238"/>
      <c r="UL403" s="238"/>
      <c r="UM403" s="238"/>
      <c r="UN403" s="238"/>
      <c r="UO403" s="238"/>
      <c r="UP403" s="238"/>
      <c r="UQ403" s="238"/>
      <c r="UR403" s="238"/>
      <c r="US403" s="238"/>
      <c r="UT403" s="238"/>
      <c r="UU403" s="238"/>
      <c r="UV403" s="238"/>
      <c r="UW403" s="238"/>
      <c r="UX403" s="238"/>
      <c r="UY403" s="238"/>
      <c r="UZ403" s="238"/>
      <c r="VA403" s="238"/>
      <c r="VB403" s="238"/>
      <c r="VC403" s="238"/>
      <c r="VD403" s="238"/>
      <c r="VE403" s="238"/>
      <c r="VF403" s="238"/>
      <c r="VG403" s="238"/>
      <c r="VH403" s="238"/>
      <c r="VI403" s="238"/>
      <c r="VJ403" s="238"/>
      <c r="VK403" s="238"/>
      <c r="VL403" s="238"/>
      <c r="VM403" s="238"/>
      <c r="VN403" s="238"/>
      <c r="VO403" s="238"/>
      <c r="VP403" s="238"/>
      <c r="VQ403" s="238"/>
      <c r="VR403" s="238"/>
      <c r="VS403" s="238"/>
      <c r="VT403" s="238"/>
      <c r="VU403" s="238"/>
      <c r="VV403" s="238"/>
      <c r="VW403" s="238"/>
      <c r="VX403" s="238"/>
      <c r="VY403" s="238"/>
      <c r="VZ403" s="238"/>
      <c r="WA403" s="238"/>
      <c r="WB403" s="238"/>
      <c r="WC403" s="238"/>
      <c r="WD403" s="238"/>
      <c r="WE403" s="238"/>
      <c r="WF403" s="238"/>
      <c r="WG403" s="238"/>
      <c r="WH403" s="238"/>
      <c r="WI403" s="238"/>
      <c r="WJ403" s="238"/>
      <c r="WK403" s="238"/>
      <c r="WL403" s="238"/>
      <c r="WM403" s="238"/>
      <c r="WN403" s="238"/>
      <c r="WO403" s="238"/>
      <c r="WP403" s="238"/>
      <c r="WQ403" s="238"/>
      <c r="WR403" s="238"/>
      <c r="WS403" s="238"/>
      <c r="WT403" s="238"/>
      <c r="WU403" s="238"/>
      <c r="WV403" s="238"/>
      <c r="WW403" s="238"/>
      <c r="WX403" s="238"/>
      <c r="WY403" s="238"/>
      <c r="WZ403" s="238"/>
      <c r="XA403" s="238"/>
      <c r="XB403" s="238"/>
      <c r="XC403" s="238"/>
      <c r="XD403" s="238"/>
      <c r="XE403" s="238"/>
      <c r="XF403" s="238"/>
      <c r="XG403" s="238"/>
      <c r="XH403" s="238"/>
      <c r="XI403" s="238"/>
      <c r="XJ403" s="238"/>
      <c r="XK403" s="238"/>
      <c r="XL403" s="238"/>
      <c r="XM403" s="238"/>
      <c r="XN403" s="238"/>
      <c r="XO403" s="238"/>
      <c r="XP403" s="238"/>
      <c r="XQ403" s="238"/>
      <c r="XR403" s="238"/>
      <c r="XS403" s="238"/>
      <c r="XT403" s="238"/>
      <c r="XU403" s="238"/>
      <c r="XV403" s="238"/>
      <c r="XW403" s="238"/>
      <c r="XX403" s="238"/>
      <c r="XY403" s="238"/>
      <c r="XZ403" s="238"/>
      <c r="YA403" s="238"/>
      <c r="YB403" s="238"/>
      <c r="YC403" s="238"/>
      <c r="YD403" s="238"/>
      <c r="YE403" s="238"/>
      <c r="YF403" s="238"/>
      <c r="YG403" s="238"/>
      <c r="YH403" s="238"/>
      <c r="YI403" s="238"/>
      <c r="YJ403" s="238"/>
      <c r="YK403" s="238"/>
      <c r="YL403" s="238"/>
      <c r="YM403" s="238"/>
      <c r="YN403" s="238"/>
      <c r="YO403" s="238"/>
      <c r="YP403" s="238"/>
      <c r="YQ403" s="238"/>
      <c r="YR403" s="238"/>
      <c r="YS403" s="238"/>
      <c r="YT403" s="238"/>
      <c r="YU403" s="238"/>
      <c r="YV403" s="238"/>
      <c r="YW403" s="238"/>
      <c r="YX403" s="238"/>
      <c r="YY403" s="238"/>
      <c r="YZ403" s="238"/>
      <c r="ZA403" s="238"/>
      <c r="ZB403" s="238"/>
      <c r="ZC403" s="238"/>
      <c r="ZD403" s="238"/>
      <c r="ZE403" s="238"/>
      <c r="ZF403" s="238"/>
      <c r="ZG403" s="238"/>
      <c r="ZH403" s="238"/>
      <c r="ZI403" s="238"/>
      <c r="ZJ403" s="238"/>
      <c r="ZK403" s="238"/>
      <c r="ZL403" s="238"/>
      <c r="ZM403" s="238"/>
      <c r="ZN403" s="238"/>
      <c r="ZO403" s="238"/>
      <c r="ZP403" s="238"/>
      <c r="ZQ403" s="238"/>
      <c r="ZR403" s="238"/>
      <c r="ZS403" s="238"/>
      <c r="ZT403" s="238"/>
      <c r="ZU403" s="238"/>
      <c r="ZV403" s="238"/>
      <c r="ZW403" s="238"/>
      <c r="ZX403" s="238"/>
      <c r="ZY403" s="238"/>
      <c r="ZZ403" s="238"/>
      <c r="AAA403" s="238"/>
      <c r="AAB403" s="238"/>
      <c r="AAC403" s="238"/>
      <c r="AAD403" s="238"/>
      <c r="AAE403" s="238"/>
      <c r="AAF403" s="238"/>
      <c r="AAG403" s="238"/>
      <c r="AAH403" s="238"/>
      <c r="AAI403" s="238"/>
      <c r="AAJ403" s="238"/>
      <c r="AAK403" s="238"/>
      <c r="AAL403" s="238"/>
      <c r="AAM403" s="238"/>
      <c r="AAN403" s="238"/>
      <c r="AAO403" s="238"/>
      <c r="AAP403" s="238"/>
      <c r="AAQ403" s="238"/>
      <c r="AAR403" s="238"/>
      <c r="AAS403" s="238"/>
      <c r="AAT403" s="238"/>
      <c r="AAU403" s="238"/>
      <c r="AAV403" s="238"/>
      <c r="AAW403" s="238"/>
      <c r="AAX403" s="238"/>
      <c r="AAY403" s="238"/>
      <c r="AAZ403" s="238"/>
      <c r="ABA403" s="238"/>
      <c r="ABB403" s="238"/>
      <c r="ABC403" s="238"/>
      <c r="ABD403" s="238"/>
      <c r="ABE403" s="238"/>
      <c r="ABF403" s="238"/>
      <c r="ABG403" s="238"/>
      <c r="ABH403" s="238"/>
      <c r="ABI403" s="238"/>
      <c r="ABJ403" s="238"/>
      <c r="ABK403" s="238"/>
      <c r="ABL403" s="238"/>
      <c r="ABM403" s="238"/>
      <c r="ABN403" s="238"/>
      <c r="ABO403" s="238"/>
      <c r="ABP403" s="238"/>
      <c r="ABQ403" s="238"/>
      <c r="ABR403" s="238"/>
      <c r="ABS403" s="238"/>
      <c r="ABT403" s="238"/>
      <c r="ABU403" s="238"/>
      <c r="ABV403" s="238"/>
      <c r="ABW403" s="238"/>
      <c r="ABX403" s="238"/>
      <c r="ABY403" s="238"/>
      <c r="ABZ403" s="238"/>
      <c r="ACA403" s="238"/>
      <c r="ACB403" s="238"/>
      <c r="ACC403" s="238"/>
      <c r="ACD403" s="238"/>
      <c r="ACE403" s="238"/>
      <c r="ACF403" s="238"/>
      <c r="ACG403" s="238"/>
      <c r="ACH403" s="238"/>
      <c r="ACI403" s="238"/>
      <c r="ACJ403" s="238"/>
      <c r="ACK403" s="238"/>
      <c r="ACL403" s="238"/>
      <c r="ACM403" s="238"/>
      <c r="ACN403" s="238"/>
      <c r="ACO403" s="238"/>
      <c r="ACP403" s="238"/>
      <c r="ACQ403" s="238"/>
      <c r="ACR403" s="238"/>
      <c r="ACS403" s="238"/>
      <c r="ACT403" s="238"/>
      <c r="ACU403" s="238"/>
      <c r="ACV403" s="238"/>
      <c r="ACW403" s="238"/>
      <c r="ACX403" s="238"/>
      <c r="ACY403" s="238"/>
      <c r="ACZ403" s="238"/>
      <c r="ADA403" s="238"/>
      <c r="ADB403" s="238"/>
      <c r="ADC403" s="238"/>
      <c r="ADD403" s="238"/>
      <c r="ADE403" s="238"/>
      <c r="ADF403" s="238"/>
      <c r="ADG403" s="238"/>
      <c r="ADH403" s="238"/>
      <c r="ADI403" s="238"/>
      <c r="ADJ403" s="238"/>
      <c r="ADK403" s="238"/>
      <c r="ADL403" s="238"/>
      <c r="ADM403" s="238"/>
      <c r="ADN403" s="238"/>
      <c r="ADO403" s="238"/>
      <c r="ADP403" s="238"/>
      <c r="ADQ403" s="238"/>
      <c r="ADR403" s="238"/>
      <c r="ADS403" s="238"/>
      <c r="ADT403" s="238"/>
      <c r="ADU403" s="238"/>
      <c r="ADV403" s="238"/>
      <c r="ADW403" s="238"/>
      <c r="ADX403" s="238"/>
      <c r="ADY403" s="238"/>
      <c r="ADZ403" s="238"/>
      <c r="AEA403" s="238"/>
      <c r="AEB403" s="238"/>
      <c r="AEC403" s="238"/>
      <c r="AED403" s="238"/>
      <c r="AEE403" s="238"/>
      <c r="AEF403" s="238"/>
      <c r="AEG403" s="238"/>
      <c r="AEH403" s="238"/>
      <c r="AEI403" s="238"/>
      <c r="AEJ403" s="238"/>
      <c r="AEK403" s="238"/>
      <c r="AEL403" s="238"/>
      <c r="AEM403" s="238"/>
      <c r="AEN403" s="238"/>
      <c r="AEO403" s="238"/>
      <c r="AEP403" s="238"/>
      <c r="AEQ403" s="238"/>
      <c r="AER403" s="238"/>
      <c r="AES403" s="238"/>
      <c r="AET403" s="238"/>
      <c r="AEU403" s="238"/>
      <c r="AEV403" s="238"/>
      <c r="AEW403" s="238"/>
      <c r="AEX403" s="238"/>
      <c r="AEY403" s="238"/>
      <c r="AEZ403" s="238"/>
      <c r="AFA403" s="238"/>
      <c r="AFB403" s="238"/>
      <c r="AFC403" s="238"/>
      <c r="AFD403" s="238"/>
      <c r="AFE403" s="238"/>
      <c r="AFF403" s="238"/>
      <c r="AFG403" s="238"/>
      <c r="AFH403" s="238"/>
      <c r="AFI403" s="238"/>
      <c r="AFJ403" s="238"/>
      <c r="AFK403" s="238"/>
      <c r="AFL403" s="238"/>
      <c r="AFM403" s="238"/>
      <c r="AFN403" s="238"/>
      <c r="AFO403" s="238"/>
      <c r="AFP403" s="238"/>
      <c r="AFQ403" s="238"/>
      <c r="AFR403" s="238"/>
      <c r="AFS403" s="238"/>
      <c r="AFT403" s="238"/>
      <c r="AFU403" s="238"/>
      <c r="AFV403" s="238"/>
      <c r="AFW403" s="238"/>
      <c r="AFX403" s="238"/>
      <c r="AFY403" s="238"/>
      <c r="AFZ403" s="238"/>
      <c r="AGA403" s="238"/>
      <c r="AGB403" s="238"/>
      <c r="AGC403" s="238"/>
      <c r="AGD403" s="238"/>
      <c r="AGE403" s="238"/>
      <c r="AGF403" s="238"/>
      <c r="AGG403" s="238"/>
      <c r="AGH403" s="238"/>
      <c r="AGI403" s="238"/>
      <c r="AGJ403" s="238"/>
      <c r="AGK403" s="238"/>
      <c r="AGL403" s="238"/>
      <c r="AGM403" s="238"/>
      <c r="AGN403" s="238"/>
      <c r="AGO403" s="238"/>
      <c r="AGP403" s="238"/>
      <c r="AGQ403" s="238"/>
      <c r="AGR403" s="238"/>
      <c r="AGS403" s="238"/>
      <c r="AGT403" s="238"/>
      <c r="AGU403" s="238"/>
      <c r="AGV403" s="238"/>
      <c r="AGW403" s="238"/>
      <c r="AGX403" s="238"/>
      <c r="AGY403" s="238"/>
      <c r="AGZ403" s="238"/>
      <c r="AHA403" s="238"/>
      <c r="AHB403" s="238"/>
      <c r="AHC403" s="238"/>
      <c r="AHD403" s="238"/>
      <c r="AHE403" s="238"/>
      <c r="AHF403" s="238"/>
      <c r="AHG403" s="238"/>
      <c r="AHH403" s="238"/>
      <c r="AHI403" s="238"/>
      <c r="AHJ403" s="238"/>
      <c r="AHK403" s="238"/>
      <c r="AHL403" s="238"/>
      <c r="AHM403" s="238"/>
      <c r="AHN403" s="238"/>
      <c r="AHO403" s="238"/>
      <c r="AHP403" s="238"/>
      <c r="AHQ403" s="238"/>
      <c r="AHR403" s="238"/>
      <c r="AHS403" s="238"/>
      <c r="AHT403" s="238"/>
      <c r="AHU403" s="238"/>
      <c r="AHV403" s="238"/>
      <c r="AHW403" s="238"/>
      <c r="AHX403" s="238"/>
      <c r="AHY403" s="238"/>
      <c r="AHZ403" s="238"/>
      <c r="AIA403" s="238"/>
      <c r="AIB403" s="238"/>
      <c r="AIC403" s="238"/>
      <c r="AID403" s="238"/>
      <c r="AIE403" s="238"/>
      <c r="AIF403" s="238"/>
      <c r="AIG403" s="238"/>
      <c r="AIH403" s="238"/>
      <c r="AII403" s="238"/>
      <c r="AIJ403" s="238"/>
      <c r="AIK403" s="238"/>
      <c r="AIL403" s="238"/>
      <c r="AIM403" s="238"/>
      <c r="AIN403" s="238"/>
      <c r="AIO403" s="238"/>
      <c r="AIP403" s="238"/>
      <c r="AIQ403" s="238"/>
      <c r="AIR403" s="238"/>
      <c r="AIS403" s="238"/>
      <c r="AIT403" s="238"/>
      <c r="AIU403" s="238"/>
      <c r="AIV403" s="238"/>
      <c r="AIW403" s="238"/>
      <c r="AIX403" s="238"/>
      <c r="AIY403" s="238"/>
      <c r="AIZ403" s="238"/>
      <c r="AJA403" s="238"/>
      <c r="AJB403" s="238"/>
      <c r="AJC403" s="238"/>
      <c r="AJD403" s="238"/>
      <c r="AJE403" s="238"/>
      <c r="AJF403" s="238"/>
      <c r="AJG403" s="238"/>
      <c r="AJH403" s="238"/>
      <c r="AJI403" s="238"/>
      <c r="AJJ403" s="238"/>
      <c r="AJK403" s="238"/>
      <c r="AJL403" s="238"/>
      <c r="AJM403" s="238"/>
      <c r="AJN403" s="238"/>
      <c r="AJO403" s="238"/>
      <c r="AJP403" s="238"/>
      <c r="AJQ403" s="238"/>
      <c r="AJR403" s="238"/>
      <c r="AJS403" s="238"/>
      <c r="AJT403" s="238"/>
      <c r="AJU403" s="238"/>
      <c r="AJV403" s="238"/>
      <c r="AJW403" s="238"/>
      <c r="AJX403" s="238"/>
      <c r="AJY403" s="238"/>
      <c r="AJZ403" s="238"/>
      <c r="AKA403" s="238"/>
      <c r="AKB403" s="238"/>
      <c r="AKC403" s="238"/>
      <c r="AKD403" s="238"/>
      <c r="AKE403" s="238"/>
      <c r="AKF403" s="238"/>
      <c r="AKG403" s="238"/>
      <c r="AKH403" s="238"/>
      <c r="AKI403" s="238"/>
      <c r="AKJ403" s="238"/>
      <c r="AKK403" s="238"/>
      <c r="AKL403" s="238"/>
      <c r="AKM403" s="238"/>
      <c r="AKN403" s="238"/>
      <c r="AKO403" s="238"/>
      <c r="AKP403" s="238"/>
      <c r="AKQ403" s="238"/>
      <c r="AKR403" s="238"/>
      <c r="AKS403" s="238"/>
      <c r="AKT403" s="238"/>
      <c r="AKU403" s="238"/>
      <c r="AKV403" s="238"/>
      <c r="AKW403" s="238"/>
      <c r="AKX403" s="238"/>
      <c r="AKY403" s="238"/>
      <c r="AKZ403" s="238"/>
      <c r="ALA403" s="238"/>
      <c r="ALB403" s="238"/>
      <c r="ALC403" s="238"/>
      <c r="ALD403" s="238"/>
      <c r="ALE403" s="238"/>
      <c r="ALF403" s="238"/>
      <c r="ALG403" s="238"/>
      <c r="ALH403" s="238"/>
      <c r="ALI403" s="238"/>
      <c r="ALJ403" s="238"/>
      <c r="ALK403" s="238"/>
      <c r="ALL403" s="238"/>
      <c r="ALM403" s="238"/>
      <c r="ALN403" s="238"/>
      <c r="ALO403" s="238"/>
      <c r="ALP403" s="238"/>
      <c r="ALQ403" s="238"/>
      <c r="ALR403" s="238"/>
      <c r="ALS403" s="238"/>
      <c r="ALT403" s="238"/>
      <c r="ALU403" s="238"/>
      <c r="ALV403" s="238"/>
      <c r="ALW403" s="238"/>
      <c r="ALX403" s="238"/>
      <c r="ALY403" s="238"/>
      <c r="ALZ403" s="238"/>
      <c r="AMA403" s="238"/>
      <c r="AMB403" s="238"/>
      <c r="AMC403" s="238"/>
      <c r="AMD403" s="238"/>
      <c r="AME403" s="238"/>
      <c r="AMF403" s="238"/>
      <c r="AMG403" s="238"/>
      <c r="AMH403" s="238"/>
      <c r="AMI403" s="238"/>
      <c r="AMJ403" s="238"/>
      <c r="AMK403" s="238"/>
      <c r="AML403" s="238"/>
      <c r="AMM403" s="238"/>
      <c r="AMN403" s="238"/>
      <c r="AMO403" s="238"/>
      <c r="AMP403" s="238"/>
      <c r="AMQ403" s="238"/>
      <c r="AMR403" s="238"/>
      <c r="AMS403" s="238"/>
      <c r="AMT403" s="238"/>
      <c r="AMU403" s="238"/>
      <c r="AMV403" s="238"/>
      <c r="AMW403" s="238"/>
      <c r="AMX403" s="238"/>
      <c r="AMY403" s="238"/>
      <c r="AMZ403" s="238"/>
      <c r="ANA403" s="238"/>
      <c r="ANB403" s="238"/>
      <c r="ANC403" s="238"/>
      <c r="AND403" s="238"/>
      <c r="ANE403" s="238"/>
      <c r="ANF403" s="238"/>
      <c r="ANG403" s="238"/>
      <c r="ANH403" s="238"/>
      <c r="ANI403" s="238"/>
      <c r="ANJ403" s="238"/>
      <c r="ANK403" s="238"/>
      <c r="ANL403" s="238"/>
      <c r="ANM403" s="238"/>
      <c r="ANN403" s="238"/>
      <c r="ANO403" s="238"/>
      <c r="ANP403" s="238"/>
      <c r="ANQ403" s="238"/>
      <c r="ANR403" s="238"/>
      <c r="ANS403" s="238"/>
      <c r="ANT403" s="238"/>
      <c r="ANU403" s="238"/>
      <c r="ANV403" s="238"/>
      <c r="ANW403" s="238"/>
      <c r="ANX403" s="238"/>
      <c r="ANY403" s="238"/>
      <c r="ANZ403" s="238"/>
      <c r="AOA403" s="238"/>
      <c r="AOB403" s="238"/>
      <c r="AOC403" s="238"/>
      <c r="AOD403" s="238"/>
      <c r="AOE403" s="238"/>
      <c r="AOF403" s="238"/>
      <c r="AOG403" s="238"/>
      <c r="AOH403" s="238"/>
      <c r="AOI403" s="238"/>
      <c r="AOJ403" s="238"/>
      <c r="AOK403" s="238"/>
      <c r="AOL403" s="238"/>
      <c r="AOM403" s="238"/>
      <c r="AON403" s="238"/>
      <c r="AOO403" s="238"/>
      <c r="AOP403" s="238"/>
      <c r="AOQ403" s="238"/>
      <c r="AOR403" s="238"/>
      <c r="AOS403" s="238"/>
      <c r="AOT403" s="238"/>
      <c r="AOU403" s="238"/>
      <c r="AOV403" s="238"/>
      <c r="AOW403" s="238"/>
      <c r="AOX403" s="238"/>
      <c r="AOY403" s="238"/>
      <c r="AOZ403" s="238"/>
      <c r="APA403" s="238"/>
      <c r="APB403" s="238"/>
      <c r="APC403" s="238"/>
      <c r="APD403" s="238"/>
      <c r="APE403" s="238"/>
      <c r="APF403" s="238"/>
      <c r="APG403" s="238"/>
      <c r="APH403" s="238"/>
      <c r="API403" s="238"/>
      <c r="APJ403" s="238"/>
      <c r="APK403" s="238"/>
      <c r="APL403" s="238"/>
      <c r="APM403" s="238"/>
      <c r="APN403" s="238"/>
      <c r="APO403" s="238"/>
      <c r="APP403" s="238"/>
      <c r="APQ403" s="238"/>
      <c r="APR403" s="238"/>
      <c r="APS403" s="238"/>
      <c r="APT403" s="238"/>
      <c r="APU403" s="238"/>
      <c r="APV403" s="238"/>
      <c r="APW403" s="238"/>
      <c r="APX403" s="238"/>
      <c r="APY403" s="238"/>
      <c r="APZ403" s="238"/>
      <c r="AQA403" s="238"/>
      <c r="AQB403" s="238"/>
      <c r="AQC403" s="238"/>
      <c r="AQD403" s="238"/>
      <c r="AQE403" s="238"/>
      <c r="AQF403" s="238"/>
      <c r="AQG403" s="238"/>
      <c r="AQH403" s="238"/>
      <c r="AQI403" s="238"/>
      <c r="AQJ403" s="238"/>
      <c r="AQK403" s="238"/>
      <c r="AQL403" s="238"/>
      <c r="AQM403" s="238"/>
      <c r="AQN403" s="238"/>
      <c r="AQO403" s="238"/>
      <c r="AQP403" s="238"/>
      <c r="AQQ403" s="238"/>
      <c r="AQR403" s="238"/>
      <c r="AQS403" s="238"/>
      <c r="AQT403" s="238"/>
      <c r="AQU403" s="238"/>
      <c r="AQV403" s="238"/>
      <c r="AQW403" s="238"/>
      <c r="AQX403" s="238"/>
      <c r="AQY403" s="238"/>
      <c r="AQZ403" s="238"/>
      <c r="ARA403" s="238"/>
      <c r="ARB403" s="238"/>
      <c r="ARC403" s="238"/>
      <c r="ARD403" s="238"/>
      <c r="ARE403" s="238"/>
      <c r="ARF403" s="238"/>
      <c r="ARG403" s="238"/>
      <c r="ARH403" s="238"/>
      <c r="ARI403" s="238"/>
      <c r="ARJ403" s="238"/>
      <c r="ARK403" s="238"/>
      <c r="ARL403" s="238"/>
      <c r="ARM403" s="238"/>
      <c r="ARN403" s="238"/>
      <c r="ARO403" s="238"/>
      <c r="ARP403" s="238"/>
      <c r="ARQ403" s="238"/>
      <c r="ARR403" s="238"/>
      <c r="ARS403" s="238"/>
      <c r="ART403" s="238"/>
      <c r="ARU403" s="238"/>
      <c r="ARV403" s="238"/>
      <c r="ARW403" s="238"/>
      <c r="ARX403" s="238"/>
      <c r="ARY403" s="238"/>
      <c r="ARZ403" s="238"/>
      <c r="ASA403" s="238"/>
      <c r="ASB403" s="238"/>
      <c r="ASC403" s="238"/>
      <c r="ASD403" s="238"/>
      <c r="ASE403" s="238"/>
      <c r="ASF403" s="238"/>
      <c r="ASG403" s="238"/>
      <c r="ASH403" s="238"/>
      <c r="ASI403" s="238"/>
      <c r="ASJ403" s="238"/>
      <c r="ASK403" s="238"/>
      <c r="ASL403" s="238"/>
      <c r="ASM403" s="238"/>
      <c r="ASN403" s="238"/>
      <c r="ASO403" s="238"/>
      <c r="ASP403" s="238"/>
      <c r="ASQ403" s="238"/>
      <c r="ASR403" s="238"/>
      <c r="ASS403" s="238"/>
      <c r="AST403" s="238"/>
      <c r="ASU403" s="238"/>
      <c r="ASV403" s="238"/>
      <c r="ASW403" s="238"/>
      <c r="ASX403" s="238"/>
      <c r="ASY403" s="238"/>
      <c r="ASZ403" s="238"/>
      <c r="ATA403" s="238"/>
      <c r="ATB403" s="238"/>
      <c r="ATC403" s="238"/>
      <c r="ATD403" s="238"/>
      <c r="ATE403" s="238"/>
      <c r="ATF403" s="238"/>
      <c r="ATG403" s="238"/>
      <c r="ATH403" s="238"/>
      <c r="ATI403" s="238"/>
      <c r="ATJ403" s="238"/>
      <c r="ATK403" s="238"/>
      <c r="ATL403" s="238"/>
      <c r="ATM403" s="238"/>
      <c r="ATN403" s="238"/>
      <c r="ATO403" s="238"/>
      <c r="ATP403" s="238"/>
      <c r="ATQ403" s="238"/>
      <c r="ATR403" s="238"/>
      <c r="ATS403" s="238"/>
      <c r="ATT403" s="238"/>
      <c r="ATU403" s="238"/>
      <c r="ATV403" s="238"/>
      <c r="ATW403" s="238"/>
      <c r="ATX403" s="238"/>
      <c r="ATY403" s="238"/>
      <c r="ATZ403" s="238"/>
      <c r="AUA403" s="238"/>
      <c r="AUB403" s="238"/>
      <c r="AUC403" s="238"/>
      <c r="AUD403" s="238"/>
      <c r="AUE403" s="238"/>
      <c r="AUF403" s="238"/>
      <c r="AUG403" s="238"/>
      <c r="AUH403" s="238"/>
      <c r="AUI403" s="238"/>
      <c r="AUJ403" s="238"/>
      <c r="AUK403" s="238"/>
      <c r="AUL403" s="238"/>
      <c r="AUM403" s="238"/>
      <c r="AUN403" s="238"/>
      <c r="AUO403" s="238"/>
      <c r="AUP403" s="238"/>
      <c r="AUQ403" s="238"/>
      <c r="AUR403" s="238"/>
      <c r="AUS403" s="238"/>
      <c r="AUT403" s="238"/>
      <c r="AUU403" s="238"/>
      <c r="AUV403" s="238"/>
      <c r="AUW403" s="238"/>
      <c r="AUX403" s="238"/>
      <c r="AUY403" s="238"/>
      <c r="AUZ403" s="238"/>
      <c r="AVA403" s="238"/>
      <c r="AVB403" s="238"/>
      <c r="AVC403" s="238"/>
      <c r="AVD403" s="238"/>
      <c r="AVE403" s="238"/>
      <c r="AVF403" s="238"/>
      <c r="AVG403" s="238"/>
      <c r="AVH403" s="238"/>
      <c r="AVI403" s="238"/>
      <c r="AVJ403" s="238"/>
      <c r="AVK403" s="238"/>
      <c r="AVL403" s="238"/>
      <c r="AVM403" s="238"/>
      <c r="AVN403" s="238"/>
      <c r="AVO403" s="238"/>
      <c r="AVP403" s="238"/>
      <c r="AVQ403" s="238"/>
      <c r="AVR403" s="238"/>
      <c r="AVS403" s="238"/>
      <c r="AVT403" s="238"/>
      <c r="AVU403" s="238"/>
      <c r="AVV403" s="238"/>
      <c r="AVW403" s="238"/>
      <c r="AVX403" s="238"/>
      <c r="AVY403" s="238"/>
      <c r="AVZ403" s="238"/>
      <c r="AWA403" s="238"/>
      <c r="AWB403" s="238"/>
      <c r="AWC403" s="238"/>
      <c r="AWD403" s="238"/>
      <c r="AWE403" s="238"/>
      <c r="AWF403" s="238"/>
      <c r="AWG403" s="238"/>
      <c r="AWH403" s="238"/>
      <c r="AWI403" s="238"/>
      <c r="AWJ403" s="238"/>
      <c r="AWK403" s="238"/>
      <c r="AWL403" s="238"/>
      <c r="AWM403" s="238"/>
      <c r="AWN403" s="238"/>
      <c r="AWO403" s="238"/>
      <c r="AWP403" s="238"/>
      <c r="AWQ403" s="238"/>
      <c r="AWR403" s="238"/>
      <c r="AWS403" s="238"/>
      <c r="AWT403" s="238"/>
      <c r="AWU403" s="238"/>
      <c r="AWV403" s="238"/>
      <c r="AWW403" s="238"/>
      <c r="AWX403" s="238"/>
      <c r="AWY403" s="238"/>
      <c r="AWZ403" s="238"/>
      <c r="AXA403" s="238"/>
      <c r="AXB403" s="238"/>
      <c r="AXC403" s="238"/>
      <c r="AXD403" s="238"/>
      <c r="AXE403" s="238"/>
      <c r="AXF403" s="238"/>
      <c r="AXG403" s="238"/>
      <c r="AXH403" s="238"/>
      <c r="AXI403" s="238"/>
      <c r="AXJ403" s="238"/>
      <c r="AXK403" s="238"/>
      <c r="AXL403" s="238"/>
      <c r="AXM403" s="238"/>
      <c r="AXN403" s="238"/>
      <c r="AXO403" s="238"/>
      <c r="AXP403" s="238"/>
      <c r="AXQ403" s="238"/>
      <c r="AXR403" s="238"/>
      <c r="AXS403" s="238"/>
      <c r="AXT403" s="238"/>
      <c r="AXU403" s="238"/>
      <c r="AXV403" s="238"/>
      <c r="AXW403" s="238"/>
      <c r="AXX403" s="238"/>
      <c r="AXY403" s="238"/>
      <c r="AXZ403" s="238"/>
      <c r="AYA403" s="238"/>
      <c r="AYB403" s="238"/>
      <c r="AYC403" s="238"/>
      <c r="AYD403" s="238"/>
      <c r="AYE403" s="238"/>
      <c r="AYF403" s="238"/>
      <c r="AYG403" s="238"/>
      <c r="AYH403" s="238"/>
      <c r="AYI403" s="238"/>
      <c r="AYJ403" s="238"/>
      <c r="AYK403" s="238"/>
      <c r="AYL403" s="238"/>
      <c r="AYM403" s="238"/>
      <c r="AYN403" s="238"/>
      <c r="AYO403" s="238"/>
      <c r="AYP403" s="238"/>
      <c r="AYQ403" s="238"/>
      <c r="AYR403" s="238"/>
      <c r="AYS403" s="238"/>
      <c r="AYT403" s="238"/>
      <c r="AYU403" s="238"/>
      <c r="AYV403" s="238"/>
      <c r="AYW403" s="238"/>
      <c r="AYX403" s="238"/>
      <c r="AYY403" s="238"/>
      <c r="AYZ403" s="238"/>
      <c r="AZA403" s="238"/>
      <c r="AZB403" s="238"/>
      <c r="AZC403" s="238"/>
      <c r="AZD403" s="238"/>
      <c r="AZE403" s="238"/>
      <c r="AZF403" s="238"/>
      <c r="AZG403" s="238"/>
      <c r="AZH403" s="238"/>
      <c r="AZI403" s="238"/>
      <c r="AZJ403" s="238"/>
      <c r="AZK403" s="238"/>
      <c r="AZL403" s="238"/>
      <c r="AZM403" s="238"/>
      <c r="AZN403" s="238"/>
      <c r="AZO403" s="238"/>
      <c r="AZP403" s="238"/>
      <c r="AZQ403" s="238"/>
      <c r="AZR403" s="238"/>
      <c r="AZS403" s="238"/>
      <c r="AZT403" s="238"/>
      <c r="AZU403" s="238"/>
      <c r="AZV403" s="238"/>
      <c r="AZW403" s="238"/>
      <c r="AZX403" s="238"/>
      <c r="AZY403" s="238"/>
      <c r="AZZ403" s="238"/>
      <c r="BAA403" s="238"/>
      <c r="BAB403" s="238"/>
      <c r="BAC403" s="238"/>
      <c r="BAD403" s="238"/>
      <c r="BAE403" s="238"/>
      <c r="BAF403" s="238"/>
      <c r="BAG403" s="238"/>
      <c r="BAH403" s="238"/>
      <c r="BAI403" s="238"/>
      <c r="BAJ403" s="238"/>
      <c r="BAK403" s="238"/>
      <c r="BAL403" s="238"/>
      <c r="BAM403" s="238"/>
      <c r="BAN403" s="238"/>
      <c r="BAO403" s="238"/>
      <c r="BAP403" s="238"/>
      <c r="BAQ403" s="238"/>
      <c r="BAR403" s="238"/>
      <c r="BAS403" s="238"/>
      <c r="BAT403" s="238"/>
      <c r="BAU403" s="238"/>
      <c r="BAV403" s="238"/>
      <c r="BAW403" s="238"/>
      <c r="BAX403" s="238"/>
      <c r="BAY403" s="238"/>
      <c r="BAZ403" s="238"/>
      <c r="BBA403" s="238"/>
      <c r="BBB403" s="238"/>
      <c r="BBC403" s="238"/>
      <c r="BBD403" s="238"/>
      <c r="BBE403" s="238"/>
      <c r="BBF403" s="238"/>
      <c r="BBG403" s="238"/>
      <c r="BBH403" s="238"/>
      <c r="BBI403" s="238"/>
      <c r="BBJ403" s="238"/>
      <c r="BBK403" s="238"/>
      <c r="BBL403" s="238"/>
      <c r="BBM403" s="238"/>
      <c r="BBN403" s="238"/>
      <c r="BBO403" s="238"/>
      <c r="BBP403" s="238"/>
      <c r="BBQ403" s="238"/>
      <c r="BBR403" s="238"/>
      <c r="BBS403" s="238"/>
      <c r="BBT403" s="238"/>
      <c r="BBU403" s="238"/>
      <c r="BBV403" s="238"/>
      <c r="BBW403" s="238"/>
      <c r="BBX403" s="238"/>
      <c r="BBY403" s="238"/>
      <c r="BBZ403" s="238"/>
      <c r="BCA403" s="238"/>
      <c r="BCB403" s="238"/>
      <c r="BCC403" s="238"/>
      <c r="BCD403" s="238"/>
      <c r="BCE403" s="238"/>
      <c r="BCF403" s="238"/>
      <c r="BCG403" s="238"/>
      <c r="BCH403" s="238"/>
      <c r="BCI403" s="238"/>
      <c r="BCJ403" s="238"/>
      <c r="BCK403" s="238"/>
      <c r="BCL403" s="238"/>
      <c r="BCM403" s="238"/>
      <c r="BCN403" s="238"/>
      <c r="BCO403" s="238"/>
      <c r="BCP403" s="238"/>
      <c r="BCQ403" s="238"/>
      <c r="BCR403" s="238"/>
      <c r="BCS403" s="238"/>
      <c r="BCT403" s="238"/>
      <c r="BCU403" s="238"/>
      <c r="BCV403" s="238"/>
      <c r="BCW403" s="238"/>
      <c r="BCX403" s="238"/>
      <c r="BCY403" s="238"/>
      <c r="BCZ403" s="238"/>
      <c r="BDA403" s="238"/>
      <c r="BDB403" s="238"/>
      <c r="BDC403" s="238"/>
      <c r="BDD403" s="238"/>
      <c r="BDE403" s="238"/>
      <c r="BDF403" s="238"/>
      <c r="BDG403" s="238"/>
      <c r="BDH403" s="238"/>
      <c r="BDI403" s="238"/>
      <c r="BDJ403" s="238"/>
      <c r="BDK403" s="238"/>
      <c r="BDL403" s="238"/>
      <c r="BDM403" s="238"/>
      <c r="BDN403" s="238"/>
      <c r="BDO403" s="238"/>
      <c r="BDP403" s="238"/>
      <c r="BDQ403" s="238"/>
      <c r="BDR403" s="238"/>
      <c r="BDS403" s="238"/>
      <c r="BDT403" s="238"/>
      <c r="BDU403" s="238"/>
      <c r="BDV403" s="238"/>
      <c r="BDW403" s="238"/>
      <c r="BDX403" s="238"/>
      <c r="BDY403" s="238"/>
      <c r="BDZ403" s="238"/>
      <c r="BEA403" s="238"/>
      <c r="BEB403" s="238"/>
      <c r="BEC403" s="238"/>
      <c r="BED403" s="238"/>
      <c r="BEE403" s="238"/>
      <c r="BEF403" s="238"/>
      <c r="BEG403" s="238"/>
      <c r="BEH403" s="238"/>
      <c r="BEI403" s="238"/>
      <c r="BEJ403" s="238"/>
      <c r="BEK403" s="238"/>
      <c r="BEL403" s="238"/>
      <c r="BEM403" s="238"/>
      <c r="BEN403" s="238"/>
      <c r="BEO403" s="238"/>
      <c r="BEP403" s="238"/>
      <c r="BEQ403" s="238"/>
      <c r="BER403" s="238"/>
      <c r="BES403" s="238"/>
      <c r="BET403" s="238"/>
      <c r="BEU403" s="238"/>
      <c r="BEV403" s="238"/>
      <c r="BEW403" s="238"/>
      <c r="BEX403" s="238"/>
      <c r="BEY403" s="238"/>
      <c r="BEZ403" s="238"/>
      <c r="BFA403" s="238"/>
      <c r="BFB403" s="238"/>
      <c r="BFC403" s="238"/>
      <c r="BFD403" s="238"/>
      <c r="BFE403" s="238"/>
      <c r="BFF403" s="238"/>
      <c r="BFG403" s="238"/>
      <c r="BFH403" s="238"/>
      <c r="BFI403" s="238"/>
      <c r="BFJ403" s="238"/>
      <c r="BFK403" s="238"/>
      <c r="BFL403" s="238"/>
      <c r="BFM403" s="238"/>
      <c r="BFN403" s="238"/>
      <c r="BFO403" s="238"/>
      <c r="BFP403" s="238"/>
      <c r="BFQ403" s="238"/>
      <c r="BFR403" s="238"/>
      <c r="BFS403" s="238"/>
      <c r="BFT403" s="238"/>
      <c r="BFU403" s="238"/>
      <c r="BFV403" s="238"/>
      <c r="BFW403" s="238"/>
      <c r="BFX403" s="238"/>
      <c r="BFY403" s="238"/>
      <c r="BFZ403" s="238"/>
      <c r="BGA403" s="238"/>
      <c r="BGB403" s="238"/>
      <c r="BGC403" s="238"/>
      <c r="BGD403" s="238"/>
      <c r="BGE403" s="238"/>
      <c r="BGF403" s="238"/>
      <c r="BGG403" s="238"/>
      <c r="BGH403" s="238"/>
      <c r="BGI403" s="238"/>
      <c r="BGJ403" s="238"/>
      <c r="BGK403" s="238"/>
      <c r="BGL403" s="238"/>
      <c r="BGM403" s="238"/>
      <c r="BGN403" s="238"/>
      <c r="BGO403" s="238"/>
      <c r="BGP403" s="238"/>
      <c r="BGQ403" s="238"/>
      <c r="BGR403" s="238"/>
      <c r="BGS403" s="238"/>
      <c r="BGT403" s="238"/>
      <c r="BGU403" s="238"/>
      <c r="BGV403" s="238"/>
      <c r="BGW403" s="238"/>
      <c r="BGX403" s="238"/>
      <c r="BGY403" s="238"/>
      <c r="BGZ403" s="238"/>
      <c r="BHA403" s="238"/>
      <c r="BHB403" s="238"/>
      <c r="BHC403" s="238"/>
      <c r="BHD403" s="238"/>
      <c r="BHE403" s="238"/>
      <c r="BHF403" s="238"/>
      <c r="BHG403" s="238"/>
      <c r="BHH403" s="238"/>
      <c r="BHI403" s="238"/>
      <c r="BHJ403" s="238"/>
      <c r="BHK403" s="238"/>
      <c r="BHL403" s="238"/>
      <c r="BHM403" s="238"/>
      <c r="BHN403" s="238"/>
      <c r="BHO403" s="238"/>
      <c r="BHP403" s="238"/>
      <c r="BHQ403" s="238"/>
      <c r="BHR403" s="238"/>
      <c r="BHS403" s="238"/>
      <c r="BHT403" s="238"/>
      <c r="BHU403" s="238"/>
      <c r="BHV403" s="238"/>
      <c r="BHW403" s="238"/>
      <c r="BHX403" s="238"/>
      <c r="BHY403" s="238"/>
      <c r="BHZ403" s="238"/>
      <c r="BIA403" s="238"/>
      <c r="BIB403" s="238"/>
      <c r="BIC403" s="238"/>
      <c r="BID403" s="238"/>
      <c r="BIE403" s="238"/>
      <c r="BIF403" s="238"/>
      <c r="BIG403" s="238"/>
      <c r="BIH403" s="238"/>
      <c r="BII403" s="238"/>
      <c r="BIJ403" s="238"/>
      <c r="BIK403" s="238"/>
      <c r="BIL403" s="238"/>
      <c r="BIM403" s="238"/>
      <c r="BIN403" s="238"/>
      <c r="BIO403" s="238"/>
      <c r="BIP403" s="238"/>
      <c r="BIQ403" s="238"/>
      <c r="BIR403" s="238"/>
      <c r="BIS403" s="238"/>
      <c r="BIT403" s="238"/>
      <c r="BIU403" s="238"/>
      <c r="BIV403" s="238"/>
      <c r="BIW403" s="238"/>
      <c r="BIX403" s="238"/>
      <c r="BIY403" s="238"/>
      <c r="BIZ403" s="238"/>
      <c r="BJA403" s="238"/>
      <c r="BJB403" s="238"/>
      <c r="BJC403" s="238"/>
      <c r="BJD403" s="238"/>
      <c r="BJE403" s="238"/>
      <c r="BJF403" s="238"/>
      <c r="BJG403" s="238"/>
      <c r="BJH403" s="238"/>
      <c r="BJI403" s="238"/>
      <c r="BJJ403" s="238"/>
      <c r="BJK403" s="238"/>
      <c r="BJL403" s="238"/>
      <c r="BJM403" s="238"/>
      <c r="BJN403" s="238"/>
      <c r="BJO403" s="238"/>
      <c r="BJP403" s="238"/>
      <c r="BJQ403" s="238"/>
      <c r="BJR403" s="238"/>
      <c r="BJS403" s="238"/>
      <c r="BJT403" s="238"/>
      <c r="BJU403" s="238"/>
      <c r="BJV403" s="238"/>
      <c r="BJW403" s="238"/>
      <c r="BJX403" s="238"/>
      <c r="BJY403" s="238"/>
      <c r="BJZ403" s="238"/>
      <c r="BKA403" s="238"/>
      <c r="BKB403" s="238"/>
      <c r="BKC403" s="238"/>
      <c r="BKD403" s="238"/>
      <c r="BKE403" s="238"/>
      <c r="BKF403" s="238"/>
      <c r="BKG403" s="238"/>
      <c r="BKH403" s="238"/>
      <c r="BKI403" s="238"/>
      <c r="BKJ403" s="238"/>
      <c r="BKK403" s="238"/>
      <c r="BKL403" s="238"/>
      <c r="BKM403" s="238"/>
      <c r="BKN403" s="238"/>
      <c r="BKO403" s="238"/>
      <c r="BKP403" s="238"/>
      <c r="BKQ403" s="238"/>
      <c r="BKR403" s="238"/>
      <c r="BKS403" s="238"/>
      <c r="BKT403" s="238"/>
      <c r="BKU403" s="238"/>
      <c r="BKV403" s="238"/>
      <c r="BKW403" s="238"/>
      <c r="BKX403" s="238"/>
      <c r="BKY403" s="238"/>
      <c r="BKZ403" s="238"/>
      <c r="BLA403" s="238"/>
      <c r="BLB403" s="238"/>
      <c r="BLC403" s="238"/>
      <c r="BLD403" s="238"/>
      <c r="BLE403" s="238"/>
      <c r="BLF403" s="238"/>
      <c r="BLG403" s="238"/>
      <c r="BLH403" s="238"/>
      <c r="BLI403" s="238"/>
      <c r="BLJ403" s="238"/>
      <c r="BLK403" s="238"/>
      <c r="BLL403" s="238"/>
      <c r="BLM403" s="238"/>
      <c r="BLN403" s="238"/>
      <c r="BLO403" s="238"/>
      <c r="BLP403" s="238"/>
      <c r="BLQ403" s="238"/>
      <c r="BLR403" s="238"/>
      <c r="BLS403" s="238"/>
      <c r="BLT403" s="238"/>
      <c r="BLU403" s="238"/>
      <c r="BLV403" s="238"/>
      <c r="BLW403" s="238"/>
      <c r="BLX403" s="238"/>
      <c r="BLY403" s="238"/>
      <c r="BLZ403" s="238"/>
      <c r="BMA403" s="238"/>
      <c r="BMB403" s="238"/>
      <c r="BMC403" s="238"/>
      <c r="BMD403" s="238"/>
      <c r="BME403" s="238"/>
      <c r="BMF403" s="238"/>
      <c r="BMG403" s="238"/>
      <c r="BMH403" s="238"/>
      <c r="BMI403" s="238"/>
      <c r="BMJ403" s="238"/>
      <c r="BMK403" s="238"/>
      <c r="BML403" s="238"/>
      <c r="BMM403" s="238"/>
      <c r="BMN403" s="238"/>
      <c r="BMO403" s="238"/>
      <c r="BMP403" s="238"/>
      <c r="BMQ403" s="238"/>
      <c r="BMR403" s="238"/>
      <c r="BMS403" s="238"/>
      <c r="BMT403" s="238"/>
      <c r="BMU403" s="238"/>
      <c r="BMV403" s="238"/>
      <c r="BMW403" s="238"/>
      <c r="BMX403" s="238"/>
      <c r="BMY403" s="238"/>
      <c r="BMZ403" s="238"/>
      <c r="BNA403" s="238"/>
      <c r="BNB403" s="238"/>
      <c r="BNC403" s="238"/>
      <c r="BND403" s="238"/>
      <c r="BNE403" s="238"/>
      <c r="BNF403" s="238"/>
      <c r="BNG403" s="238"/>
      <c r="BNH403" s="238"/>
      <c r="BNI403" s="238"/>
      <c r="BNJ403" s="238"/>
      <c r="BNK403" s="238"/>
      <c r="BNL403" s="238"/>
      <c r="BNM403" s="238"/>
      <c r="BNN403" s="238"/>
      <c r="BNO403" s="238"/>
      <c r="BNP403" s="238"/>
      <c r="BNQ403" s="238"/>
      <c r="BNR403" s="238"/>
      <c r="BNS403" s="238"/>
      <c r="BNT403" s="238"/>
      <c r="BNU403" s="238"/>
      <c r="BNV403" s="238"/>
      <c r="BNW403" s="238"/>
      <c r="BNX403" s="238"/>
      <c r="BNY403" s="238"/>
      <c r="BNZ403" s="238"/>
      <c r="BOA403" s="238"/>
      <c r="BOB403" s="238"/>
      <c r="BOC403" s="238"/>
      <c r="BOD403" s="238"/>
      <c r="BOE403" s="238"/>
      <c r="BOF403" s="238"/>
      <c r="BOG403" s="238"/>
      <c r="BOH403" s="238"/>
      <c r="BOI403" s="238"/>
      <c r="BOJ403" s="238"/>
      <c r="BOK403" s="238"/>
      <c r="BOL403" s="238"/>
      <c r="BOM403" s="238"/>
      <c r="BON403" s="238"/>
      <c r="BOO403" s="238"/>
      <c r="BOP403" s="238"/>
      <c r="BOQ403" s="238"/>
      <c r="BOR403" s="238"/>
      <c r="BOS403" s="238"/>
      <c r="BOT403" s="238"/>
      <c r="BOU403" s="238"/>
    </row>
    <row r="404" spans="1:1763" s="227" customFormat="1">
      <c r="A404" s="247"/>
      <c r="C404" s="225"/>
      <c r="D404" s="225"/>
      <c r="E404" s="232"/>
      <c r="F404" s="226"/>
      <c r="G404" s="226"/>
      <c r="H404" s="226"/>
      <c r="I404" s="226"/>
      <c r="L404" s="225"/>
      <c r="N404" s="225"/>
      <c r="O404" s="225"/>
      <c r="P404" s="225"/>
      <c r="Q404" s="225"/>
      <c r="R404" s="225"/>
      <c r="S404" s="225"/>
      <c r="T404" s="225"/>
      <c r="U404" s="225"/>
    </row>
    <row r="405" spans="1:1763" s="227" customFormat="1">
      <c r="A405" s="248"/>
      <c r="C405" s="225"/>
      <c r="D405" s="225"/>
      <c r="E405" s="232"/>
      <c r="F405" s="226"/>
      <c r="G405" s="226"/>
      <c r="H405" s="226"/>
      <c r="I405" s="226"/>
      <c r="L405" s="225"/>
      <c r="N405" s="225"/>
      <c r="O405" s="225"/>
      <c r="P405" s="225"/>
      <c r="Q405" s="225"/>
      <c r="R405" s="225"/>
      <c r="S405" s="225"/>
      <c r="T405" s="225"/>
      <c r="U405" s="225"/>
    </row>
    <row r="406" spans="1:1763" s="227" customFormat="1">
      <c r="A406" s="249"/>
      <c r="C406" s="225"/>
      <c r="D406" s="225"/>
      <c r="E406" s="232"/>
      <c r="F406" s="226"/>
      <c r="G406" s="226"/>
      <c r="H406" s="226"/>
      <c r="I406" s="226"/>
      <c r="L406" s="225"/>
      <c r="N406" s="225"/>
      <c r="O406" s="225"/>
      <c r="P406" s="225"/>
      <c r="Q406" s="225"/>
      <c r="R406" s="225"/>
      <c r="S406" s="225"/>
      <c r="T406" s="225"/>
      <c r="U406" s="225"/>
    </row>
    <row r="407" spans="1:1763" s="227" customFormat="1">
      <c r="A407" s="250"/>
      <c r="C407" s="225"/>
      <c r="D407" s="225"/>
      <c r="E407" s="232"/>
      <c r="F407" s="226"/>
      <c r="G407" s="226"/>
      <c r="H407" s="226"/>
      <c r="I407" s="226"/>
      <c r="L407" s="225"/>
      <c r="N407" s="225"/>
      <c r="O407" s="225"/>
      <c r="P407" s="225"/>
      <c r="Q407" s="225"/>
      <c r="R407" s="225"/>
      <c r="S407" s="225"/>
      <c r="T407" s="225"/>
      <c r="U407" s="225"/>
    </row>
    <row r="408" spans="1:1763" s="227" customFormat="1">
      <c r="A408" s="247"/>
      <c r="C408" s="225"/>
      <c r="D408" s="225"/>
      <c r="E408" s="232"/>
      <c r="F408" s="226"/>
      <c r="G408" s="226"/>
      <c r="H408" s="226"/>
      <c r="I408" s="226"/>
      <c r="L408" s="225"/>
      <c r="N408" s="225"/>
      <c r="O408" s="225"/>
      <c r="P408" s="225"/>
      <c r="Q408" s="225"/>
      <c r="R408" s="225"/>
      <c r="S408" s="225"/>
      <c r="T408" s="225"/>
      <c r="U408" s="225"/>
    </row>
    <row r="409" spans="1:1763" s="227" customFormat="1">
      <c r="A409" s="247"/>
      <c r="C409" s="225"/>
      <c r="D409" s="225"/>
      <c r="E409" s="232"/>
      <c r="F409" s="226"/>
      <c r="G409" s="226"/>
      <c r="H409" s="226"/>
      <c r="I409" s="226"/>
      <c r="L409" s="225"/>
      <c r="N409" s="225"/>
      <c r="O409" s="225"/>
      <c r="P409" s="225"/>
      <c r="Q409" s="225"/>
      <c r="R409" s="225"/>
      <c r="S409" s="225"/>
      <c r="T409" s="225"/>
      <c r="U409" s="225"/>
    </row>
    <row r="410" spans="1:1763" s="227" customFormat="1">
      <c r="A410" s="247"/>
      <c r="C410" s="225"/>
      <c r="D410" s="225"/>
      <c r="E410" s="232"/>
      <c r="F410" s="226"/>
      <c r="G410" s="226"/>
      <c r="H410" s="226"/>
      <c r="I410" s="226"/>
      <c r="L410" s="225"/>
      <c r="N410" s="225"/>
      <c r="O410" s="225"/>
      <c r="P410" s="225"/>
      <c r="Q410" s="225"/>
      <c r="R410" s="225"/>
      <c r="S410" s="225"/>
      <c r="T410" s="225"/>
      <c r="U410" s="225"/>
    </row>
    <row r="411" spans="1:1763" s="227" customFormat="1">
      <c r="A411" s="247"/>
      <c r="C411" s="225"/>
      <c r="D411" s="225"/>
      <c r="E411" s="232"/>
      <c r="F411" s="226"/>
      <c r="G411" s="226"/>
      <c r="H411" s="226"/>
      <c r="I411" s="226"/>
      <c r="L411" s="225"/>
      <c r="N411" s="225"/>
      <c r="O411" s="225"/>
      <c r="P411" s="225"/>
      <c r="Q411" s="225"/>
      <c r="R411" s="225"/>
      <c r="S411" s="225"/>
      <c r="T411" s="225"/>
      <c r="U411" s="225"/>
    </row>
    <row r="412" spans="1:1763" s="227" customFormat="1">
      <c r="A412" s="247"/>
      <c r="C412" s="225"/>
      <c r="D412" s="225"/>
      <c r="E412" s="232"/>
      <c r="F412" s="226"/>
      <c r="G412" s="226"/>
      <c r="H412" s="226"/>
      <c r="I412" s="226"/>
      <c r="L412" s="225"/>
      <c r="N412" s="225"/>
      <c r="O412" s="225"/>
      <c r="P412" s="225"/>
      <c r="Q412" s="225"/>
      <c r="R412" s="225"/>
      <c r="S412" s="225"/>
      <c r="T412" s="225"/>
      <c r="U412" s="225"/>
    </row>
    <row r="413" spans="1:1763" s="227" customFormat="1">
      <c r="A413" s="247"/>
      <c r="C413" s="225"/>
      <c r="D413" s="225"/>
      <c r="E413" s="232"/>
      <c r="F413" s="226"/>
      <c r="G413" s="226"/>
      <c r="H413" s="226"/>
      <c r="I413" s="226"/>
      <c r="L413" s="225"/>
      <c r="N413" s="225"/>
      <c r="O413" s="225"/>
      <c r="P413" s="225"/>
      <c r="Q413" s="225"/>
      <c r="R413" s="225"/>
      <c r="S413" s="225"/>
      <c r="T413" s="225"/>
      <c r="U413" s="225"/>
    </row>
    <row r="414" spans="1:1763" s="227" customFormat="1">
      <c r="A414" s="247"/>
      <c r="C414" s="225"/>
      <c r="D414" s="225"/>
      <c r="E414" s="232"/>
      <c r="F414" s="226"/>
      <c r="G414" s="226"/>
      <c r="H414" s="226"/>
      <c r="I414" s="226"/>
      <c r="L414" s="225"/>
      <c r="N414" s="225"/>
      <c r="O414" s="225"/>
      <c r="P414" s="225"/>
      <c r="Q414" s="225"/>
      <c r="R414" s="225"/>
      <c r="S414" s="225"/>
      <c r="T414" s="225"/>
      <c r="U414" s="225"/>
    </row>
    <row r="415" spans="1:1763" s="227" customFormat="1">
      <c r="A415" s="247"/>
      <c r="C415" s="225"/>
      <c r="D415" s="225"/>
      <c r="E415" s="232"/>
      <c r="F415" s="226"/>
      <c r="G415" s="226"/>
      <c r="H415" s="226"/>
      <c r="I415" s="226"/>
      <c r="L415" s="225"/>
      <c r="N415" s="225"/>
      <c r="O415" s="225"/>
      <c r="P415" s="225"/>
      <c r="Q415" s="225"/>
      <c r="R415" s="225"/>
      <c r="S415" s="225"/>
      <c r="T415" s="225"/>
      <c r="U415" s="225"/>
    </row>
    <row r="416" spans="1:1763" s="227" customFormat="1">
      <c r="A416" s="247"/>
      <c r="C416" s="225"/>
      <c r="D416" s="225"/>
      <c r="E416" s="232"/>
      <c r="F416" s="226"/>
      <c r="G416" s="226"/>
      <c r="H416" s="226"/>
      <c r="I416" s="226"/>
      <c r="L416" s="225"/>
      <c r="N416" s="225"/>
      <c r="O416" s="225"/>
      <c r="P416" s="225"/>
      <c r="Q416" s="225"/>
      <c r="R416" s="225"/>
      <c r="S416" s="225"/>
      <c r="T416" s="225"/>
      <c r="U416" s="225"/>
    </row>
    <row r="417" spans="1:21" s="227" customFormat="1">
      <c r="A417" s="247"/>
      <c r="C417" s="225"/>
      <c r="D417" s="225"/>
      <c r="E417" s="232"/>
      <c r="F417" s="226"/>
      <c r="G417" s="226"/>
      <c r="H417" s="226"/>
      <c r="I417" s="226"/>
      <c r="L417" s="225"/>
      <c r="N417" s="225"/>
      <c r="O417" s="225"/>
      <c r="P417" s="225"/>
      <c r="Q417" s="225"/>
      <c r="R417" s="225"/>
      <c r="S417" s="225"/>
      <c r="T417" s="225"/>
      <c r="U417" s="225"/>
    </row>
    <row r="418" spans="1:21" s="227" customFormat="1">
      <c r="A418" s="247"/>
      <c r="C418" s="225"/>
      <c r="D418" s="225"/>
      <c r="E418" s="232"/>
      <c r="F418" s="226"/>
      <c r="G418" s="226"/>
      <c r="H418" s="226"/>
      <c r="I418" s="226"/>
      <c r="L418" s="225"/>
      <c r="N418" s="225"/>
      <c r="O418" s="225"/>
      <c r="P418" s="225"/>
      <c r="Q418" s="225"/>
      <c r="R418" s="225"/>
      <c r="S418" s="225"/>
      <c r="T418" s="225"/>
      <c r="U418" s="225"/>
    </row>
    <row r="419" spans="1:21" s="227" customFormat="1">
      <c r="A419" s="247"/>
      <c r="C419" s="225"/>
      <c r="D419" s="225"/>
      <c r="E419" s="232"/>
      <c r="F419" s="226"/>
      <c r="G419" s="226"/>
      <c r="H419" s="226"/>
      <c r="I419" s="226"/>
      <c r="L419" s="225"/>
      <c r="N419" s="225"/>
      <c r="O419" s="225"/>
      <c r="P419" s="225"/>
      <c r="Q419" s="225"/>
      <c r="R419" s="225"/>
      <c r="S419" s="225"/>
      <c r="T419" s="225"/>
      <c r="U419" s="225"/>
    </row>
    <row r="420" spans="1:21" s="227" customFormat="1">
      <c r="A420" s="247"/>
      <c r="C420" s="225"/>
      <c r="D420" s="225"/>
      <c r="E420" s="232"/>
      <c r="F420" s="226"/>
      <c r="G420" s="226"/>
      <c r="H420" s="226"/>
      <c r="I420" s="226"/>
      <c r="L420" s="225"/>
      <c r="N420" s="225"/>
      <c r="O420" s="225"/>
      <c r="P420" s="225"/>
      <c r="Q420" s="225"/>
      <c r="R420" s="225"/>
      <c r="S420" s="225"/>
      <c r="T420" s="225"/>
      <c r="U420" s="225"/>
    </row>
    <row r="421" spans="1:21" s="227" customFormat="1">
      <c r="A421" s="247"/>
      <c r="C421" s="225"/>
      <c r="D421" s="225"/>
      <c r="E421" s="232"/>
      <c r="F421" s="226"/>
      <c r="G421" s="226"/>
      <c r="H421" s="226"/>
      <c r="I421" s="226"/>
      <c r="L421" s="225"/>
      <c r="N421" s="225"/>
      <c r="O421" s="225"/>
      <c r="P421" s="225"/>
      <c r="Q421" s="225"/>
      <c r="R421" s="225"/>
      <c r="S421" s="225"/>
      <c r="T421" s="225"/>
      <c r="U421" s="225"/>
    </row>
    <row r="422" spans="1:21" s="227" customFormat="1">
      <c r="A422" s="247"/>
      <c r="C422" s="225"/>
      <c r="D422" s="225"/>
      <c r="E422" s="232"/>
      <c r="F422" s="226"/>
      <c r="G422" s="226"/>
      <c r="H422" s="226"/>
      <c r="I422" s="226"/>
      <c r="L422" s="225"/>
      <c r="N422" s="225"/>
      <c r="O422" s="225"/>
      <c r="P422" s="225"/>
      <c r="Q422" s="225"/>
      <c r="R422" s="225"/>
      <c r="S422" s="225"/>
      <c r="T422" s="225"/>
      <c r="U422" s="225"/>
    </row>
    <row r="423" spans="1:21" s="227" customFormat="1">
      <c r="A423" s="247"/>
      <c r="C423" s="225"/>
      <c r="D423" s="225"/>
      <c r="E423" s="232"/>
      <c r="F423" s="226"/>
      <c r="G423" s="226"/>
      <c r="H423" s="226"/>
      <c r="I423" s="226"/>
      <c r="L423" s="225"/>
      <c r="N423" s="225"/>
      <c r="O423" s="225"/>
      <c r="P423" s="225"/>
      <c r="Q423" s="225"/>
      <c r="R423" s="225"/>
      <c r="S423" s="225"/>
      <c r="T423" s="225"/>
      <c r="U423" s="225"/>
    </row>
    <row r="424" spans="1:21" s="227" customFormat="1">
      <c r="A424" s="247"/>
      <c r="C424" s="225"/>
      <c r="D424" s="225"/>
      <c r="E424" s="232"/>
      <c r="F424" s="226"/>
      <c r="G424" s="226"/>
      <c r="H424" s="226"/>
      <c r="I424" s="226"/>
      <c r="L424" s="225"/>
      <c r="N424" s="225"/>
      <c r="O424" s="225"/>
      <c r="P424" s="225"/>
      <c r="Q424" s="225"/>
      <c r="R424" s="225"/>
      <c r="S424" s="225"/>
      <c r="T424" s="225"/>
      <c r="U424" s="225"/>
    </row>
    <row r="425" spans="1:21" s="227" customFormat="1">
      <c r="A425" s="247"/>
      <c r="C425" s="225"/>
      <c r="D425" s="225"/>
      <c r="E425" s="232"/>
      <c r="F425" s="226"/>
      <c r="G425" s="226"/>
      <c r="H425" s="226"/>
      <c r="I425" s="226"/>
      <c r="L425" s="225"/>
      <c r="N425" s="225"/>
      <c r="O425" s="225"/>
      <c r="P425" s="225"/>
      <c r="Q425" s="225"/>
      <c r="R425" s="225"/>
      <c r="S425" s="225"/>
      <c r="T425" s="225"/>
      <c r="U425" s="225"/>
    </row>
    <row r="426" spans="1:21" s="227" customFormat="1">
      <c r="A426" s="247"/>
      <c r="C426" s="225"/>
      <c r="D426" s="225"/>
      <c r="E426" s="232"/>
      <c r="F426" s="226"/>
      <c r="G426" s="226"/>
      <c r="H426" s="226"/>
      <c r="I426" s="226"/>
      <c r="L426" s="225"/>
      <c r="N426" s="225"/>
      <c r="O426" s="225"/>
      <c r="P426" s="225"/>
      <c r="Q426" s="225"/>
      <c r="R426" s="225"/>
      <c r="S426" s="225"/>
      <c r="T426" s="225"/>
      <c r="U426" s="225"/>
    </row>
    <row r="427" spans="1:21" s="227" customFormat="1">
      <c r="A427" s="247"/>
      <c r="C427" s="225"/>
      <c r="D427" s="225"/>
      <c r="E427" s="232"/>
      <c r="F427" s="226"/>
      <c r="G427" s="226"/>
      <c r="H427" s="226"/>
      <c r="I427" s="226"/>
      <c r="L427" s="225"/>
      <c r="N427" s="225"/>
      <c r="O427" s="225"/>
      <c r="P427" s="225"/>
      <c r="Q427" s="225"/>
      <c r="R427" s="225"/>
      <c r="S427" s="225"/>
      <c r="T427" s="225"/>
      <c r="U427" s="225"/>
    </row>
    <row r="428" spans="1:21" s="227" customFormat="1">
      <c r="A428" s="247"/>
      <c r="C428" s="225"/>
      <c r="D428" s="225"/>
      <c r="E428" s="232"/>
      <c r="F428" s="226"/>
      <c r="G428" s="226"/>
      <c r="H428" s="226"/>
      <c r="I428" s="226"/>
      <c r="L428" s="225"/>
      <c r="N428" s="225"/>
      <c r="O428" s="225"/>
      <c r="P428" s="225"/>
      <c r="Q428" s="225"/>
      <c r="R428" s="225"/>
      <c r="S428" s="225"/>
      <c r="T428" s="225"/>
      <c r="U428" s="225"/>
    </row>
    <row r="429" spans="1:21" s="227" customFormat="1">
      <c r="A429" s="247"/>
      <c r="C429" s="225"/>
      <c r="D429" s="225"/>
      <c r="E429" s="232"/>
      <c r="F429" s="226"/>
      <c r="G429" s="226"/>
      <c r="H429" s="226"/>
      <c r="I429" s="226"/>
      <c r="L429" s="225"/>
      <c r="N429" s="225"/>
      <c r="O429" s="225"/>
      <c r="P429" s="225"/>
      <c r="Q429" s="225"/>
      <c r="R429" s="225"/>
      <c r="S429" s="225"/>
      <c r="T429" s="225"/>
      <c r="U429" s="225"/>
    </row>
    <row r="430" spans="1:21" s="227" customFormat="1">
      <c r="A430" s="247"/>
      <c r="C430" s="225"/>
      <c r="D430" s="225"/>
      <c r="E430" s="232"/>
      <c r="F430" s="226"/>
      <c r="G430" s="226"/>
      <c r="H430" s="226"/>
      <c r="I430" s="226"/>
      <c r="L430" s="225"/>
      <c r="N430" s="225"/>
      <c r="O430" s="225"/>
      <c r="P430" s="225"/>
      <c r="Q430" s="225"/>
      <c r="R430" s="225"/>
      <c r="S430" s="225"/>
      <c r="T430" s="225"/>
      <c r="U430" s="225"/>
    </row>
    <row r="431" spans="1:21" s="227" customFormat="1">
      <c r="A431" s="247"/>
      <c r="C431" s="225"/>
      <c r="D431" s="225"/>
      <c r="E431" s="232"/>
      <c r="F431" s="226"/>
      <c r="G431" s="226"/>
      <c r="H431" s="226"/>
      <c r="I431" s="226"/>
      <c r="L431" s="225"/>
      <c r="N431" s="225"/>
      <c r="O431" s="225"/>
      <c r="P431" s="225"/>
      <c r="Q431" s="225"/>
      <c r="R431" s="225"/>
      <c r="S431" s="225"/>
      <c r="T431" s="225"/>
      <c r="U431" s="225"/>
    </row>
    <row r="432" spans="1:21" s="227" customFormat="1">
      <c r="A432" s="247"/>
      <c r="C432" s="225"/>
      <c r="D432" s="225"/>
      <c r="E432" s="232"/>
      <c r="F432" s="226"/>
      <c r="G432" s="226"/>
      <c r="H432" s="226"/>
      <c r="I432" s="226"/>
      <c r="L432" s="225"/>
      <c r="N432" s="225"/>
      <c r="O432" s="225"/>
      <c r="P432" s="225"/>
      <c r="Q432" s="225"/>
      <c r="R432" s="225"/>
      <c r="S432" s="225"/>
      <c r="T432" s="225"/>
      <c r="U432" s="225"/>
    </row>
    <row r="433" spans="1:21" s="227" customFormat="1">
      <c r="A433" s="247"/>
      <c r="C433" s="225"/>
      <c r="D433" s="225"/>
      <c r="E433" s="232"/>
      <c r="F433" s="226"/>
      <c r="G433" s="226"/>
      <c r="H433" s="226"/>
      <c r="I433" s="226"/>
      <c r="L433" s="225"/>
      <c r="N433" s="225"/>
      <c r="O433" s="225"/>
      <c r="P433" s="225"/>
      <c r="Q433" s="225"/>
      <c r="R433" s="225"/>
      <c r="S433" s="225"/>
      <c r="T433" s="225"/>
      <c r="U433" s="225"/>
    </row>
    <row r="434" spans="1:21" s="227" customFormat="1">
      <c r="A434" s="247"/>
      <c r="C434" s="225"/>
      <c r="D434" s="225"/>
      <c r="E434" s="232"/>
      <c r="F434" s="226"/>
      <c r="G434" s="226"/>
      <c r="H434" s="226"/>
      <c r="I434" s="226"/>
      <c r="L434" s="225"/>
      <c r="N434" s="225"/>
      <c r="O434" s="225"/>
      <c r="P434" s="225"/>
      <c r="Q434" s="225"/>
      <c r="R434" s="225"/>
      <c r="S434" s="225"/>
      <c r="T434" s="225"/>
      <c r="U434" s="225"/>
    </row>
    <row r="435" spans="1:21" s="227" customFormat="1">
      <c r="A435" s="247"/>
      <c r="C435" s="225"/>
      <c r="D435" s="225"/>
      <c r="E435" s="232"/>
      <c r="F435" s="226"/>
      <c r="G435" s="226"/>
      <c r="H435" s="226"/>
      <c r="I435" s="226"/>
      <c r="L435" s="225"/>
      <c r="N435" s="225"/>
      <c r="O435" s="225"/>
      <c r="P435" s="225"/>
      <c r="Q435" s="225"/>
      <c r="R435" s="225"/>
      <c r="S435" s="225"/>
      <c r="T435" s="225"/>
      <c r="U435" s="225"/>
    </row>
    <row r="436" spans="1:21" s="227" customFormat="1">
      <c r="A436" s="247"/>
      <c r="C436" s="225"/>
      <c r="D436" s="225"/>
      <c r="E436" s="232"/>
      <c r="F436" s="226"/>
      <c r="G436" s="226"/>
      <c r="H436" s="226"/>
      <c r="I436" s="226"/>
      <c r="L436" s="225"/>
      <c r="N436" s="225"/>
      <c r="O436" s="225"/>
      <c r="P436" s="225"/>
      <c r="Q436" s="225"/>
      <c r="R436" s="225"/>
      <c r="S436" s="225"/>
      <c r="T436" s="225"/>
      <c r="U436" s="225"/>
    </row>
    <row r="437" spans="1:21" s="227" customFormat="1">
      <c r="A437" s="247"/>
      <c r="C437" s="225"/>
      <c r="D437" s="225"/>
      <c r="E437" s="232"/>
      <c r="F437" s="226"/>
      <c r="G437" s="226"/>
      <c r="H437" s="226"/>
      <c r="I437" s="226"/>
      <c r="L437" s="225"/>
      <c r="N437" s="225"/>
      <c r="O437" s="225"/>
      <c r="P437" s="225"/>
      <c r="Q437" s="225"/>
      <c r="R437" s="225"/>
      <c r="S437" s="225"/>
      <c r="T437" s="225"/>
      <c r="U437" s="225"/>
    </row>
    <row r="438" spans="1:21" s="227" customFormat="1">
      <c r="A438" s="247"/>
      <c r="C438" s="225"/>
      <c r="D438" s="225"/>
      <c r="E438" s="232"/>
      <c r="F438" s="226"/>
      <c r="G438" s="226"/>
      <c r="H438" s="226"/>
      <c r="I438" s="226"/>
      <c r="L438" s="225"/>
      <c r="N438" s="225"/>
      <c r="O438" s="225"/>
      <c r="P438" s="225"/>
      <c r="Q438" s="225"/>
      <c r="R438" s="225"/>
      <c r="S438" s="225"/>
      <c r="T438" s="225"/>
      <c r="U438" s="225"/>
    </row>
    <row r="439" spans="1:21" s="227" customFormat="1">
      <c r="A439" s="247"/>
      <c r="C439" s="225"/>
      <c r="D439" s="225"/>
      <c r="E439" s="232"/>
      <c r="F439" s="226"/>
      <c r="G439" s="226"/>
      <c r="H439" s="226"/>
      <c r="I439" s="226"/>
      <c r="L439" s="225"/>
      <c r="N439" s="225"/>
      <c r="O439" s="225"/>
      <c r="P439" s="225"/>
      <c r="Q439" s="225"/>
      <c r="R439" s="225"/>
      <c r="S439" s="225"/>
      <c r="T439" s="225"/>
      <c r="U439" s="225"/>
    </row>
    <row r="440" spans="1:21" s="227" customFormat="1">
      <c r="A440" s="247"/>
      <c r="C440" s="225"/>
      <c r="D440" s="225"/>
      <c r="E440" s="232"/>
      <c r="F440" s="226"/>
      <c r="G440" s="226"/>
      <c r="H440" s="226"/>
      <c r="I440" s="226"/>
      <c r="L440" s="225"/>
      <c r="N440" s="225"/>
      <c r="O440" s="225"/>
      <c r="P440" s="225"/>
      <c r="Q440" s="225"/>
      <c r="R440" s="225"/>
      <c r="S440" s="225"/>
      <c r="T440" s="225"/>
      <c r="U440" s="225"/>
    </row>
    <row r="441" spans="1:21" s="227" customFormat="1">
      <c r="A441" s="247"/>
      <c r="C441" s="225"/>
      <c r="D441" s="225"/>
      <c r="E441" s="232"/>
      <c r="F441" s="226"/>
      <c r="G441" s="226"/>
      <c r="H441" s="226"/>
      <c r="I441" s="226"/>
      <c r="L441" s="225"/>
      <c r="N441" s="225"/>
      <c r="O441" s="225"/>
      <c r="P441" s="225"/>
      <c r="Q441" s="225"/>
      <c r="R441" s="225"/>
      <c r="S441" s="225"/>
      <c r="T441" s="225"/>
      <c r="U441" s="225"/>
    </row>
    <row r="442" spans="1:21" s="227" customFormat="1">
      <c r="A442" s="247"/>
      <c r="C442" s="225"/>
      <c r="D442" s="225"/>
      <c r="E442" s="232"/>
      <c r="F442" s="226"/>
      <c r="G442" s="226"/>
      <c r="H442" s="226"/>
      <c r="I442" s="226"/>
      <c r="L442" s="225"/>
      <c r="N442" s="225"/>
      <c r="O442" s="225"/>
      <c r="P442" s="225"/>
      <c r="Q442" s="225"/>
      <c r="R442" s="225"/>
      <c r="S442" s="225"/>
      <c r="T442" s="225"/>
      <c r="U442" s="225"/>
    </row>
    <row r="443" spans="1:21" s="227" customFormat="1">
      <c r="A443" s="247"/>
      <c r="C443" s="225"/>
      <c r="D443" s="225"/>
      <c r="E443" s="232"/>
      <c r="F443" s="226"/>
      <c r="G443" s="226"/>
      <c r="H443" s="226"/>
      <c r="I443" s="226"/>
      <c r="L443" s="225"/>
      <c r="N443" s="225"/>
      <c r="O443" s="225"/>
      <c r="P443" s="225"/>
      <c r="Q443" s="225"/>
      <c r="R443" s="225"/>
      <c r="S443" s="225"/>
      <c r="T443" s="225"/>
      <c r="U443" s="225"/>
    </row>
    <row r="444" spans="1:21" s="227" customFormat="1">
      <c r="A444" s="247"/>
      <c r="C444" s="225"/>
      <c r="D444" s="225"/>
      <c r="E444" s="232"/>
      <c r="F444" s="226"/>
      <c r="G444" s="226"/>
      <c r="H444" s="226"/>
      <c r="I444" s="226"/>
      <c r="L444" s="225"/>
      <c r="N444" s="225"/>
      <c r="O444" s="225"/>
      <c r="P444" s="225"/>
      <c r="Q444" s="225"/>
      <c r="R444" s="225"/>
      <c r="S444" s="225"/>
      <c r="T444" s="225"/>
      <c r="U444" s="225"/>
    </row>
    <row r="445" spans="1:21" s="227" customFormat="1">
      <c r="A445" s="247"/>
      <c r="C445" s="225"/>
      <c r="D445" s="225"/>
      <c r="E445" s="232"/>
      <c r="F445" s="226"/>
      <c r="G445" s="226"/>
      <c r="H445" s="226"/>
      <c r="I445" s="226"/>
      <c r="L445" s="225"/>
      <c r="N445" s="225"/>
      <c r="O445" s="225"/>
      <c r="P445" s="225"/>
      <c r="Q445" s="225"/>
      <c r="R445" s="225"/>
      <c r="S445" s="225"/>
      <c r="T445" s="225"/>
      <c r="U445" s="225"/>
    </row>
    <row r="446" spans="1:21" s="227" customFormat="1">
      <c r="A446" s="247"/>
      <c r="C446" s="225"/>
      <c r="D446" s="225"/>
      <c r="E446" s="232"/>
      <c r="F446" s="226"/>
      <c r="G446" s="226"/>
      <c r="H446" s="226"/>
      <c r="I446" s="226"/>
      <c r="L446" s="225"/>
      <c r="N446" s="225"/>
      <c r="O446" s="225"/>
      <c r="P446" s="225"/>
      <c r="Q446" s="225"/>
      <c r="R446" s="225"/>
      <c r="S446" s="225"/>
      <c r="T446" s="225"/>
      <c r="U446" s="225"/>
    </row>
    <row r="447" spans="1:21" s="227" customFormat="1">
      <c r="A447" s="247"/>
      <c r="C447" s="225"/>
      <c r="D447" s="225"/>
      <c r="E447" s="232"/>
      <c r="F447" s="226"/>
      <c r="G447" s="226"/>
      <c r="H447" s="226"/>
      <c r="I447" s="226"/>
      <c r="L447" s="225"/>
      <c r="N447" s="225"/>
      <c r="O447" s="225"/>
      <c r="P447" s="225"/>
      <c r="Q447" s="225"/>
      <c r="R447" s="225"/>
      <c r="S447" s="225"/>
      <c r="T447" s="225"/>
      <c r="U447" s="225"/>
    </row>
    <row r="448" spans="1:21" s="227" customFormat="1">
      <c r="A448" s="247"/>
      <c r="C448" s="225"/>
      <c r="D448" s="225"/>
      <c r="E448" s="232"/>
      <c r="F448" s="226"/>
      <c r="G448" s="226"/>
      <c r="H448" s="226"/>
      <c r="I448" s="226"/>
      <c r="L448" s="225"/>
      <c r="N448" s="225"/>
      <c r="O448" s="225"/>
      <c r="P448" s="225"/>
      <c r="Q448" s="225"/>
      <c r="R448" s="225"/>
      <c r="S448" s="225"/>
      <c r="T448" s="225"/>
      <c r="U448" s="225"/>
    </row>
    <row r="449" spans="1:21" s="227" customFormat="1">
      <c r="A449" s="247"/>
      <c r="C449" s="225"/>
      <c r="D449" s="225"/>
      <c r="E449" s="232"/>
      <c r="F449" s="226"/>
      <c r="G449" s="226"/>
      <c r="H449" s="226"/>
      <c r="I449" s="226"/>
      <c r="L449" s="225"/>
      <c r="N449" s="225"/>
      <c r="O449" s="225"/>
      <c r="P449" s="225"/>
      <c r="Q449" s="225"/>
      <c r="R449" s="225"/>
      <c r="S449" s="225"/>
      <c r="T449" s="225"/>
      <c r="U449" s="225"/>
    </row>
    <row r="450" spans="1:21" s="227" customFormat="1">
      <c r="A450" s="247"/>
      <c r="C450" s="225"/>
      <c r="D450" s="225"/>
      <c r="E450" s="232"/>
      <c r="F450" s="226"/>
      <c r="G450" s="226"/>
      <c r="H450" s="226"/>
      <c r="I450" s="226"/>
      <c r="L450" s="225"/>
      <c r="N450" s="225"/>
      <c r="O450" s="225"/>
      <c r="P450" s="225"/>
      <c r="Q450" s="225"/>
      <c r="R450" s="225"/>
      <c r="S450" s="225"/>
      <c r="T450" s="225"/>
      <c r="U450" s="225"/>
    </row>
    <row r="451" spans="1:21" s="227" customFormat="1">
      <c r="A451" s="247"/>
      <c r="C451" s="225"/>
      <c r="D451" s="225"/>
      <c r="E451" s="232"/>
      <c r="F451" s="226"/>
      <c r="G451" s="226"/>
      <c r="H451" s="226"/>
      <c r="I451" s="226"/>
      <c r="L451" s="225"/>
      <c r="N451" s="225"/>
      <c r="O451" s="225"/>
      <c r="P451" s="225"/>
      <c r="Q451" s="225"/>
      <c r="R451" s="225"/>
      <c r="S451" s="225"/>
      <c r="T451" s="225"/>
      <c r="U451" s="225"/>
    </row>
    <row r="452" spans="1:21" s="227" customFormat="1">
      <c r="A452" s="247"/>
      <c r="C452" s="225"/>
      <c r="D452" s="225"/>
      <c r="E452" s="232"/>
      <c r="F452" s="226"/>
      <c r="G452" s="226"/>
      <c r="H452" s="226"/>
      <c r="I452" s="226"/>
      <c r="L452" s="225"/>
      <c r="N452" s="225"/>
      <c r="O452" s="225"/>
      <c r="P452" s="225"/>
      <c r="Q452" s="225"/>
      <c r="R452" s="225"/>
      <c r="S452" s="225"/>
      <c r="T452" s="225"/>
      <c r="U452" s="225"/>
    </row>
    <row r="453" spans="1:21" s="227" customFormat="1">
      <c r="A453" s="247"/>
      <c r="C453" s="225"/>
      <c r="D453" s="225"/>
      <c r="E453" s="232"/>
      <c r="F453" s="226"/>
      <c r="G453" s="226"/>
      <c r="H453" s="226"/>
      <c r="I453" s="226"/>
      <c r="L453" s="225"/>
      <c r="N453" s="225"/>
      <c r="O453" s="225"/>
      <c r="P453" s="225"/>
      <c r="Q453" s="225"/>
      <c r="R453" s="225"/>
      <c r="S453" s="225"/>
      <c r="T453" s="225"/>
      <c r="U453" s="225"/>
    </row>
    <row r="454" spans="1:21" s="227" customFormat="1">
      <c r="A454" s="247"/>
      <c r="C454" s="225"/>
      <c r="D454" s="225"/>
      <c r="E454" s="232"/>
      <c r="F454" s="226"/>
      <c r="G454" s="226"/>
      <c r="H454" s="226"/>
      <c r="I454" s="226"/>
      <c r="L454" s="225"/>
      <c r="N454" s="225"/>
      <c r="O454" s="225"/>
      <c r="P454" s="225"/>
      <c r="Q454" s="225"/>
      <c r="R454" s="225"/>
      <c r="S454" s="225"/>
      <c r="T454" s="225"/>
      <c r="U454" s="225"/>
    </row>
    <row r="455" spans="1:21" s="227" customFormat="1">
      <c r="A455" s="247"/>
      <c r="C455" s="225"/>
      <c r="D455" s="225"/>
      <c r="E455" s="232"/>
      <c r="F455" s="226"/>
      <c r="G455" s="226"/>
      <c r="H455" s="226"/>
      <c r="I455" s="226"/>
      <c r="L455" s="225"/>
      <c r="N455" s="225"/>
      <c r="O455" s="225"/>
      <c r="P455" s="225"/>
      <c r="Q455" s="225"/>
      <c r="R455" s="225"/>
      <c r="S455" s="225"/>
      <c r="T455" s="225"/>
      <c r="U455" s="225"/>
    </row>
    <row r="456" spans="1:21" s="227" customFormat="1">
      <c r="A456" s="247"/>
      <c r="C456" s="225"/>
      <c r="D456" s="225"/>
      <c r="E456" s="232"/>
      <c r="F456" s="226"/>
      <c r="G456" s="226"/>
      <c r="H456" s="226"/>
      <c r="I456" s="226"/>
      <c r="L456" s="225"/>
      <c r="N456" s="225"/>
      <c r="O456" s="225"/>
      <c r="P456" s="225"/>
      <c r="Q456" s="225"/>
      <c r="R456" s="225"/>
      <c r="S456" s="225"/>
      <c r="T456" s="225"/>
      <c r="U456" s="225"/>
    </row>
    <row r="457" spans="1:21" s="227" customFormat="1">
      <c r="A457" s="247"/>
      <c r="C457" s="225"/>
      <c r="D457" s="225"/>
      <c r="E457" s="232"/>
      <c r="F457" s="226"/>
      <c r="G457" s="226"/>
      <c r="H457" s="226"/>
      <c r="I457" s="226"/>
      <c r="L457" s="225"/>
      <c r="N457" s="225"/>
      <c r="O457" s="225"/>
      <c r="P457" s="225"/>
      <c r="Q457" s="225"/>
      <c r="R457" s="225"/>
      <c r="S457" s="225"/>
      <c r="T457" s="225"/>
      <c r="U457" s="225"/>
    </row>
    <row r="458" spans="1:21" s="227" customFormat="1">
      <c r="A458" s="247"/>
      <c r="C458" s="225"/>
      <c r="D458" s="225"/>
      <c r="E458" s="232"/>
      <c r="F458" s="226"/>
      <c r="G458" s="226"/>
      <c r="H458" s="226"/>
      <c r="I458" s="226"/>
      <c r="L458" s="225"/>
      <c r="N458" s="225"/>
      <c r="O458" s="225"/>
      <c r="P458" s="225"/>
      <c r="Q458" s="225"/>
      <c r="R458" s="225"/>
      <c r="S458" s="225"/>
      <c r="T458" s="225"/>
      <c r="U458" s="225"/>
    </row>
    <row r="459" spans="1:21" s="227" customFormat="1">
      <c r="A459" s="247"/>
      <c r="C459" s="225"/>
      <c r="D459" s="225"/>
      <c r="E459" s="232"/>
      <c r="F459" s="226"/>
      <c r="G459" s="226"/>
      <c r="H459" s="226"/>
      <c r="I459" s="226"/>
      <c r="L459" s="225"/>
      <c r="N459" s="225"/>
      <c r="O459" s="225"/>
      <c r="P459" s="225"/>
      <c r="Q459" s="225"/>
      <c r="R459" s="225"/>
      <c r="S459" s="225"/>
      <c r="T459" s="225"/>
      <c r="U459" s="225"/>
    </row>
    <row r="460" spans="1:21" s="227" customFormat="1">
      <c r="A460" s="247"/>
      <c r="C460" s="225"/>
      <c r="D460" s="225"/>
      <c r="E460" s="232"/>
      <c r="F460" s="226"/>
      <c r="G460" s="226"/>
      <c r="H460" s="226"/>
      <c r="I460" s="226"/>
      <c r="L460" s="225"/>
      <c r="N460" s="225"/>
      <c r="O460" s="225"/>
      <c r="P460" s="225"/>
      <c r="Q460" s="225"/>
      <c r="R460" s="225"/>
      <c r="S460" s="225"/>
      <c r="T460" s="225"/>
      <c r="U460" s="225"/>
    </row>
    <row r="461" spans="1:21" s="227" customFormat="1">
      <c r="A461" s="247"/>
      <c r="C461" s="225"/>
      <c r="D461" s="225"/>
      <c r="E461" s="232"/>
      <c r="F461" s="226"/>
      <c r="G461" s="226"/>
      <c r="H461" s="226"/>
      <c r="I461" s="226"/>
      <c r="L461" s="225"/>
      <c r="N461" s="225"/>
      <c r="O461" s="225"/>
      <c r="P461" s="225"/>
      <c r="Q461" s="225"/>
      <c r="R461" s="225"/>
      <c r="S461" s="225"/>
      <c r="T461" s="225"/>
      <c r="U461" s="225"/>
    </row>
    <row r="462" spans="1:21" s="227" customFormat="1">
      <c r="A462" s="247"/>
      <c r="C462" s="225"/>
      <c r="D462" s="225"/>
      <c r="E462" s="232"/>
      <c r="F462" s="226"/>
      <c r="G462" s="226"/>
      <c r="H462" s="226"/>
      <c r="I462" s="226"/>
      <c r="L462" s="225"/>
      <c r="N462" s="225"/>
      <c r="O462" s="225"/>
      <c r="P462" s="225"/>
      <c r="Q462" s="225"/>
      <c r="R462" s="225"/>
      <c r="S462" s="225"/>
      <c r="T462" s="225"/>
      <c r="U462" s="225"/>
    </row>
    <row r="463" spans="1:21" s="227" customFormat="1">
      <c r="A463" s="247"/>
      <c r="C463" s="225"/>
      <c r="D463" s="225"/>
      <c r="E463" s="232"/>
      <c r="F463" s="226"/>
      <c r="G463" s="226"/>
      <c r="H463" s="226"/>
      <c r="I463" s="226"/>
      <c r="L463" s="225"/>
      <c r="N463" s="225"/>
      <c r="O463" s="225"/>
      <c r="P463" s="225"/>
      <c r="Q463" s="225"/>
      <c r="R463" s="225"/>
      <c r="S463" s="225"/>
      <c r="T463" s="225"/>
      <c r="U463" s="225"/>
    </row>
    <row r="464" spans="1:21" s="227" customFormat="1">
      <c r="A464" s="247"/>
      <c r="C464" s="225"/>
      <c r="D464" s="225"/>
      <c r="E464" s="232"/>
      <c r="F464" s="226"/>
      <c r="G464" s="226"/>
      <c r="H464" s="226"/>
      <c r="I464" s="226"/>
      <c r="L464" s="225"/>
      <c r="N464" s="225"/>
      <c r="O464" s="225"/>
      <c r="P464" s="225"/>
      <c r="Q464" s="225"/>
      <c r="R464" s="225"/>
      <c r="S464" s="225"/>
      <c r="T464" s="225"/>
      <c r="U464" s="225"/>
    </row>
    <row r="465" spans="1:21" s="227" customFormat="1">
      <c r="A465" s="247"/>
      <c r="C465" s="225"/>
      <c r="D465" s="225"/>
      <c r="E465" s="232"/>
      <c r="F465" s="226"/>
      <c r="G465" s="226"/>
      <c r="H465" s="226"/>
      <c r="I465" s="226"/>
      <c r="L465" s="225"/>
      <c r="N465" s="225"/>
      <c r="O465" s="225"/>
      <c r="P465" s="225"/>
      <c r="Q465" s="225"/>
      <c r="R465" s="225"/>
      <c r="S465" s="225"/>
      <c r="T465" s="225"/>
      <c r="U465" s="225"/>
    </row>
    <row r="466" spans="1:21" s="227" customFormat="1">
      <c r="A466" s="247"/>
      <c r="C466" s="225"/>
      <c r="D466" s="225"/>
      <c r="E466" s="232"/>
      <c r="F466" s="226"/>
      <c r="G466" s="226"/>
      <c r="H466" s="226"/>
      <c r="I466" s="226"/>
      <c r="L466" s="225"/>
      <c r="N466" s="225"/>
      <c r="O466" s="225"/>
      <c r="P466" s="225"/>
      <c r="Q466" s="225"/>
      <c r="R466" s="225"/>
      <c r="S466" s="225"/>
      <c r="T466" s="225"/>
      <c r="U466" s="225"/>
    </row>
    <row r="467" spans="1:21" s="227" customFormat="1">
      <c r="A467" s="247"/>
      <c r="C467" s="225"/>
      <c r="D467" s="225"/>
      <c r="E467" s="232"/>
      <c r="F467" s="226"/>
      <c r="G467" s="226"/>
      <c r="H467" s="226"/>
      <c r="I467" s="226"/>
      <c r="L467" s="225"/>
      <c r="N467" s="225"/>
      <c r="O467" s="225"/>
      <c r="P467" s="225"/>
      <c r="Q467" s="225"/>
      <c r="R467" s="225"/>
      <c r="S467" s="225"/>
      <c r="T467" s="225"/>
      <c r="U467" s="225"/>
    </row>
    <row r="468" spans="1:21" s="227" customFormat="1">
      <c r="A468" s="247"/>
      <c r="C468" s="225"/>
      <c r="D468" s="225"/>
      <c r="E468" s="232"/>
      <c r="F468" s="226"/>
      <c r="G468" s="226"/>
      <c r="H468" s="226"/>
      <c r="I468" s="226"/>
      <c r="L468" s="225"/>
      <c r="N468" s="225"/>
      <c r="O468" s="225"/>
      <c r="P468" s="225"/>
      <c r="Q468" s="225"/>
      <c r="R468" s="225"/>
      <c r="S468" s="225"/>
      <c r="T468" s="225"/>
      <c r="U468" s="225"/>
    </row>
    <row r="469" spans="1:21" s="227" customFormat="1">
      <c r="A469" s="247"/>
      <c r="C469" s="225"/>
      <c r="D469" s="225"/>
      <c r="E469" s="232"/>
      <c r="F469" s="226"/>
      <c r="G469" s="226"/>
      <c r="H469" s="226"/>
      <c r="I469" s="226"/>
      <c r="L469" s="225"/>
      <c r="N469" s="225"/>
      <c r="O469" s="225"/>
      <c r="P469" s="225"/>
      <c r="Q469" s="225"/>
      <c r="R469" s="225"/>
      <c r="S469" s="225"/>
      <c r="T469" s="225"/>
      <c r="U469" s="225"/>
    </row>
    <row r="470" spans="1:21" s="227" customFormat="1">
      <c r="A470" s="250"/>
      <c r="C470" s="225"/>
      <c r="D470" s="225"/>
      <c r="E470" s="232"/>
      <c r="F470" s="226"/>
      <c r="G470" s="226"/>
      <c r="H470" s="226"/>
      <c r="I470" s="226"/>
      <c r="L470" s="225"/>
      <c r="N470" s="225"/>
      <c r="O470" s="225"/>
      <c r="P470" s="225"/>
      <c r="Q470" s="225"/>
      <c r="R470" s="225"/>
      <c r="S470" s="225"/>
      <c r="T470" s="225"/>
      <c r="U470" s="225"/>
    </row>
    <row r="471" spans="1:21" s="227" customFormat="1">
      <c r="A471" s="247"/>
      <c r="C471" s="225"/>
      <c r="D471" s="225"/>
      <c r="E471" s="232"/>
      <c r="F471" s="226"/>
      <c r="G471" s="226"/>
      <c r="H471" s="226"/>
      <c r="I471" s="226"/>
      <c r="L471" s="225"/>
      <c r="N471" s="225"/>
      <c r="O471" s="225"/>
      <c r="P471" s="225"/>
      <c r="Q471" s="225"/>
      <c r="R471" s="225"/>
      <c r="S471" s="225"/>
      <c r="T471" s="225"/>
      <c r="U471" s="225"/>
    </row>
    <row r="472" spans="1:21" s="227" customFormat="1">
      <c r="A472" s="247"/>
      <c r="C472" s="225"/>
      <c r="D472" s="225"/>
      <c r="E472" s="232"/>
      <c r="F472" s="226"/>
      <c r="G472" s="226"/>
      <c r="H472" s="226"/>
      <c r="I472" s="226"/>
      <c r="L472" s="225"/>
      <c r="N472" s="225"/>
      <c r="O472" s="225"/>
      <c r="P472" s="225"/>
      <c r="Q472" s="225"/>
      <c r="R472" s="225"/>
      <c r="S472" s="225"/>
      <c r="T472" s="225"/>
      <c r="U472" s="225"/>
    </row>
    <row r="473" spans="1:21" s="227" customFormat="1">
      <c r="A473" s="250"/>
      <c r="C473" s="225"/>
      <c r="D473" s="225"/>
      <c r="E473" s="232"/>
      <c r="F473" s="226"/>
      <c r="G473" s="226"/>
      <c r="H473" s="226"/>
      <c r="I473" s="226"/>
      <c r="L473" s="225"/>
      <c r="N473" s="225"/>
      <c r="O473" s="225"/>
      <c r="P473" s="225"/>
      <c r="Q473" s="225"/>
      <c r="R473" s="225"/>
      <c r="S473" s="225"/>
      <c r="T473" s="225"/>
      <c r="U473" s="225"/>
    </row>
    <row r="474" spans="1:21" s="227" customFormat="1">
      <c r="A474" s="250"/>
      <c r="C474" s="225"/>
      <c r="D474" s="225"/>
      <c r="E474" s="232"/>
      <c r="F474" s="226"/>
      <c r="G474" s="226"/>
      <c r="H474" s="226"/>
      <c r="I474" s="226"/>
      <c r="L474" s="225"/>
      <c r="N474" s="225"/>
      <c r="O474" s="225"/>
      <c r="P474" s="225"/>
      <c r="Q474" s="225"/>
      <c r="R474" s="225"/>
      <c r="S474" s="225"/>
      <c r="T474" s="225"/>
      <c r="U474" s="225"/>
    </row>
    <row r="475" spans="1:21" s="227" customFormat="1">
      <c r="A475" s="247"/>
      <c r="C475" s="225"/>
      <c r="D475" s="225"/>
      <c r="E475" s="232"/>
      <c r="F475" s="226"/>
      <c r="G475" s="226"/>
      <c r="H475" s="226"/>
      <c r="I475" s="226"/>
      <c r="L475" s="225"/>
      <c r="N475" s="225"/>
      <c r="O475" s="225"/>
      <c r="P475" s="225"/>
      <c r="Q475" s="225"/>
      <c r="R475" s="225"/>
      <c r="S475" s="225"/>
      <c r="T475" s="225"/>
      <c r="U475" s="225"/>
    </row>
    <row r="476" spans="1:21" s="227" customFormat="1">
      <c r="A476" s="247"/>
      <c r="C476" s="225"/>
      <c r="D476" s="225"/>
      <c r="E476" s="232"/>
      <c r="F476" s="226"/>
      <c r="G476" s="226"/>
      <c r="H476" s="226"/>
      <c r="I476" s="226"/>
      <c r="L476" s="225"/>
      <c r="N476" s="225"/>
      <c r="O476" s="225"/>
      <c r="P476" s="225"/>
      <c r="Q476" s="225"/>
      <c r="R476" s="225"/>
      <c r="S476" s="225"/>
      <c r="T476" s="225"/>
      <c r="U476" s="225"/>
    </row>
    <row r="477" spans="1:21" s="227" customFormat="1">
      <c r="A477" s="247"/>
      <c r="C477" s="225"/>
      <c r="D477" s="225"/>
      <c r="E477" s="232"/>
      <c r="F477" s="226"/>
      <c r="G477" s="226"/>
      <c r="H477" s="226"/>
      <c r="I477" s="226"/>
      <c r="L477" s="225"/>
      <c r="N477" s="225"/>
      <c r="O477" s="225"/>
      <c r="P477" s="225"/>
      <c r="Q477" s="225"/>
      <c r="R477" s="225"/>
      <c r="S477" s="225"/>
      <c r="T477" s="225"/>
      <c r="U477" s="225"/>
    </row>
    <row r="478" spans="1:21" s="227" customFormat="1">
      <c r="A478" s="247"/>
      <c r="C478" s="225"/>
      <c r="D478" s="225"/>
      <c r="E478" s="232"/>
      <c r="F478" s="226"/>
      <c r="G478" s="226"/>
      <c r="H478" s="226"/>
      <c r="I478" s="226"/>
      <c r="L478" s="225"/>
      <c r="N478" s="225"/>
      <c r="O478" s="225"/>
      <c r="P478" s="225"/>
      <c r="Q478" s="225"/>
      <c r="R478" s="225"/>
      <c r="S478" s="225"/>
      <c r="T478" s="225"/>
      <c r="U478" s="225"/>
    </row>
    <row r="479" spans="1:21" s="227" customFormat="1">
      <c r="A479" s="251"/>
      <c r="C479" s="225"/>
      <c r="D479" s="225"/>
      <c r="E479" s="232"/>
      <c r="F479" s="226"/>
      <c r="G479" s="226"/>
      <c r="H479" s="226"/>
      <c r="I479" s="226"/>
      <c r="L479" s="225"/>
      <c r="N479" s="225"/>
      <c r="O479" s="225"/>
      <c r="P479" s="225"/>
      <c r="Q479" s="225"/>
      <c r="R479" s="225"/>
      <c r="S479" s="225"/>
      <c r="T479" s="225"/>
      <c r="U479" s="225"/>
    </row>
    <row r="480" spans="1:21" s="227" customFormat="1">
      <c r="A480" s="247"/>
      <c r="C480" s="225"/>
      <c r="D480" s="225"/>
      <c r="E480" s="232"/>
      <c r="F480" s="226"/>
      <c r="G480" s="226"/>
      <c r="H480" s="226"/>
      <c r="I480" s="226"/>
      <c r="L480" s="225"/>
      <c r="N480" s="225"/>
      <c r="O480" s="225"/>
      <c r="P480" s="225"/>
      <c r="Q480" s="225"/>
      <c r="R480" s="225"/>
      <c r="S480" s="225"/>
      <c r="T480" s="225"/>
      <c r="U480" s="225"/>
    </row>
    <row r="481" spans="1:21" s="227" customFormat="1">
      <c r="A481" s="248"/>
      <c r="C481" s="225"/>
      <c r="D481" s="225"/>
      <c r="E481" s="232"/>
      <c r="F481" s="226"/>
      <c r="G481" s="226"/>
      <c r="H481" s="226"/>
      <c r="I481" s="226"/>
      <c r="L481" s="225"/>
      <c r="N481" s="225"/>
      <c r="O481" s="225"/>
      <c r="P481" s="225"/>
      <c r="Q481" s="225"/>
      <c r="R481" s="225"/>
      <c r="S481" s="225"/>
      <c r="T481" s="225"/>
      <c r="U481" s="225"/>
    </row>
    <row r="482" spans="1:21" s="227" customFormat="1">
      <c r="A482" s="248"/>
      <c r="C482" s="225"/>
      <c r="D482" s="225"/>
      <c r="E482" s="232"/>
      <c r="F482" s="226"/>
      <c r="G482" s="226"/>
      <c r="H482" s="226"/>
      <c r="I482" s="226"/>
      <c r="L482" s="225"/>
      <c r="N482" s="225"/>
      <c r="O482" s="225"/>
      <c r="P482" s="225"/>
      <c r="Q482" s="225"/>
      <c r="R482" s="225"/>
      <c r="S482" s="225"/>
      <c r="T482" s="225"/>
      <c r="U482" s="225"/>
    </row>
    <row r="483" spans="1:21" s="227" customFormat="1">
      <c r="A483" s="247"/>
      <c r="C483" s="225"/>
      <c r="D483" s="225"/>
      <c r="E483" s="232"/>
      <c r="F483" s="226"/>
      <c r="G483" s="226"/>
      <c r="H483" s="226"/>
      <c r="I483" s="226"/>
      <c r="L483" s="225"/>
      <c r="N483" s="225"/>
      <c r="O483" s="225"/>
      <c r="P483" s="225"/>
      <c r="Q483" s="225"/>
      <c r="R483" s="225"/>
      <c r="S483" s="225"/>
      <c r="T483" s="225"/>
      <c r="U483" s="225"/>
    </row>
    <row r="484" spans="1:21" s="227" customFormat="1">
      <c r="A484" s="248"/>
      <c r="C484" s="225"/>
      <c r="D484" s="225"/>
      <c r="E484" s="232"/>
      <c r="F484" s="226"/>
      <c r="G484" s="226"/>
      <c r="H484" s="226"/>
      <c r="I484" s="226"/>
      <c r="L484" s="225"/>
      <c r="N484" s="225"/>
      <c r="O484" s="225"/>
      <c r="P484" s="225"/>
      <c r="Q484" s="225"/>
      <c r="R484" s="225"/>
      <c r="S484" s="225"/>
      <c r="T484" s="225"/>
      <c r="U484" s="225"/>
    </row>
    <row r="485" spans="1:21" s="227" customFormat="1">
      <c r="A485" s="249"/>
      <c r="C485" s="225"/>
      <c r="D485" s="225"/>
      <c r="E485" s="232"/>
      <c r="F485" s="226"/>
      <c r="G485" s="226"/>
      <c r="H485" s="226"/>
      <c r="I485" s="226"/>
      <c r="L485" s="225"/>
      <c r="N485" s="225"/>
      <c r="O485" s="225"/>
      <c r="P485" s="225"/>
      <c r="Q485" s="225"/>
      <c r="R485" s="225"/>
      <c r="S485" s="225"/>
      <c r="T485" s="225"/>
      <c r="U485" s="225"/>
    </row>
    <row r="486" spans="1:21" s="227" customFormat="1">
      <c r="A486" s="249"/>
      <c r="C486" s="225"/>
      <c r="D486" s="225"/>
      <c r="E486" s="232"/>
      <c r="F486" s="226"/>
      <c r="G486" s="226"/>
      <c r="H486" s="226"/>
      <c r="I486" s="226"/>
      <c r="L486" s="225"/>
      <c r="N486" s="225"/>
      <c r="O486" s="225"/>
      <c r="P486" s="225"/>
      <c r="Q486" s="225"/>
      <c r="R486" s="225"/>
      <c r="S486" s="225"/>
      <c r="T486" s="225"/>
      <c r="U486" s="225"/>
    </row>
    <row r="487" spans="1:21" s="227" customFormat="1">
      <c r="A487" s="247"/>
      <c r="C487" s="225"/>
      <c r="D487" s="225"/>
      <c r="E487" s="232"/>
      <c r="F487" s="226"/>
      <c r="G487" s="226"/>
      <c r="H487" s="226"/>
      <c r="I487" s="226"/>
      <c r="L487" s="225"/>
      <c r="N487" s="225"/>
      <c r="O487" s="225"/>
      <c r="P487" s="225"/>
      <c r="Q487" s="225"/>
      <c r="R487" s="225"/>
      <c r="S487" s="225"/>
      <c r="T487" s="225"/>
      <c r="U487" s="225"/>
    </row>
    <row r="488" spans="1:21" s="227" customFormat="1">
      <c r="A488" s="252"/>
      <c r="C488" s="225"/>
      <c r="D488" s="225"/>
      <c r="E488" s="232"/>
      <c r="F488" s="226"/>
      <c r="G488" s="226"/>
      <c r="H488" s="226"/>
      <c r="I488" s="226"/>
      <c r="L488" s="225"/>
      <c r="N488" s="225"/>
      <c r="O488" s="225"/>
      <c r="P488" s="225"/>
      <c r="Q488" s="225"/>
      <c r="R488" s="225"/>
      <c r="S488" s="225"/>
      <c r="T488" s="225"/>
      <c r="U488" s="225"/>
    </row>
    <row r="489" spans="1:21" s="227" customFormat="1">
      <c r="A489" s="252"/>
      <c r="C489" s="225"/>
      <c r="D489" s="225"/>
      <c r="E489" s="232"/>
      <c r="F489" s="226"/>
      <c r="G489" s="226"/>
      <c r="H489" s="226"/>
      <c r="I489" s="226"/>
      <c r="L489" s="225"/>
      <c r="N489" s="225"/>
      <c r="O489" s="225"/>
      <c r="P489" s="225"/>
      <c r="Q489" s="225"/>
      <c r="R489" s="225"/>
      <c r="S489" s="225"/>
      <c r="T489" s="225"/>
      <c r="U489" s="225"/>
    </row>
    <row r="490" spans="1:21" s="227" customFormat="1">
      <c r="A490" s="250"/>
      <c r="C490" s="225"/>
      <c r="D490" s="225"/>
      <c r="E490" s="232"/>
      <c r="F490" s="226"/>
      <c r="G490" s="226"/>
      <c r="H490" s="226"/>
      <c r="I490" s="226"/>
      <c r="L490" s="225"/>
      <c r="N490" s="225"/>
      <c r="O490" s="225"/>
      <c r="P490" s="225"/>
      <c r="Q490" s="225"/>
      <c r="R490" s="225"/>
      <c r="S490" s="225"/>
      <c r="T490" s="225"/>
      <c r="U490" s="225"/>
    </row>
    <row r="491" spans="1:21" s="227" customFormat="1">
      <c r="A491" s="251"/>
      <c r="C491" s="225"/>
      <c r="D491" s="225"/>
      <c r="E491" s="232"/>
      <c r="F491" s="226"/>
      <c r="G491" s="226"/>
      <c r="H491" s="226"/>
      <c r="I491" s="226"/>
      <c r="L491" s="225"/>
      <c r="N491" s="225"/>
      <c r="O491" s="225"/>
      <c r="P491" s="225"/>
      <c r="Q491" s="225"/>
      <c r="R491" s="225"/>
      <c r="S491" s="225"/>
      <c r="T491" s="225"/>
      <c r="U491" s="225"/>
    </row>
    <row r="492" spans="1:21" s="227" customFormat="1">
      <c r="A492" s="247"/>
      <c r="C492" s="225"/>
      <c r="D492" s="225"/>
      <c r="E492" s="232"/>
      <c r="F492" s="226"/>
      <c r="G492" s="226"/>
      <c r="H492" s="226"/>
      <c r="I492" s="226"/>
      <c r="L492" s="225"/>
      <c r="N492" s="225"/>
      <c r="O492" s="225"/>
      <c r="P492" s="225"/>
      <c r="Q492" s="225"/>
      <c r="R492" s="225"/>
      <c r="S492" s="225"/>
      <c r="T492" s="225"/>
      <c r="U492" s="225"/>
    </row>
    <row r="493" spans="1:21" s="227" customFormat="1">
      <c r="A493" s="248"/>
      <c r="C493" s="225"/>
      <c r="D493" s="225"/>
      <c r="E493" s="232"/>
      <c r="F493" s="226"/>
      <c r="G493" s="226"/>
      <c r="H493" s="226"/>
      <c r="I493" s="226"/>
      <c r="L493" s="225"/>
      <c r="N493" s="225"/>
      <c r="O493" s="225"/>
      <c r="P493" s="225"/>
      <c r="Q493" s="225"/>
      <c r="R493" s="225"/>
      <c r="S493" s="225"/>
      <c r="T493" s="225"/>
      <c r="U493" s="225"/>
    </row>
    <row r="494" spans="1:21" s="227" customFormat="1">
      <c r="A494" s="248"/>
      <c r="C494" s="225"/>
      <c r="D494" s="225"/>
      <c r="E494" s="232"/>
      <c r="F494" s="226"/>
      <c r="G494" s="226"/>
      <c r="H494" s="226"/>
      <c r="I494" s="226"/>
      <c r="L494" s="225"/>
      <c r="N494" s="225"/>
      <c r="O494" s="225"/>
      <c r="P494" s="225"/>
      <c r="Q494" s="225"/>
      <c r="R494" s="225"/>
      <c r="S494" s="225"/>
      <c r="T494" s="225"/>
      <c r="U494" s="225"/>
    </row>
    <row r="495" spans="1:21" s="227" customFormat="1">
      <c r="A495" s="247"/>
      <c r="C495" s="225"/>
      <c r="D495" s="225"/>
      <c r="E495" s="232"/>
      <c r="F495" s="226"/>
      <c r="G495" s="226"/>
      <c r="H495" s="226"/>
      <c r="I495" s="226"/>
      <c r="L495" s="225"/>
      <c r="N495" s="225"/>
      <c r="O495" s="225"/>
      <c r="P495" s="225"/>
      <c r="Q495" s="225"/>
      <c r="R495" s="225"/>
      <c r="S495" s="225"/>
      <c r="T495" s="225"/>
      <c r="U495" s="225"/>
    </row>
    <row r="496" spans="1:21" s="227" customFormat="1">
      <c r="A496" s="247"/>
      <c r="C496" s="225"/>
      <c r="D496" s="225"/>
      <c r="E496" s="232"/>
      <c r="F496" s="226"/>
      <c r="G496" s="226"/>
      <c r="H496" s="226"/>
      <c r="I496" s="226"/>
      <c r="L496" s="225"/>
      <c r="N496" s="225"/>
      <c r="O496" s="225"/>
      <c r="P496" s="225"/>
      <c r="Q496" s="225"/>
      <c r="R496" s="225"/>
      <c r="S496" s="225"/>
      <c r="T496" s="225"/>
      <c r="U496" s="225"/>
    </row>
    <row r="497" spans="1:21" s="227" customFormat="1">
      <c r="A497" s="247"/>
      <c r="C497" s="225"/>
      <c r="D497" s="225"/>
      <c r="E497" s="232"/>
      <c r="F497" s="226"/>
      <c r="G497" s="226"/>
      <c r="H497" s="226"/>
      <c r="I497" s="226"/>
      <c r="L497" s="225"/>
      <c r="N497" s="225"/>
      <c r="O497" s="225"/>
      <c r="P497" s="225"/>
      <c r="Q497" s="225"/>
      <c r="R497" s="225"/>
      <c r="S497" s="225"/>
      <c r="T497" s="225"/>
      <c r="U497" s="225"/>
    </row>
    <row r="498" spans="1:21" s="227" customFormat="1">
      <c r="A498" s="252"/>
      <c r="C498" s="225"/>
      <c r="D498" s="225"/>
      <c r="E498" s="232"/>
      <c r="F498" s="226"/>
      <c r="G498" s="226"/>
      <c r="H498" s="226"/>
      <c r="I498" s="226"/>
      <c r="L498" s="225"/>
      <c r="N498" s="225"/>
      <c r="O498" s="225"/>
      <c r="P498" s="225"/>
      <c r="Q498" s="225"/>
      <c r="R498" s="225"/>
      <c r="S498" s="225"/>
      <c r="T498" s="225"/>
      <c r="U498" s="225"/>
    </row>
    <row r="499" spans="1:21" s="227" customFormat="1">
      <c r="A499" s="253"/>
      <c r="C499" s="225"/>
      <c r="D499" s="225"/>
      <c r="E499" s="232"/>
      <c r="F499" s="226"/>
      <c r="G499" s="226"/>
      <c r="H499" s="226"/>
      <c r="I499" s="226"/>
      <c r="L499" s="225"/>
      <c r="N499" s="225"/>
      <c r="O499" s="225"/>
      <c r="P499" s="225"/>
      <c r="Q499" s="225"/>
      <c r="R499" s="225"/>
      <c r="S499" s="225"/>
      <c r="T499" s="225"/>
      <c r="U499" s="225"/>
    </row>
    <row r="500" spans="1:21" s="227" customFormat="1">
      <c r="A500" s="253"/>
      <c r="C500" s="225"/>
      <c r="D500" s="225"/>
      <c r="E500" s="232"/>
      <c r="F500" s="226"/>
      <c r="G500" s="226"/>
      <c r="H500" s="226"/>
      <c r="I500" s="226"/>
      <c r="L500" s="225"/>
      <c r="N500" s="225"/>
      <c r="O500" s="225"/>
      <c r="P500" s="225"/>
      <c r="Q500" s="225"/>
      <c r="R500" s="225"/>
      <c r="S500" s="225"/>
      <c r="T500" s="225"/>
      <c r="U500" s="225"/>
    </row>
    <row r="501" spans="1:21" s="227" customFormat="1">
      <c r="A501" s="252"/>
      <c r="C501" s="225"/>
      <c r="D501" s="225"/>
      <c r="E501" s="232"/>
      <c r="F501" s="226"/>
      <c r="G501" s="226"/>
      <c r="H501" s="226"/>
      <c r="I501" s="226"/>
      <c r="L501" s="225"/>
      <c r="N501" s="225"/>
      <c r="O501" s="225"/>
      <c r="P501" s="225"/>
      <c r="Q501" s="225"/>
      <c r="R501" s="225"/>
      <c r="S501" s="225"/>
      <c r="T501" s="225"/>
      <c r="U501" s="225"/>
    </row>
    <row r="502" spans="1:21">
      <c r="A502" s="253"/>
    </row>
    <row r="503" spans="1:21">
      <c r="A503" s="253"/>
    </row>
  </sheetData>
  <pageMargins left="0.7" right="0.7" top="0.75" bottom="0.75" header="0.3" footer="0.3"/>
  <pageSetup scale="32" fitToHeight="4" orientation="portrait" r:id="rId1"/>
  <headerFooter>
    <oddHeader>&amp;C&amp;KFF0000TEXT IN RED BOX CONFIDENTIAL PER WAC 480-07-160</oddHeader>
  </headerFooter>
  <rowBreaks count="4" manualBreakCount="4">
    <brk id="145" max="13" man="1"/>
    <brk id="211" max="13" man="1"/>
    <brk id="271" max="13" man="1"/>
    <brk id="294" max="13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C776028-2620-435A-9EC4-7CDEF98BEB37}">
  <sheetPr>
    <tabColor theme="8" tint="0.59999389629810485"/>
  </sheetPr>
  <dimension ref="A1:AV112"/>
  <sheetViews>
    <sheetView view="pageBreakPreview" topLeftCell="E1" zoomScale="80" zoomScaleNormal="100" zoomScaleSheetLayoutView="80" workbookViewId="0">
      <selection activeCell="J95" sqref="J95"/>
    </sheetView>
  </sheetViews>
  <sheetFormatPr defaultColWidth="16.6640625" defaultRowHeight="15"/>
  <cols>
    <col min="1" max="1" width="4.88671875" style="11" customWidth="1"/>
    <col min="2" max="2" width="33.5546875" style="174" bestFit="1" customWidth="1"/>
    <col min="3" max="3" width="21.33203125" style="174" customWidth="1"/>
    <col min="4" max="4" width="21.33203125" style="174" hidden="1" customWidth="1"/>
    <col min="5" max="5" width="7.33203125" style="174" customWidth="1"/>
    <col min="6" max="6" width="5.6640625" style="11" customWidth="1"/>
    <col min="7" max="7" width="8.5546875" style="11" customWidth="1"/>
    <col min="8" max="8" width="15" style="11" customWidth="1"/>
    <col min="9" max="9" width="17.6640625" style="11" customWidth="1"/>
    <col min="10" max="10" width="20.5546875" style="11" bestFit="1" customWidth="1"/>
    <col min="11" max="11" width="15.109375" style="11" bestFit="1" customWidth="1"/>
    <col min="12" max="13" width="20.33203125" style="11" customWidth="1"/>
    <col min="14" max="14" width="2.44140625" style="11" customWidth="1"/>
    <col min="15" max="15" width="6.33203125" style="174" customWidth="1"/>
    <col min="16" max="16" width="40.44140625" style="174" customWidth="1"/>
    <col min="17" max="17" width="16.6640625" style="12"/>
    <col min="18" max="18" width="13.88671875" style="20" customWidth="1"/>
    <col min="19" max="19" width="16.6640625" style="11"/>
    <col min="20" max="20" width="13.44140625" style="11" customWidth="1"/>
    <col min="21" max="21" width="15.6640625" style="11" customWidth="1"/>
    <col min="22" max="22" width="16.6640625" style="11"/>
    <col min="23" max="26" width="17.6640625" style="11" customWidth="1"/>
    <col min="27" max="27" width="16" style="11" customWidth="1"/>
    <col min="28" max="28" width="16.6640625" style="11"/>
    <col min="29" max="29" width="15.88671875" style="11" customWidth="1"/>
    <col min="30" max="31" width="16.6640625" style="11"/>
    <col min="32" max="32" width="16.44140625" style="11" customWidth="1"/>
    <col min="33" max="33" width="17.33203125" style="11" customWidth="1"/>
    <col min="34" max="34" width="20.6640625" style="11" customWidth="1"/>
    <col min="35" max="35" width="18.109375" style="11" customWidth="1"/>
    <col min="36" max="36" width="16.44140625" style="11" customWidth="1"/>
    <col min="37" max="37" width="16.6640625" style="11"/>
    <col min="38" max="38" width="13.88671875" style="11" customWidth="1"/>
    <col min="39" max="39" width="16.44140625" style="11" customWidth="1"/>
    <col min="40" max="51" width="15.109375" style="11" customWidth="1"/>
    <col min="52" max="16384" width="16.6640625" style="11"/>
  </cols>
  <sheetData>
    <row r="1" spans="1:37" s="6" customFormat="1" ht="15.6" thickBot="1">
      <c r="A1" s="1"/>
      <c r="B1" s="2"/>
      <c r="C1" s="2"/>
      <c r="D1" s="2"/>
      <c r="E1" s="2"/>
      <c r="F1" s="2"/>
      <c r="G1" s="2"/>
      <c r="H1" s="2"/>
      <c r="I1" s="3"/>
      <c r="J1" s="3"/>
      <c r="K1" s="3"/>
      <c r="L1" s="3"/>
      <c r="M1" s="3"/>
      <c r="N1" s="3"/>
      <c r="O1" s="2"/>
      <c r="P1" s="2"/>
      <c r="Q1" s="4"/>
      <c r="R1" s="5"/>
    </row>
    <row r="2" spans="1:37" ht="18.600000000000001" thickBot="1">
      <c r="A2" s="1"/>
      <c r="B2" s="357" t="s">
        <v>0</v>
      </c>
      <c r="C2" s="357"/>
      <c r="D2" s="1"/>
      <c r="E2" s="1"/>
      <c r="F2" s="7" t="s">
        <v>1</v>
      </c>
      <c r="G2" s="8"/>
      <c r="H2" s="8"/>
      <c r="I2" s="9" t="s">
        <v>2</v>
      </c>
      <c r="J2" s="8"/>
      <c r="K2" s="8"/>
      <c r="L2" s="8"/>
      <c r="M2" s="10" t="s">
        <v>1</v>
      </c>
      <c r="O2" s="1"/>
      <c r="P2" s="2"/>
      <c r="R2" s="13" t="s">
        <v>3</v>
      </c>
      <c r="S2" s="14"/>
      <c r="T2" s="15"/>
      <c r="AH2" s="358" t="s">
        <v>4</v>
      </c>
      <c r="AI2" s="359"/>
      <c r="AJ2" s="359"/>
      <c r="AK2" s="360"/>
    </row>
    <row r="3" spans="1:37" ht="16.2" thickBot="1">
      <c r="A3" s="1"/>
      <c r="B3" s="1"/>
      <c r="C3" s="1"/>
      <c r="D3" s="1"/>
      <c r="E3" s="1"/>
      <c r="F3" s="16"/>
      <c r="G3" s="17"/>
      <c r="H3" s="18"/>
      <c r="I3" s="18"/>
      <c r="J3" s="18"/>
      <c r="K3" s="19" t="s">
        <v>5</v>
      </c>
      <c r="L3" s="18"/>
      <c r="M3" s="19" t="s">
        <v>6</v>
      </c>
      <c r="O3" s="1"/>
      <c r="P3" s="2"/>
      <c r="R3" s="11"/>
      <c r="T3" s="11" t="s">
        <v>7</v>
      </c>
      <c r="V3" s="20" t="s">
        <v>7</v>
      </c>
      <c r="W3" s="20" t="s">
        <v>7</v>
      </c>
      <c r="X3" s="20" t="s">
        <v>7</v>
      </c>
      <c r="Y3" s="20"/>
      <c r="Z3" s="20" t="s">
        <v>8</v>
      </c>
      <c r="AA3" s="20" t="s">
        <v>9</v>
      </c>
      <c r="AB3" s="20" t="s">
        <v>9</v>
      </c>
      <c r="AC3" s="20" t="s">
        <v>9</v>
      </c>
      <c r="AD3" s="20" t="s">
        <v>9</v>
      </c>
      <c r="AE3" s="20" t="s">
        <v>9</v>
      </c>
      <c r="AF3" s="20" t="s">
        <v>9</v>
      </c>
      <c r="AG3" s="20" t="s">
        <v>10</v>
      </c>
      <c r="AH3" s="20" t="s">
        <v>11</v>
      </c>
      <c r="AI3" s="20" t="s">
        <v>12</v>
      </c>
      <c r="AJ3" s="20"/>
    </row>
    <row r="4" spans="1:37" ht="18.600000000000001" thickBot="1">
      <c r="A4" s="1"/>
      <c r="B4" s="21" t="s">
        <v>13</v>
      </c>
      <c r="C4" s="9"/>
      <c r="D4" s="22"/>
      <c r="E4" s="1"/>
      <c r="F4" s="23"/>
      <c r="G4" s="17"/>
      <c r="H4" s="18" t="s">
        <v>14</v>
      </c>
      <c r="I4" s="18" t="s">
        <v>15</v>
      </c>
      <c r="J4" s="18" t="s">
        <v>16</v>
      </c>
      <c r="K4" s="18" t="s">
        <v>17</v>
      </c>
      <c r="L4" s="18" t="s">
        <v>18</v>
      </c>
      <c r="M4" s="18" t="s">
        <v>19</v>
      </c>
      <c r="O4" s="24"/>
      <c r="P4" s="2"/>
      <c r="R4" s="11"/>
      <c r="T4" s="20" t="s">
        <v>20</v>
      </c>
      <c r="V4" s="20" t="s">
        <v>21</v>
      </c>
      <c r="W4" s="20" t="s">
        <v>8</v>
      </c>
      <c r="X4" s="20" t="s">
        <v>22</v>
      </c>
      <c r="Y4" s="20" t="s">
        <v>23</v>
      </c>
      <c r="Z4" s="20" t="s">
        <v>22</v>
      </c>
      <c r="AA4" s="20" t="s">
        <v>24</v>
      </c>
      <c r="AB4" s="20" t="s">
        <v>24</v>
      </c>
      <c r="AC4" s="20" t="s">
        <v>24</v>
      </c>
      <c r="AD4" s="20" t="s">
        <v>8</v>
      </c>
      <c r="AE4" s="20" t="s">
        <v>20</v>
      </c>
      <c r="AF4" s="20" t="s">
        <v>20</v>
      </c>
      <c r="AG4" s="20" t="s">
        <v>25</v>
      </c>
      <c r="AH4" s="20" t="s">
        <v>26</v>
      </c>
      <c r="AI4" s="20" t="s">
        <v>27</v>
      </c>
      <c r="AJ4" s="20" t="s">
        <v>28</v>
      </c>
      <c r="AK4" s="20" t="s">
        <v>29</v>
      </c>
    </row>
    <row r="5" spans="1:37" ht="15.6">
      <c r="A5" s="1"/>
      <c r="B5" s="25" t="s">
        <v>30</v>
      </c>
      <c r="C5" s="26">
        <f>+'[1]Yakima LOB (C)'!F42</f>
        <v>15921328.865311669</v>
      </c>
      <c r="D5" s="22"/>
      <c r="E5" s="1"/>
      <c r="F5" s="27" t="s">
        <v>31</v>
      </c>
      <c r="G5" s="28"/>
      <c r="H5" s="28"/>
      <c r="I5" s="18" t="s">
        <v>32</v>
      </c>
      <c r="J5" s="18" t="s">
        <v>11</v>
      </c>
      <c r="K5" s="29" t="s">
        <v>33</v>
      </c>
      <c r="L5" s="30" t="s">
        <v>34</v>
      </c>
      <c r="M5" s="29" t="s">
        <v>11</v>
      </c>
      <c r="O5" s="31"/>
      <c r="P5" s="2"/>
      <c r="R5" s="32"/>
      <c r="T5" s="20" t="s">
        <v>35</v>
      </c>
      <c r="U5" s="20" t="s">
        <v>36</v>
      </c>
      <c r="V5" s="20" t="s">
        <v>37</v>
      </c>
      <c r="W5" s="20" t="s">
        <v>38</v>
      </c>
      <c r="X5" s="20" t="s">
        <v>39</v>
      </c>
      <c r="Y5" s="20" t="s">
        <v>40</v>
      </c>
      <c r="Z5" s="20" t="s">
        <v>39</v>
      </c>
      <c r="AA5" s="20" t="s">
        <v>41</v>
      </c>
      <c r="AB5" s="20" t="s">
        <v>42</v>
      </c>
      <c r="AC5" s="20" t="s">
        <v>43</v>
      </c>
      <c r="AD5" s="20" t="s">
        <v>44</v>
      </c>
      <c r="AE5" s="20" t="s">
        <v>35</v>
      </c>
      <c r="AF5" s="20" t="s">
        <v>45</v>
      </c>
      <c r="AG5" s="20" t="s">
        <v>46</v>
      </c>
      <c r="AH5" s="20" t="s">
        <v>47</v>
      </c>
      <c r="AI5" s="20" t="s">
        <v>47</v>
      </c>
      <c r="AJ5" s="20" t="s">
        <v>46</v>
      </c>
      <c r="AK5" s="20" t="s">
        <v>10</v>
      </c>
    </row>
    <row r="6" spans="1:37" ht="15.6">
      <c r="A6" s="1"/>
      <c r="B6" s="25" t="s">
        <v>48</v>
      </c>
      <c r="C6" s="26">
        <f>+'[1]Yakima LOB (C)'!F338</f>
        <v>15138219.128878826</v>
      </c>
      <c r="D6" s="22"/>
      <c r="E6" s="1"/>
      <c r="F6" s="33" t="s">
        <v>49</v>
      </c>
      <c r="G6" s="28"/>
      <c r="H6" s="28"/>
      <c r="I6" s="34"/>
      <c r="J6" s="35" t="s">
        <v>50</v>
      </c>
      <c r="K6" s="36"/>
      <c r="L6" s="35" t="s">
        <v>51</v>
      </c>
      <c r="M6" s="35" t="s">
        <v>52</v>
      </c>
      <c r="O6" s="31"/>
      <c r="P6" s="2"/>
      <c r="R6" s="37">
        <v>1</v>
      </c>
      <c r="S6" s="38">
        <f>Revenue/Investment*100</f>
        <v>189.48950767980946</v>
      </c>
      <c r="T6" s="39">
        <f>EXP(y_inter1-(slope*LN(+S6)))</f>
        <v>8.5108653810525556</v>
      </c>
      <c r="U6" s="40">
        <f>(+S6*T6/100)/100</f>
        <v>0.1612719690984783</v>
      </c>
      <c r="V6" s="40">
        <f>regDebt_weighted</f>
        <v>3.5860000000000003E-2</v>
      </c>
      <c r="W6" s="40">
        <f>+U6-V6</f>
        <v>0.12541196909847829</v>
      </c>
      <c r="X6" s="40">
        <f>+((W6*(1-0.34))-Pfd_weighted)/Equity_percent</f>
        <v>0.22262180117731298</v>
      </c>
      <c r="Y6" s="40">
        <f>+C15</f>
        <v>2.5000000000000001E-3</v>
      </c>
      <c r="Z6" s="40">
        <f>+X6+Y6</f>
        <v>0.22512180117731298</v>
      </c>
      <c r="AA6" s="40">
        <f>Z6*equityP</f>
        <v>0.13507308070638779</v>
      </c>
      <c r="AB6" s="40">
        <f>+AA6/(1-taxrate)</f>
        <v>0.17097858317264278</v>
      </c>
      <c r="AC6" s="40">
        <f>debtP*Debt_Rate</f>
        <v>1.6570222222287465E-2</v>
      </c>
      <c r="AD6" s="40">
        <f>AC6+AB6</f>
        <v>0.18754880539493024</v>
      </c>
      <c r="AE6" s="40">
        <f>AD6/(S6/100)</f>
        <v>9.8975825992350705E-2</v>
      </c>
      <c r="AF6" s="40">
        <f>1-AE6</f>
        <v>0.90102417400764934</v>
      </c>
      <c r="AG6" s="41">
        <f>expenses/(AF6)</f>
        <v>16801124.282321762</v>
      </c>
      <c r="AH6" s="42">
        <f>+AG6-Revenue</f>
        <v>879795.41701009311</v>
      </c>
      <c r="AI6" s="43">
        <f ca="1">+AH6/$J$49</f>
        <v>1009043.4396380096</v>
      </c>
      <c r="AJ6" s="43">
        <f ca="1">+AI6*$J$47</f>
        <v>30256.015542335481</v>
      </c>
      <c r="AK6" s="41">
        <f ca="1">ROUND(+AJ6+AG6,5)</f>
        <v>16831380.29786</v>
      </c>
    </row>
    <row r="7" spans="1:37" ht="15.6">
      <c r="A7" s="1"/>
      <c r="B7" s="25" t="s">
        <v>53</v>
      </c>
      <c r="C7" s="26">
        <f>+'[1]Yakima LOB (C)'!F345</f>
        <v>8402221.87511025</v>
      </c>
      <c r="D7" s="22"/>
      <c r="E7" s="1"/>
      <c r="F7" s="44">
        <v>1</v>
      </c>
      <c r="G7" s="28"/>
      <c r="H7" s="45" t="s">
        <v>30</v>
      </c>
      <c r="I7" s="46">
        <f>IF(A64=TRUE,C5,0)</f>
        <v>15921328.865311669</v>
      </c>
      <c r="J7" s="46">
        <f ca="1">(+$I8/($R50))-I7</f>
        <v>866811.95527344011</v>
      </c>
      <c r="K7" s="46">
        <f ca="1">+I7+J7</f>
        <v>16788140.820585109</v>
      </c>
      <c r="L7" s="46">
        <f ca="1">((+J7/J49*K35)-J7)</f>
        <v>29809.516489825677</v>
      </c>
      <c r="M7" s="46">
        <f ca="1">IFERROR(+K7+L7,0.00001)</f>
        <v>16817950.337074935</v>
      </c>
      <c r="O7" s="31"/>
      <c r="P7" s="2"/>
      <c r="R7" s="47">
        <v>2</v>
      </c>
      <c r="S7" s="48">
        <f>Revenue/Investment*100</f>
        <v>189.48950767980946</v>
      </c>
      <c r="T7" s="49">
        <f>EXP(y_inter1-(slope*LN(+S7)))</f>
        <v>8.5108653810525556</v>
      </c>
      <c r="U7" s="50">
        <f t="shared" ref="U7:U9" si="0">(+S7*T7/100)/100</f>
        <v>0.1612719690984783</v>
      </c>
      <c r="V7" s="50">
        <f>regDebt_weighted</f>
        <v>3.5860000000000003E-2</v>
      </c>
      <c r="W7" s="50">
        <f t="shared" ref="W7:W9" si="1">+U7-V7</f>
        <v>0.12541196909847829</v>
      </c>
      <c r="X7" s="50">
        <f>+((W7*(1-0.34))-Pfd_weighted)/Equity_percent</f>
        <v>0.22262180117731298</v>
      </c>
      <c r="Y7" s="50">
        <f>+Y6</f>
        <v>2.5000000000000001E-3</v>
      </c>
      <c r="Z7" s="50">
        <f>+X7+Y7</f>
        <v>0.22512180117731298</v>
      </c>
      <c r="AA7" s="50">
        <f>Z7*equityP</f>
        <v>0.13507308070638779</v>
      </c>
      <c r="AB7" s="50">
        <f>+AA7/(1-taxrate)</f>
        <v>0.17097858317264278</v>
      </c>
      <c r="AC7" s="50">
        <f>debtP*Debt_Rate</f>
        <v>1.6570222222287465E-2</v>
      </c>
      <c r="AD7" s="50">
        <f t="shared" ref="AD7:AD9" si="2">AC7+AB7</f>
        <v>0.18754880539493024</v>
      </c>
      <c r="AE7" s="50">
        <f t="shared" ref="AE7:AE9" si="3">AD7/(S7/100)</f>
        <v>9.8975825992350705E-2</v>
      </c>
      <c r="AF7" s="50">
        <f t="shared" ref="AF7:AF9" si="4">1-AE7</f>
        <v>0.90102417400764934</v>
      </c>
      <c r="AG7" s="51">
        <f>expenses/(AF7)</f>
        <v>16801124.282321762</v>
      </c>
      <c r="AH7" s="52">
        <f>+AG7-Revenue</f>
        <v>879795.41701009311</v>
      </c>
      <c r="AI7" s="53">
        <f ca="1">+AH7/$J$49</f>
        <v>1009043.4396380096</v>
      </c>
      <c r="AJ7" s="53">
        <f ca="1">+AI7*$J$47</f>
        <v>30256.015542335481</v>
      </c>
      <c r="AK7" s="51">
        <f t="shared" ref="AK7:AK9" ca="1" si="5">ROUND(+AJ7+AG7,5)</f>
        <v>16831380.29786</v>
      </c>
    </row>
    <row r="8" spans="1:37" ht="15.6">
      <c r="A8" s="1"/>
      <c r="B8" s="25" t="s">
        <v>54</v>
      </c>
      <c r="C8" s="54">
        <f>'[1]Corp BS &amp; IS'!L5</f>
        <v>0.4</v>
      </c>
      <c r="D8" s="22"/>
      <c r="E8" s="1"/>
      <c r="F8" s="55">
        <f>+F7+1</f>
        <v>2</v>
      </c>
      <c r="G8" s="28"/>
      <c r="H8" s="45" t="s">
        <v>48</v>
      </c>
      <c r="I8" s="46">
        <f>IF(A64=TRUE,C6,0)</f>
        <v>15138219.128878826</v>
      </c>
      <c r="J8" s="17"/>
      <c r="K8" s="46">
        <f>+I8</f>
        <v>15138219.128878826</v>
      </c>
      <c r="L8" s="46">
        <f ca="1">+L7</f>
        <v>29809.516489825677</v>
      </c>
      <c r="M8" s="46">
        <f ca="1">IFERROR(+K8+L8,0.00001)</f>
        <v>15168028.645368652</v>
      </c>
      <c r="O8" s="31"/>
      <c r="P8" s="2"/>
      <c r="R8" s="56">
        <v>3</v>
      </c>
      <c r="S8" s="48">
        <f>Revenue/Investment*100</f>
        <v>189.48950767980946</v>
      </c>
      <c r="T8" s="49">
        <f>EXP(y_inter1-(slope*LN(+S8)))</f>
        <v>8.5108653810525556</v>
      </c>
      <c r="U8" s="50">
        <f t="shared" si="0"/>
        <v>0.1612719690984783</v>
      </c>
      <c r="V8" s="50">
        <f>regDebt_weighted</f>
        <v>3.5860000000000003E-2</v>
      </c>
      <c r="W8" s="50">
        <f t="shared" si="1"/>
        <v>0.12541196909847829</v>
      </c>
      <c r="X8" s="50">
        <f>+((W8*(1-0.34))-Pfd_weighted)/Equity_percent</f>
        <v>0.22262180117731298</v>
      </c>
      <c r="Y8" s="50">
        <f>+Y7</f>
        <v>2.5000000000000001E-3</v>
      </c>
      <c r="Z8" s="50">
        <f t="shared" ref="Z8:Z9" si="6">+X8+Y8</f>
        <v>0.22512180117731298</v>
      </c>
      <c r="AA8" s="50">
        <f>Z8*equityP</f>
        <v>0.13507308070638779</v>
      </c>
      <c r="AB8" s="50">
        <f>+AA8/(1-taxrate)</f>
        <v>0.17097858317264278</v>
      </c>
      <c r="AC8" s="50">
        <f>debtP*Debt_Rate</f>
        <v>1.6570222222287465E-2</v>
      </c>
      <c r="AD8" s="50">
        <f t="shared" si="2"/>
        <v>0.18754880539493024</v>
      </c>
      <c r="AE8" s="50">
        <f t="shared" si="3"/>
        <v>9.8975825992350705E-2</v>
      </c>
      <c r="AF8" s="50">
        <f t="shared" si="4"/>
        <v>0.90102417400764934</v>
      </c>
      <c r="AG8" s="51">
        <f>expenses/(AF8)</f>
        <v>16801124.282321762</v>
      </c>
      <c r="AH8" s="52">
        <f>+AG8-Revenue</f>
        <v>879795.41701009311</v>
      </c>
      <c r="AI8" s="53">
        <f ca="1">+AH8/$J$49</f>
        <v>1009043.4396380096</v>
      </c>
      <c r="AJ8" s="53">
        <f ca="1">+AI8*$J$47</f>
        <v>30256.015542335481</v>
      </c>
      <c r="AK8" s="51">
        <f t="shared" ca="1" si="5"/>
        <v>16831380.29786</v>
      </c>
    </row>
    <row r="9" spans="1:37" ht="15.6">
      <c r="A9" s="1"/>
      <c r="B9" s="25" t="s">
        <v>55</v>
      </c>
      <c r="C9" s="54">
        <f>+'[1]Corp BS &amp; IS'!E105</f>
        <v>4.1425555555718661E-2</v>
      </c>
      <c r="D9" s="22"/>
      <c r="E9" s="1"/>
      <c r="F9" s="55">
        <f t="shared" ref="F9:F49" si="7">+F8+1</f>
        <v>3</v>
      </c>
      <c r="G9" s="28"/>
      <c r="H9" s="45" t="s">
        <v>56</v>
      </c>
      <c r="I9" s="57">
        <f>+I7-I8</f>
        <v>783109.73643284291</v>
      </c>
      <c r="J9" s="17"/>
      <c r="K9" s="57">
        <f ca="1">+K7-K8</f>
        <v>1649921.691706283</v>
      </c>
      <c r="L9" s="28"/>
      <c r="M9" s="58">
        <f ca="1">+M7-M8</f>
        <v>1649921.691706283</v>
      </c>
      <c r="O9" s="31"/>
      <c r="P9" s="2"/>
      <c r="R9" s="59">
        <v>4</v>
      </c>
      <c r="S9" s="48">
        <f>Revenue/Investment*100</f>
        <v>189.48950767980946</v>
      </c>
      <c r="T9" s="49">
        <f>EXP(y_inter1-(slope*LN(+S9)))</f>
        <v>8.5108653810525556</v>
      </c>
      <c r="U9" s="50">
        <f t="shared" si="0"/>
        <v>0.1612719690984783</v>
      </c>
      <c r="V9" s="50">
        <f>regDebt_weighted</f>
        <v>3.5860000000000003E-2</v>
      </c>
      <c r="W9" s="50">
        <f t="shared" si="1"/>
        <v>0.12541196909847829</v>
      </c>
      <c r="X9" s="50">
        <f>+((W9*(1-0.34))-Pfd_weighted)/Equity_percent</f>
        <v>0.22262180117731298</v>
      </c>
      <c r="Y9" s="50">
        <f>+Y8</f>
        <v>2.5000000000000001E-3</v>
      </c>
      <c r="Z9" s="50">
        <f t="shared" si="6"/>
        <v>0.22512180117731298</v>
      </c>
      <c r="AA9" s="50">
        <f>Z9*equityP</f>
        <v>0.13507308070638779</v>
      </c>
      <c r="AB9" s="50">
        <f>+AA9/(1-taxrate)</f>
        <v>0.17097858317264278</v>
      </c>
      <c r="AC9" s="50">
        <f>debtP*Debt_Rate</f>
        <v>1.6570222222287465E-2</v>
      </c>
      <c r="AD9" s="50">
        <f t="shared" si="2"/>
        <v>0.18754880539493024</v>
      </c>
      <c r="AE9" s="50">
        <f t="shared" si="3"/>
        <v>9.8975825992350705E-2</v>
      </c>
      <c r="AF9" s="50">
        <f t="shared" si="4"/>
        <v>0.90102417400764934</v>
      </c>
      <c r="AG9" s="51">
        <f>expenses/(AF9)</f>
        <v>16801124.282321762</v>
      </c>
      <c r="AH9" s="52">
        <f>+AG9-Revenue</f>
        <v>879795.41701009311</v>
      </c>
      <c r="AI9" s="53">
        <f ca="1">+AH9/$J$49</f>
        <v>1009043.4396380096</v>
      </c>
      <c r="AJ9" s="53">
        <f ca="1">+AI9*$J$47</f>
        <v>30256.015542335481</v>
      </c>
      <c r="AK9" s="51">
        <f t="shared" ca="1" si="5"/>
        <v>16831380.29786</v>
      </c>
    </row>
    <row r="10" spans="1:37" ht="15.6">
      <c r="A10" s="1"/>
      <c r="B10" s="60" t="s">
        <v>57</v>
      </c>
      <c r="C10" s="54">
        <v>0.21</v>
      </c>
      <c r="D10" s="22"/>
      <c r="E10" s="1"/>
      <c r="F10" s="55">
        <f t="shared" si="7"/>
        <v>4</v>
      </c>
      <c r="G10" s="28"/>
      <c r="H10" s="28"/>
      <c r="I10" s="17"/>
      <c r="J10" s="17"/>
      <c r="K10" s="46"/>
      <c r="L10" s="28"/>
      <c r="M10" s="28"/>
      <c r="O10" s="31"/>
      <c r="P10" s="1"/>
      <c r="R10" s="20" t="s">
        <v>58</v>
      </c>
    </row>
    <row r="11" spans="1:37" ht="15.6">
      <c r="A11" s="1"/>
      <c r="B11" s="25" t="s">
        <v>59</v>
      </c>
      <c r="C11" s="54">
        <v>1.7500000000000002E-2</v>
      </c>
      <c r="D11" s="22"/>
      <c r="E11" s="1"/>
      <c r="F11" s="55">
        <f t="shared" si="7"/>
        <v>5</v>
      </c>
      <c r="G11" s="28"/>
      <c r="H11" s="45" t="s">
        <v>60</v>
      </c>
      <c r="I11" s="46">
        <f>+K11</f>
        <v>139226.6836315417</v>
      </c>
      <c r="J11" s="17"/>
      <c r="K11" s="46">
        <f>+M27</f>
        <v>139226.6836315417</v>
      </c>
      <c r="L11" s="28"/>
      <c r="M11" s="46">
        <f>+K11</f>
        <v>139226.6836315417</v>
      </c>
      <c r="O11" s="31"/>
      <c r="P11" s="1"/>
      <c r="R11" s="37">
        <v>1</v>
      </c>
      <c r="S11" s="38">
        <f ca="1">IF((AK6/Investment*100)&gt;0,(AK6/Investment*100),0)</f>
        <v>200.32058838768938</v>
      </c>
      <c r="T11" s="39">
        <f ca="1">EXP(y_inter1-(slope*LN(S11)))</f>
        <v>8.3694122862158071</v>
      </c>
      <c r="U11" s="40">
        <f ca="1">(+S11*T11/100)/100</f>
        <v>0.16765655936339072</v>
      </c>
      <c r="V11" s="40">
        <f>regDebt_weighted</f>
        <v>3.5860000000000003E-2</v>
      </c>
      <c r="W11" s="40">
        <f ca="1">+U11-V11</f>
        <v>0.13179655936339071</v>
      </c>
      <c r="X11" s="40">
        <f ca="1">+((W11*(1-0.34))-Pfd_weighted)/Equity_percent</f>
        <v>0.23487130575534265</v>
      </c>
      <c r="Y11" s="40">
        <f>+Y9</f>
        <v>2.5000000000000001E-3</v>
      </c>
      <c r="Z11" s="40">
        <f ca="1">+X11+Y11</f>
        <v>0.23737130575534265</v>
      </c>
      <c r="AA11" s="40">
        <f ca="1">Z11*equityP</f>
        <v>0.14242278345320558</v>
      </c>
      <c r="AB11" s="40">
        <f ca="1">+AA11/(1-taxrate)</f>
        <v>0.1802820043711463</v>
      </c>
      <c r="AC11" s="40">
        <f>debtP*Debt_Rate</f>
        <v>1.6570222222287465E-2</v>
      </c>
      <c r="AD11" s="40">
        <f ca="1">+AC11+AB11</f>
        <v>0.19685222659343377</v>
      </c>
      <c r="AE11" s="40">
        <f ca="1">+AD11/(S11/100)</f>
        <v>9.826859444544804E-2</v>
      </c>
      <c r="AF11" s="40">
        <f ca="1">1-AE11</f>
        <v>0.901731405554552</v>
      </c>
      <c r="AG11" s="41">
        <f ca="1">expenses/(AF11)</f>
        <v>16787947.093368713</v>
      </c>
      <c r="AH11" s="42">
        <f ca="1">+AG11-Revenue</f>
        <v>866618.22805704363</v>
      </c>
      <c r="AI11" s="43">
        <f ca="1">+AH11/$J$49</f>
        <v>993930.43062606046</v>
      </c>
      <c r="AJ11" s="43">
        <f ca="1">+AI11*$J$47</f>
        <v>29802.854243629619</v>
      </c>
      <c r="AK11" s="41">
        <f ca="1">ROUND(+AJ11+AG11,5)</f>
        <v>16817749.947609998</v>
      </c>
    </row>
    <row r="12" spans="1:37" ht="15.6">
      <c r="A12" s="1"/>
      <c r="B12" s="25" t="s">
        <v>61</v>
      </c>
      <c r="C12" s="54">
        <v>5.1000000000000004E-3</v>
      </c>
      <c r="D12" s="22"/>
      <c r="E12" s="1"/>
      <c r="F12" s="55">
        <f t="shared" si="7"/>
        <v>6</v>
      </c>
      <c r="G12" s="28"/>
      <c r="H12" s="45" t="s">
        <v>62</v>
      </c>
      <c r="I12" s="46" t="e">
        <f ca="1">IF(I14&lt;0,0,+J38*I14)</f>
        <v>#DIV/0!</v>
      </c>
      <c r="J12" s="46" t="e">
        <f ca="1">+K12-I12</f>
        <v>#DIV/0!</v>
      </c>
      <c r="K12" s="46">
        <f ca="1">+(K9-K11)*taxrate</f>
        <v>317245.95169569569</v>
      </c>
      <c r="L12" s="28"/>
      <c r="M12" s="46">
        <f ca="1">+K12</f>
        <v>317245.95169569569</v>
      </c>
      <c r="O12" s="31"/>
      <c r="P12" s="1"/>
      <c r="R12" s="47">
        <v>2</v>
      </c>
      <c r="S12" s="48">
        <f ca="1">IF((AK7/Investment*100)&gt;0,(AK7/Investment*100),0)</f>
        <v>200.32058838768938</v>
      </c>
      <c r="T12" s="61">
        <f ca="1">EXP(y_inter2-(slope*LN(+S12)))</f>
        <v>8.3694122862158071</v>
      </c>
      <c r="U12" s="50">
        <f ca="1">(+S12*T12/100)/100</f>
        <v>0.16765655936339072</v>
      </c>
      <c r="V12" s="50">
        <f>regDebt_weighted</f>
        <v>3.5860000000000003E-2</v>
      </c>
      <c r="W12" s="50">
        <f ca="1">+U12-V12</f>
        <v>0.13179655936339071</v>
      </c>
      <c r="X12" s="50">
        <f ca="1">+((W12*(1-0.34))-Pfd_weighted)/Equity_percent</f>
        <v>0.23487130575534265</v>
      </c>
      <c r="Y12" s="50">
        <f>+Y11</f>
        <v>2.5000000000000001E-3</v>
      </c>
      <c r="Z12" s="50">
        <f ca="1">+X12+Y12</f>
        <v>0.23737130575534265</v>
      </c>
      <c r="AA12" s="50">
        <f ca="1">Z12*equityP</f>
        <v>0.14242278345320558</v>
      </c>
      <c r="AB12" s="50">
        <f ca="1">+AA12/(1-taxrate)</f>
        <v>0.1802820043711463</v>
      </c>
      <c r="AC12" s="50">
        <f>debtP*Debt_Rate</f>
        <v>1.6570222222287465E-2</v>
      </c>
      <c r="AD12" s="50">
        <f ca="1">+AC12+AB12</f>
        <v>0.19685222659343377</v>
      </c>
      <c r="AE12" s="50">
        <f ca="1">+AD12/(S12/100)</f>
        <v>9.826859444544804E-2</v>
      </c>
      <c r="AF12" s="50">
        <f ca="1">1-AE12</f>
        <v>0.901731405554552</v>
      </c>
      <c r="AG12" s="51">
        <f ca="1">expenses/(AF12)</f>
        <v>16787947.093368713</v>
      </c>
      <c r="AH12" s="52">
        <f ca="1">+AG12-Revenue</f>
        <v>866618.22805704363</v>
      </c>
      <c r="AI12" s="53">
        <f ca="1">+AH12/$J$49</f>
        <v>993930.43062606046</v>
      </c>
      <c r="AJ12" s="53">
        <f ca="1">+AI12*$J$47</f>
        <v>29802.854243629619</v>
      </c>
      <c r="AK12" s="51">
        <f t="shared" ref="AK12:AK14" ca="1" si="8">ROUND(+AJ12+AG12,5)</f>
        <v>16817749.947609998</v>
      </c>
    </row>
    <row r="13" spans="1:37" ht="15.6">
      <c r="A13" s="1"/>
      <c r="B13" s="25" t="s">
        <v>63</v>
      </c>
      <c r="C13" s="54">
        <v>0</v>
      </c>
      <c r="D13" s="22"/>
      <c r="E13" s="1"/>
      <c r="F13" s="55">
        <f t="shared" si="7"/>
        <v>7</v>
      </c>
      <c r="G13" s="28"/>
      <c r="H13" s="28"/>
      <c r="I13" s="17"/>
      <c r="J13" s="17"/>
      <c r="K13" s="46"/>
      <c r="L13" s="28"/>
      <c r="M13" s="28"/>
      <c r="O13" s="31"/>
      <c r="P13" s="1"/>
      <c r="R13" s="56">
        <v>3</v>
      </c>
      <c r="S13" s="48">
        <f ca="1">IF((AK8/Investment*100)&gt;0,(AK8/Investment*100),0)</f>
        <v>200.32058838768938</v>
      </c>
      <c r="T13" s="49">
        <f ca="1">EXP(y_inter3-(slope*LN(S13)))</f>
        <v>8.3694122862158071</v>
      </c>
      <c r="U13" s="50">
        <f ca="1">(+S13*T13/100)/100</f>
        <v>0.16765655936339072</v>
      </c>
      <c r="V13" s="50">
        <f>regDebt_weighted</f>
        <v>3.5860000000000003E-2</v>
      </c>
      <c r="W13" s="50">
        <f ca="1">+U13-V13</f>
        <v>0.13179655936339071</v>
      </c>
      <c r="X13" s="50">
        <f ca="1">+((W13*(1-0.34))-Pfd_weighted)/Equity_percent</f>
        <v>0.23487130575534265</v>
      </c>
      <c r="Y13" s="50">
        <f>+Y12</f>
        <v>2.5000000000000001E-3</v>
      </c>
      <c r="Z13" s="50">
        <f t="shared" ref="Z13:Z14" ca="1" si="9">+X13+Y13</f>
        <v>0.23737130575534265</v>
      </c>
      <c r="AA13" s="50">
        <f ca="1">Z13*equityP</f>
        <v>0.14242278345320558</v>
      </c>
      <c r="AB13" s="50">
        <f ca="1">+AA13/(1-taxrate)</f>
        <v>0.1802820043711463</v>
      </c>
      <c r="AC13" s="50">
        <f>debtP*Debt_Rate</f>
        <v>1.6570222222287465E-2</v>
      </c>
      <c r="AD13" s="50">
        <f ca="1">+AC13+AB13</f>
        <v>0.19685222659343377</v>
      </c>
      <c r="AE13" s="50">
        <f ca="1">+AD13/(S13/100)</f>
        <v>9.826859444544804E-2</v>
      </c>
      <c r="AF13" s="50">
        <f ca="1">1-AE13</f>
        <v>0.901731405554552</v>
      </c>
      <c r="AG13" s="51">
        <f ca="1">expenses/(AF13)</f>
        <v>16787947.093368713</v>
      </c>
      <c r="AH13" s="52">
        <f ca="1">+AG13-Revenue</f>
        <v>866618.22805704363</v>
      </c>
      <c r="AI13" s="53">
        <f ca="1">+AH13/$J$49</f>
        <v>993930.43062606046</v>
      </c>
      <c r="AJ13" s="53">
        <f ca="1">+AI13*$J$47</f>
        <v>29802.854243629619</v>
      </c>
      <c r="AK13" s="51">
        <f t="shared" ca="1" si="8"/>
        <v>16817749.947609998</v>
      </c>
    </row>
    <row r="14" spans="1:37" ht="16.2" thickBot="1">
      <c r="A14" s="1"/>
      <c r="B14" s="62" t="s">
        <v>64</v>
      </c>
      <c r="C14" s="54">
        <f>+'[1]Restating Adj (C)'!B49</f>
        <v>7.3848493670299322E-3</v>
      </c>
      <c r="D14" s="22"/>
      <c r="E14" s="1"/>
      <c r="F14" s="55">
        <f t="shared" si="7"/>
        <v>8</v>
      </c>
      <c r="G14" s="28"/>
      <c r="H14" s="28" t="s">
        <v>65</v>
      </c>
      <c r="I14" s="63" t="e">
        <f ca="1">+I9-SUM(I11:I13)</f>
        <v>#DIV/0!</v>
      </c>
      <c r="J14" s="17"/>
      <c r="K14" s="63">
        <f ca="1">+K9-SUM(K11:K13)</f>
        <v>1193449.0563790456</v>
      </c>
      <c r="L14" s="28"/>
      <c r="M14" s="63">
        <f ca="1">+M9-SUM(M11:M13)</f>
        <v>1193449.0563790456</v>
      </c>
      <c r="O14" s="31"/>
      <c r="P14" s="1"/>
      <c r="R14" s="59">
        <v>4</v>
      </c>
      <c r="S14" s="48">
        <f ca="1">IF((AK9/Investment*100)&gt;0,(AK9/Investment*100),0)</f>
        <v>200.32058838768938</v>
      </c>
      <c r="T14" s="64">
        <f ca="1">EXP(y_inter4-(slope*LN(S14)))</f>
        <v>8.3694122862158071</v>
      </c>
      <c r="U14" s="50">
        <f ca="1">(+S14*T14/100)/100</f>
        <v>0.16765655936339072</v>
      </c>
      <c r="V14" s="50">
        <f>regDebt_weighted</f>
        <v>3.5860000000000003E-2</v>
      </c>
      <c r="W14" s="50">
        <f ca="1">+U14-V14</f>
        <v>0.13179655936339071</v>
      </c>
      <c r="X14" s="50">
        <f ca="1">+((W14*(1-0.34))-Pfd_weighted)/Equity_percent</f>
        <v>0.23487130575534265</v>
      </c>
      <c r="Y14" s="50">
        <f>+Y13</f>
        <v>2.5000000000000001E-3</v>
      </c>
      <c r="Z14" s="50">
        <f t="shared" ca="1" si="9"/>
        <v>0.23737130575534265</v>
      </c>
      <c r="AA14" s="50">
        <f ca="1">Z14*equityP</f>
        <v>0.14242278345320558</v>
      </c>
      <c r="AB14" s="50">
        <f ca="1">+AA14/(1-taxrate)</f>
        <v>0.1802820043711463</v>
      </c>
      <c r="AC14" s="50">
        <f>debtP*Debt_Rate</f>
        <v>1.6570222222287465E-2</v>
      </c>
      <c r="AD14" s="50">
        <f ca="1">+AC14+AB14</f>
        <v>0.19685222659343377</v>
      </c>
      <c r="AE14" s="50">
        <f ca="1">+AD14/(S14/100)</f>
        <v>9.826859444544804E-2</v>
      </c>
      <c r="AF14" s="50">
        <f ca="1">1-AE14</f>
        <v>0.901731405554552</v>
      </c>
      <c r="AG14" s="51">
        <f ca="1">expenses/(AF14)</f>
        <v>16787947.093368713</v>
      </c>
      <c r="AH14" s="52">
        <f ca="1">+AG14-Revenue</f>
        <v>866618.22805704363</v>
      </c>
      <c r="AI14" s="53">
        <f ca="1">+AH14/$J$49</f>
        <v>993930.43062606046</v>
      </c>
      <c r="AJ14" s="53">
        <f ca="1">+AI14*$J$47</f>
        <v>29802.854243629619</v>
      </c>
      <c r="AK14" s="51">
        <f t="shared" ca="1" si="8"/>
        <v>16817749.947609998</v>
      </c>
    </row>
    <row r="15" spans="1:37" ht="16.2" thickTop="1">
      <c r="A15" s="1"/>
      <c r="B15" s="62" t="s">
        <v>66</v>
      </c>
      <c r="C15" s="54">
        <v>2.5000000000000001E-3</v>
      </c>
      <c r="D15" s="1"/>
      <c r="E15" s="1"/>
      <c r="F15" s="55">
        <f t="shared" si="7"/>
        <v>9</v>
      </c>
      <c r="G15" s="17"/>
      <c r="H15" s="17"/>
      <c r="I15" s="17"/>
      <c r="J15" s="17"/>
      <c r="K15" s="65"/>
      <c r="L15" s="17"/>
      <c r="M15" s="17"/>
      <c r="O15" s="31"/>
      <c r="P15" s="1"/>
      <c r="R15" s="20" t="s">
        <v>67</v>
      </c>
    </row>
    <row r="16" spans="1:37" ht="15.6">
      <c r="A16" s="1"/>
      <c r="B16" s="1"/>
      <c r="C16" s="1"/>
      <c r="D16" s="22" t="s">
        <v>68</v>
      </c>
      <c r="E16" s="1"/>
      <c r="F16" s="55">
        <f t="shared" si="7"/>
        <v>10</v>
      </c>
      <c r="G16" s="17"/>
      <c r="H16" s="45" t="s">
        <v>69</v>
      </c>
      <c r="I16" s="66">
        <f>+I8/I7</f>
        <v>0.95081379556583179</v>
      </c>
      <c r="J16" s="67"/>
      <c r="K16" s="66">
        <f ca="1">+K8/K7</f>
        <v>0.90172100000000011</v>
      </c>
      <c r="L16" s="68"/>
      <c r="M16" s="66">
        <f ca="1">+M8/M7</f>
        <v>0.90189519777157068</v>
      </c>
      <c r="O16" s="31"/>
      <c r="P16" s="1"/>
      <c r="R16" s="37">
        <v>1</v>
      </c>
      <c r="S16" s="38">
        <f ca="1">AK11/Investment*100</f>
        <v>200.15836522276226</v>
      </c>
      <c r="T16" s="39">
        <f ca="1">EXP(y_inter1-(slope*LN(+S16)))</f>
        <v>8.3714569585563137</v>
      </c>
      <c r="U16" s="40">
        <f ca="1">(+S16*T16/100)/100</f>
        <v>0.16756171393573493</v>
      </c>
      <c r="V16" s="40">
        <f>regDebt_weighted</f>
        <v>3.5860000000000003E-2</v>
      </c>
      <c r="W16" s="40">
        <f ca="1">+U16-V16</f>
        <v>0.13170171393573493</v>
      </c>
      <c r="X16" s="40">
        <f ca="1">+((W16*(1-0.34))-Pfd_weighted)/Equity_percent</f>
        <v>0.23468933487670074</v>
      </c>
      <c r="Y16" s="40">
        <f>+Y14</f>
        <v>2.5000000000000001E-3</v>
      </c>
      <c r="Z16" s="40">
        <f ca="1">+X16+Y16</f>
        <v>0.23718933487670074</v>
      </c>
      <c r="AA16" s="40">
        <f ca="1">Z16*equityP</f>
        <v>0.14231360092602044</v>
      </c>
      <c r="AB16" s="40">
        <f ca="1">+AA16/(1-taxrate)</f>
        <v>0.1801437986405322</v>
      </c>
      <c r="AC16" s="40">
        <f>debtP*Debt_Rate</f>
        <v>1.6570222222287465E-2</v>
      </c>
      <c r="AD16" s="40">
        <f ca="1">+AC16+AB16</f>
        <v>0.19671402086281967</v>
      </c>
      <c r="AE16" s="40">
        <f ca="1">+AD16/(S16/100)</f>
        <v>9.8279190402005293E-2</v>
      </c>
      <c r="AF16" s="40">
        <f ca="1">1-AE16</f>
        <v>0.90172080959799472</v>
      </c>
      <c r="AG16" s="41">
        <f ca="1">expenses/(AF16)</f>
        <v>16788144.365469117</v>
      </c>
      <c r="AH16" s="42">
        <f ca="1">+AG16-Revenue</f>
        <v>866815.50015744753</v>
      </c>
      <c r="AI16" s="43">
        <f ca="1">+AH16/$J$49</f>
        <v>994156.68336037535</v>
      </c>
      <c r="AJ16" s="43">
        <f ca="1">+AI16*$J$47</f>
        <v>29809.63839778693</v>
      </c>
      <c r="AK16" s="41">
        <f ca="1">ROUND(+AJ16+AG16,5)</f>
        <v>16817954.003869999</v>
      </c>
    </row>
    <row r="17" spans="1:37" ht="15.6">
      <c r="A17" s="1"/>
      <c r="B17" s="69" t="s">
        <v>70</v>
      </c>
      <c r="C17" s="70"/>
      <c r="D17" s="1" t="s">
        <v>71</v>
      </c>
      <c r="E17" s="1"/>
      <c r="F17" s="55">
        <f t="shared" si="7"/>
        <v>11</v>
      </c>
      <c r="G17" s="17"/>
      <c r="H17" s="17"/>
      <c r="I17" s="17"/>
      <c r="K17" s="17"/>
      <c r="L17" s="45"/>
      <c r="M17" s="45"/>
      <c r="N17" s="66"/>
      <c r="O17" s="1"/>
      <c r="P17" s="1"/>
      <c r="R17" s="47">
        <v>2</v>
      </c>
      <c r="S17" s="48">
        <f ca="1">AK12/Investment*100</f>
        <v>200.15836522276226</v>
      </c>
      <c r="T17" s="61">
        <f ca="1">EXP(y_inter2-(slope*LN(+S17)))</f>
        <v>8.3714569585563137</v>
      </c>
      <c r="U17" s="50">
        <f ca="1">(+S17*T17/100)/100</f>
        <v>0.16756171393573493</v>
      </c>
      <c r="V17" s="50">
        <f>regDebt_weighted</f>
        <v>3.5860000000000003E-2</v>
      </c>
      <c r="W17" s="50">
        <f ca="1">+U17-V17</f>
        <v>0.13170171393573493</v>
      </c>
      <c r="X17" s="50">
        <f ca="1">+((W17*(1-0.34))-Pfd_weighted)/Equity_percent</f>
        <v>0.23468933487670074</v>
      </c>
      <c r="Y17" s="50">
        <f>+Y16</f>
        <v>2.5000000000000001E-3</v>
      </c>
      <c r="Z17" s="50">
        <f ca="1">+X17+Y17</f>
        <v>0.23718933487670074</v>
      </c>
      <c r="AA17" s="50">
        <f ca="1">Z17*equityP</f>
        <v>0.14231360092602044</v>
      </c>
      <c r="AB17" s="50">
        <f ca="1">+AA17/(1-taxrate)</f>
        <v>0.1801437986405322</v>
      </c>
      <c r="AC17" s="50">
        <f>debtP*Debt_Rate</f>
        <v>1.6570222222287465E-2</v>
      </c>
      <c r="AD17" s="50">
        <f ca="1">+AC17+AB17</f>
        <v>0.19671402086281967</v>
      </c>
      <c r="AE17" s="50">
        <f ca="1">+AD17/(S17/100)</f>
        <v>9.8279190402005293E-2</v>
      </c>
      <c r="AF17" s="50">
        <f ca="1">1-AE17</f>
        <v>0.90172080959799472</v>
      </c>
      <c r="AG17" s="51">
        <f ca="1">expenses/(AF17)</f>
        <v>16788144.365469117</v>
      </c>
      <c r="AH17" s="52">
        <f ca="1">+AG17-Revenue</f>
        <v>866815.50015744753</v>
      </c>
      <c r="AI17" s="53">
        <f ca="1">+AH17/$J$49</f>
        <v>994156.68336037535</v>
      </c>
      <c r="AJ17" s="53">
        <f ca="1">+AI17*$J$47</f>
        <v>29809.63839778693</v>
      </c>
      <c r="AK17" s="51">
        <f t="shared" ref="AK17:AK19" ca="1" si="10">ROUND(+AJ17+AG17,5)</f>
        <v>16817954.003869999</v>
      </c>
    </row>
    <row r="18" spans="1:37" ht="15.6">
      <c r="A18" s="1"/>
      <c r="B18" s="361"/>
      <c r="C18" s="361"/>
      <c r="D18" s="1"/>
      <c r="E18" s="1"/>
      <c r="F18" s="55">
        <f t="shared" si="7"/>
        <v>12</v>
      </c>
      <c r="G18" s="17"/>
      <c r="H18" s="71" t="s">
        <v>72</v>
      </c>
      <c r="I18" s="72"/>
      <c r="J18" s="72"/>
      <c r="K18" s="72"/>
      <c r="L18" s="72"/>
      <c r="M18" s="73"/>
      <c r="O18" s="1"/>
      <c r="P18" s="1"/>
      <c r="R18" s="56">
        <v>3</v>
      </c>
      <c r="S18" s="48">
        <f ca="1">AK13/Investment*100</f>
        <v>200.15836522276226</v>
      </c>
      <c r="T18" s="49">
        <f ca="1">EXP(y_inter3-(slope*LN(S18)))</f>
        <v>8.3714569585563137</v>
      </c>
      <c r="U18" s="50">
        <f ca="1">(+S18*T18/100)/100</f>
        <v>0.16756171393573493</v>
      </c>
      <c r="V18" s="50">
        <f>regDebt_weighted</f>
        <v>3.5860000000000003E-2</v>
      </c>
      <c r="W18" s="50">
        <f ca="1">+U18-V18</f>
        <v>0.13170171393573493</v>
      </c>
      <c r="X18" s="50">
        <f ca="1">+((W18*(1-0.34))-Pfd_weighted)/Equity_percent</f>
        <v>0.23468933487670074</v>
      </c>
      <c r="Y18" s="50">
        <f>+Y17</f>
        <v>2.5000000000000001E-3</v>
      </c>
      <c r="Z18" s="50">
        <f t="shared" ref="Z18:Z19" ca="1" si="11">+X18+Y18</f>
        <v>0.23718933487670074</v>
      </c>
      <c r="AA18" s="50">
        <f ca="1">Z18*equityP</f>
        <v>0.14231360092602044</v>
      </c>
      <c r="AB18" s="50">
        <f ca="1">+AA18/(1-taxrate)</f>
        <v>0.1801437986405322</v>
      </c>
      <c r="AC18" s="50">
        <f>debtP*Debt_Rate</f>
        <v>1.6570222222287465E-2</v>
      </c>
      <c r="AD18" s="50">
        <f ca="1">+AC18+AB18</f>
        <v>0.19671402086281967</v>
      </c>
      <c r="AE18" s="50">
        <f ca="1">+AD18/(S18/100)</f>
        <v>9.8279190402005293E-2</v>
      </c>
      <c r="AF18" s="50">
        <f ca="1">1-AE18</f>
        <v>0.90172080959799472</v>
      </c>
      <c r="AG18" s="51">
        <f ca="1">expenses/(AF18)</f>
        <v>16788144.365469117</v>
      </c>
      <c r="AH18" s="52">
        <f ca="1">+AG18-Revenue</f>
        <v>866815.50015744753</v>
      </c>
      <c r="AI18" s="53">
        <f ca="1">+AH18/$J$49</f>
        <v>994156.68336037535</v>
      </c>
      <c r="AJ18" s="53">
        <f ca="1">+AI18*$J$47</f>
        <v>29809.63839778693</v>
      </c>
      <c r="AK18" s="51">
        <f t="shared" ca="1" si="10"/>
        <v>16817954.003869999</v>
      </c>
    </row>
    <row r="19" spans="1:37" ht="15.6">
      <c r="A19" s="1"/>
      <c r="B19" s="362" t="s">
        <v>73</v>
      </c>
      <c r="C19" s="362"/>
      <c r="D19" s="1"/>
      <c r="E19" s="1"/>
      <c r="F19" s="55">
        <f t="shared" si="7"/>
        <v>13</v>
      </c>
      <c r="G19" s="17"/>
      <c r="H19" s="23"/>
      <c r="I19" s="45" t="s">
        <v>74</v>
      </c>
      <c r="J19" s="46">
        <f>+Revenue</f>
        <v>15921328.865311669</v>
      </c>
      <c r="K19" s="74"/>
      <c r="L19" s="45" t="s">
        <v>75</v>
      </c>
      <c r="M19" s="75">
        <f ca="1">+J7</f>
        <v>866811.95527344011</v>
      </c>
      <c r="O19" s="1"/>
      <c r="P19" s="1"/>
      <c r="R19" s="59">
        <v>4</v>
      </c>
      <c r="S19" s="48">
        <f ca="1">AK14/Investment*100</f>
        <v>200.15836522276226</v>
      </c>
      <c r="T19" s="64">
        <f ca="1">EXP(y_inter4-(slope*LN(S19)))</f>
        <v>8.3714569585563137</v>
      </c>
      <c r="U19" s="50">
        <f ca="1">(+S19*T19/100)/100</f>
        <v>0.16756171393573493</v>
      </c>
      <c r="V19" s="50">
        <f>regDebt_weighted</f>
        <v>3.5860000000000003E-2</v>
      </c>
      <c r="W19" s="50">
        <f ca="1">+U19-V19</f>
        <v>0.13170171393573493</v>
      </c>
      <c r="X19" s="50">
        <f ca="1">+((W19*(1-0.34))-Pfd_weighted)/Equity_percent</f>
        <v>0.23468933487670074</v>
      </c>
      <c r="Y19" s="50">
        <f>+Y18</f>
        <v>2.5000000000000001E-3</v>
      </c>
      <c r="Z19" s="50">
        <f t="shared" ca="1" si="11"/>
        <v>0.23718933487670074</v>
      </c>
      <c r="AA19" s="50">
        <f ca="1">Z19*equityP</f>
        <v>0.14231360092602044</v>
      </c>
      <c r="AB19" s="50">
        <f ca="1">+AA19/(1-taxrate)</f>
        <v>0.1801437986405322</v>
      </c>
      <c r="AC19" s="50">
        <f>debtP*Debt_Rate</f>
        <v>1.6570222222287465E-2</v>
      </c>
      <c r="AD19" s="50">
        <f ca="1">+AC19+AB19</f>
        <v>0.19671402086281967</v>
      </c>
      <c r="AE19" s="50">
        <f ca="1">+AD19/(S19/100)</f>
        <v>9.8279190402005293E-2</v>
      </c>
      <c r="AF19" s="50">
        <f ca="1">1-AE19</f>
        <v>0.90172080959799472</v>
      </c>
      <c r="AG19" s="51">
        <f ca="1">expenses/(AF19)</f>
        <v>16788144.365469117</v>
      </c>
      <c r="AH19" s="52">
        <f ca="1">+AG19-Revenue</f>
        <v>866815.50015744753</v>
      </c>
      <c r="AI19" s="53">
        <f ca="1">+AH19/$J$49</f>
        <v>994156.68336037535</v>
      </c>
      <c r="AJ19" s="53">
        <f ca="1">+AI19*$J$47</f>
        <v>29809.63839778693</v>
      </c>
      <c r="AK19" s="51">
        <f t="shared" ca="1" si="10"/>
        <v>16817954.003869999</v>
      </c>
    </row>
    <row r="20" spans="1:37" ht="15.6">
      <c r="A20" s="1"/>
      <c r="B20" s="70"/>
      <c r="C20" s="1"/>
      <c r="D20" s="1"/>
      <c r="E20" s="1"/>
      <c r="F20" s="55">
        <f t="shared" si="7"/>
        <v>14</v>
      </c>
      <c r="G20" s="17"/>
      <c r="H20" s="23"/>
      <c r="I20" s="45" t="s">
        <v>76</v>
      </c>
      <c r="J20" s="46">
        <f ca="1">+J21-J19</f>
        <v>896621.47176326625</v>
      </c>
      <c r="K20" s="76"/>
      <c r="L20" s="45" t="s">
        <v>77</v>
      </c>
      <c r="M20" s="75">
        <f ca="1">+L8</f>
        <v>29809.516489825677</v>
      </c>
      <c r="O20" s="1"/>
      <c r="P20" s="1"/>
      <c r="R20" s="20" t="s">
        <v>78</v>
      </c>
    </row>
    <row r="21" spans="1:37" ht="16.2" thickBot="1">
      <c r="A21" s="1"/>
      <c r="B21" s="70"/>
      <c r="C21" s="70"/>
      <c r="D21" s="1"/>
      <c r="E21" s="1"/>
      <c r="F21" s="55">
        <f t="shared" si="7"/>
        <v>15</v>
      </c>
      <c r="G21" s="17"/>
      <c r="H21" s="23"/>
      <c r="I21" s="77" t="s">
        <v>72</v>
      </c>
      <c r="J21" s="78">
        <f ca="1">+M7</f>
        <v>16817950.337074935</v>
      </c>
      <c r="L21" s="77" t="s">
        <v>76</v>
      </c>
      <c r="M21" s="79">
        <f ca="1">+M19+M20</f>
        <v>896621.47176326578</v>
      </c>
      <c r="O21" s="1"/>
      <c r="P21" s="1"/>
      <c r="R21" s="37">
        <v>1</v>
      </c>
      <c r="S21" s="38">
        <f ca="1">AK16/Investment*100</f>
        <v>200.16079382156664</v>
      </c>
      <c r="T21" s="39">
        <f ca="1">EXP(y_inter1-(slope*LN(+S21)))</f>
        <v>8.3714263324225726</v>
      </c>
      <c r="U21" s="40">
        <f ca="1">(+S21*T21/100)/100</f>
        <v>0.16756313401164685</v>
      </c>
      <c r="V21" s="40">
        <f>regDebt_weighted</f>
        <v>3.5860000000000003E-2</v>
      </c>
      <c r="W21" s="40">
        <f ca="1">+U21-V21</f>
        <v>0.13170313401164685</v>
      </c>
      <c r="X21" s="40">
        <f ca="1">+((W21*(1-0.34))-Pfd_weighted)/Equity_percent</f>
        <v>0.23469205944095034</v>
      </c>
      <c r="Y21" s="40">
        <f>+Y19</f>
        <v>2.5000000000000001E-3</v>
      </c>
      <c r="Z21" s="40">
        <f ca="1">+X21+Y21</f>
        <v>0.23719205944095034</v>
      </c>
      <c r="AA21" s="40">
        <f ca="1">Z21*equityP</f>
        <v>0.14231523566457019</v>
      </c>
      <c r="AB21" s="40">
        <f ca="1">+AA21/(1-taxrate)</f>
        <v>0.18014586792983567</v>
      </c>
      <c r="AC21" s="40">
        <f>debtP*Debt_Rate</f>
        <v>1.6570222222287465E-2</v>
      </c>
      <c r="AD21" s="40">
        <f ca="1">+AC21+AB21</f>
        <v>0.19671609015212313</v>
      </c>
      <c r="AE21" s="40">
        <f ca="1">+AD21/(S21/100)</f>
        <v>9.8279031770570263E-2</v>
      </c>
      <c r="AF21" s="40">
        <f ca="1">1-AE21</f>
        <v>0.90172096822942971</v>
      </c>
      <c r="AG21" s="41">
        <f ca="1">expenses/(AF21)</f>
        <v>16788141.412086058</v>
      </c>
      <c r="AH21" s="42">
        <f ca="1">+AG21-Revenue</f>
        <v>866812.54677438922</v>
      </c>
      <c r="AI21" s="43">
        <f ca="1">+AH21/$J$49</f>
        <v>994153.29610494967</v>
      </c>
      <c r="AJ21" s="43">
        <f ca="1">+AI21*$J$47</f>
        <v>29809.536831443223</v>
      </c>
      <c r="AK21" s="41">
        <f ca="1">ROUND(+AJ21+AG21,5)</f>
        <v>16817950.94892</v>
      </c>
    </row>
    <row r="22" spans="1:37" ht="21" customHeight="1" thickTop="1">
      <c r="A22" s="1"/>
      <c r="B22" s="70"/>
      <c r="C22" s="1"/>
      <c r="D22" s="1"/>
      <c r="E22" s="1"/>
      <c r="F22" s="55">
        <f t="shared" si="7"/>
        <v>16</v>
      </c>
      <c r="G22" s="17"/>
      <c r="H22" s="80"/>
      <c r="I22" s="81"/>
      <c r="J22" s="82" t="s">
        <v>79</v>
      </c>
      <c r="K22" s="83">
        <f ca="1">+(J21/J19)-1</f>
        <v>5.631574345008139E-2</v>
      </c>
      <c r="L22" s="81"/>
      <c r="M22" s="84"/>
      <c r="O22" s="1"/>
      <c r="P22" s="1"/>
      <c r="R22" s="47">
        <v>2</v>
      </c>
      <c r="S22" s="48">
        <f ca="1">AK17/Investment*100</f>
        <v>200.16079382156664</v>
      </c>
      <c r="T22" s="61">
        <f ca="1">EXP(y_inter2-(slope*LN(+S22)))</f>
        <v>8.3714263324225726</v>
      </c>
      <c r="U22" s="50">
        <f ca="1">(+S22*T22/100)/100</f>
        <v>0.16756313401164685</v>
      </c>
      <c r="V22" s="50">
        <f>regDebt_weighted</f>
        <v>3.5860000000000003E-2</v>
      </c>
      <c r="W22" s="50">
        <f ca="1">+U22-V22</f>
        <v>0.13170313401164685</v>
      </c>
      <c r="X22" s="50">
        <f ca="1">+((W22*(1-0.34))-Pfd_weighted)/Equity_percent</f>
        <v>0.23469205944095034</v>
      </c>
      <c r="Y22" s="50">
        <f>+Y21</f>
        <v>2.5000000000000001E-3</v>
      </c>
      <c r="Z22" s="50">
        <f ca="1">+X22+Y22</f>
        <v>0.23719205944095034</v>
      </c>
      <c r="AA22" s="50">
        <f ca="1">Z22*equityP</f>
        <v>0.14231523566457019</v>
      </c>
      <c r="AB22" s="50">
        <f ca="1">+AA22/(1-taxrate)</f>
        <v>0.18014586792983567</v>
      </c>
      <c r="AC22" s="50">
        <f>debtP*Debt_Rate</f>
        <v>1.6570222222287465E-2</v>
      </c>
      <c r="AD22" s="50">
        <f ca="1">+AC22+AB22</f>
        <v>0.19671609015212313</v>
      </c>
      <c r="AE22" s="50">
        <f ca="1">+AD22/(S22/100)</f>
        <v>9.8279031770570263E-2</v>
      </c>
      <c r="AF22" s="50">
        <f ca="1">1-AE22</f>
        <v>0.90172096822942971</v>
      </c>
      <c r="AG22" s="51">
        <f ca="1">expenses/(AF22)</f>
        <v>16788141.412086058</v>
      </c>
      <c r="AH22" s="52">
        <f ca="1">+AG22-Revenue</f>
        <v>866812.54677438922</v>
      </c>
      <c r="AI22" s="53">
        <f ca="1">+AH22/$J$49</f>
        <v>994153.29610494967</v>
      </c>
      <c r="AJ22" s="53">
        <f ca="1">+AI22*$J$47</f>
        <v>29809.536831443223</v>
      </c>
      <c r="AK22" s="51">
        <f t="shared" ref="AK22:AK24" ca="1" si="12">ROUND(+AJ22+AG22,5)</f>
        <v>16817950.94892</v>
      </c>
    </row>
    <row r="23" spans="1:37" ht="15.6">
      <c r="A23" s="1"/>
      <c r="B23" s="85" t="s">
        <v>80</v>
      </c>
      <c r="C23" s="86"/>
      <c r="D23" s="86"/>
      <c r="E23" s="86"/>
      <c r="F23" s="55">
        <f t="shared" si="7"/>
        <v>17</v>
      </c>
      <c r="H23" s="17"/>
      <c r="I23" s="17"/>
      <c r="J23" s="17"/>
      <c r="K23" s="17"/>
      <c r="L23" s="17"/>
      <c r="M23" s="17"/>
      <c r="N23" s="17"/>
      <c r="O23" s="1"/>
      <c r="P23" s="1"/>
      <c r="R23" s="56">
        <v>3</v>
      </c>
      <c r="S23" s="48">
        <f ca="1">AK18/Investment*100</f>
        <v>200.16079382156664</v>
      </c>
      <c r="T23" s="49">
        <f ca="1">EXP(y_inter3-(slope*LN(S23)))</f>
        <v>8.3714263324225726</v>
      </c>
      <c r="U23" s="50">
        <f ca="1">(+S23*T23/100)/100</f>
        <v>0.16756313401164685</v>
      </c>
      <c r="V23" s="50">
        <f>regDebt_weighted</f>
        <v>3.5860000000000003E-2</v>
      </c>
      <c r="W23" s="50">
        <f ca="1">+U23-V23</f>
        <v>0.13170313401164685</v>
      </c>
      <c r="X23" s="50">
        <f ca="1">+((W23*(1-0.34))-Pfd_weighted)/Equity_percent</f>
        <v>0.23469205944095034</v>
      </c>
      <c r="Y23" s="50">
        <f>+Y22</f>
        <v>2.5000000000000001E-3</v>
      </c>
      <c r="Z23" s="50">
        <f t="shared" ref="Z23:Z24" ca="1" si="13">+X23+Y23</f>
        <v>0.23719205944095034</v>
      </c>
      <c r="AA23" s="50">
        <f ca="1">Z23*equityP</f>
        <v>0.14231523566457019</v>
      </c>
      <c r="AB23" s="50">
        <f ca="1">+AA23/(1-taxrate)</f>
        <v>0.18014586792983567</v>
      </c>
      <c r="AC23" s="50">
        <f>debtP*Debt_Rate</f>
        <v>1.6570222222287465E-2</v>
      </c>
      <c r="AD23" s="50">
        <f ca="1">+AC23+AB23</f>
        <v>0.19671609015212313</v>
      </c>
      <c r="AE23" s="50">
        <f ca="1">+AD23/(S23/100)</f>
        <v>9.8279031770570263E-2</v>
      </c>
      <c r="AF23" s="50">
        <f ca="1">1-AE23</f>
        <v>0.90172096822942971</v>
      </c>
      <c r="AG23" s="51">
        <f ca="1">expenses/(AF23)</f>
        <v>16788141.412086058</v>
      </c>
      <c r="AH23" s="52">
        <f ca="1">+AG23-Revenue</f>
        <v>866812.54677438922</v>
      </c>
      <c r="AI23" s="53">
        <f ca="1">+AH23/$J$49</f>
        <v>994153.29610494967</v>
      </c>
      <c r="AJ23" s="53">
        <f ca="1">+AI23*$J$47</f>
        <v>29809.536831443223</v>
      </c>
      <c r="AK23" s="51">
        <f t="shared" ca="1" si="12"/>
        <v>16817950.94892</v>
      </c>
    </row>
    <row r="24" spans="1:37" ht="15.6">
      <c r="A24" s="1"/>
      <c r="B24" s="87" t="s">
        <v>81</v>
      </c>
      <c r="C24" s="86"/>
      <c r="D24" s="86"/>
      <c r="E24" s="86"/>
      <c r="F24" s="55">
        <f t="shared" si="7"/>
        <v>18</v>
      </c>
      <c r="H24" s="88" t="s">
        <v>82</v>
      </c>
      <c r="K24" s="89" t="s">
        <v>83</v>
      </c>
      <c r="L24" s="89"/>
      <c r="M24" s="89"/>
      <c r="N24" s="89"/>
      <c r="O24" s="1"/>
      <c r="P24" s="1"/>
      <c r="R24" s="59">
        <v>4</v>
      </c>
      <c r="S24" s="48">
        <f ca="1">AK19/Investment*100</f>
        <v>200.16079382156664</v>
      </c>
      <c r="T24" s="64">
        <f ca="1">EXP(y_inter4-(slope*LN(S24)))</f>
        <v>8.3714263324225726</v>
      </c>
      <c r="U24" s="50">
        <f ca="1">(+S24*T24/100)/100</f>
        <v>0.16756313401164685</v>
      </c>
      <c r="V24" s="50">
        <f>regDebt_weighted</f>
        <v>3.5860000000000003E-2</v>
      </c>
      <c r="W24" s="50">
        <f ca="1">+U24-V24</f>
        <v>0.13170313401164685</v>
      </c>
      <c r="X24" s="50">
        <f ca="1">+((W24*(1-0.34))-Pfd_weighted)/Equity_percent</f>
        <v>0.23469205944095034</v>
      </c>
      <c r="Y24" s="50">
        <f>+Y23</f>
        <v>2.5000000000000001E-3</v>
      </c>
      <c r="Z24" s="50">
        <f t="shared" ca="1" si="13"/>
        <v>0.23719205944095034</v>
      </c>
      <c r="AA24" s="50">
        <f ca="1">Z24*equityP</f>
        <v>0.14231523566457019</v>
      </c>
      <c r="AB24" s="50">
        <f ca="1">+AA24/(1-taxrate)</f>
        <v>0.18014586792983567</v>
      </c>
      <c r="AC24" s="50">
        <f>debtP*Debt_Rate</f>
        <v>1.6570222222287465E-2</v>
      </c>
      <c r="AD24" s="50">
        <f ca="1">+AC24+AB24</f>
        <v>0.19671609015212313</v>
      </c>
      <c r="AE24" s="50">
        <f ca="1">+AD24/(S24/100)</f>
        <v>9.8279031770570263E-2</v>
      </c>
      <c r="AF24" s="50">
        <f ca="1">1-AE24</f>
        <v>0.90172096822942971</v>
      </c>
      <c r="AG24" s="51">
        <f ca="1">expenses/(AF24)</f>
        <v>16788141.412086058</v>
      </c>
      <c r="AH24" s="52">
        <f ca="1">+AG24-Revenue</f>
        <v>866812.54677438922</v>
      </c>
      <c r="AI24" s="53">
        <f ca="1">+AH24/$J$49</f>
        <v>994153.29610494967</v>
      </c>
      <c r="AJ24" s="53">
        <f ca="1">+AI24*$J$47</f>
        <v>29809.536831443223</v>
      </c>
      <c r="AK24" s="51">
        <f t="shared" ca="1" si="12"/>
        <v>16817950.94892</v>
      </c>
    </row>
    <row r="25" spans="1:37" ht="15.6">
      <c r="A25" s="1"/>
      <c r="B25" s="87" t="s">
        <v>84</v>
      </c>
      <c r="C25" s="86"/>
      <c r="D25" s="86"/>
      <c r="E25" s="86"/>
      <c r="F25" s="55">
        <f t="shared" si="7"/>
        <v>19</v>
      </c>
      <c r="H25" s="90" t="s">
        <v>85</v>
      </c>
      <c r="I25" s="91" t="s">
        <v>86</v>
      </c>
      <c r="J25" s="92" t="s">
        <v>87</v>
      </c>
      <c r="K25" s="90" t="s">
        <v>88</v>
      </c>
      <c r="L25" s="92" t="s">
        <v>89</v>
      </c>
      <c r="M25" s="92" t="s">
        <v>87</v>
      </c>
      <c r="O25" s="1"/>
      <c r="P25" s="1"/>
      <c r="R25" s="20" t="s">
        <v>90</v>
      </c>
      <c r="W25" s="93"/>
      <c r="X25" s="94"/>
      <c r="Y25" s="94"/>
      <c r="Z25" s="94"/>
      <c r="AA25" s="49"/>
      <c r="AB25" s="49"/>
      <c r="AC25" s="94"/>
      <c r="AE25" s="94"/>
      <c r="AF25" s="94"/>
      <c r="AG25" s="49"/>
      <c r="AH25" s="93"/>
    </row>
    <row r="26" spans="1:37" ht="15.6">
      <c r="A26" s="1"/>
      <c r="B26" s="87" t="s">
        <v>91</v>
      </c>
      <c r="C26" s="86"/>
      <c r="D26" s="86"/>
      <c r="E26" s="86"/>
      <c r="F26" s="55">
        <f t="shared" si="7"/>
        <v>20</v>
      </c>
      <c r="H26" s="45" t="s">
        <v>41</v>
      </c>
      <c r="I26" s="95">
        <f>1-I27</f>
        <v>0.6</v>
      </c>
      <c r="J26" s="96">
        <f>+I26*J28</f>
        <v>5041333.12506615</v>
      </c>
      <c r="K26" s="66">
        <f ca="1">+K34</f>
        <v>0.2367328297439947</v>
      </c>
      <c r="L26" s="95">
        <f ca="1">+K26*I26</f>
        <v>0.14203969784639681</v>
      </c>
      <c r="M26" s="46">
        <f ca="1">+J26*K26</f>
        <v>1193449.0563790456</v>
      </c>
      <c r="O26" s="1"/>
      <c r="P26" s="1"/>
      <c r="R26" s="37">
        <v>1</v>
      </c>
      <c r="S26" s="38">
        <f ca="1">AK21/Investment*100</f>
        <v>200.16075746273154</v>
      </c>
      <c r="T26" s="39">
        <f ca="1">EXP(y_inter1-(slope*LN(+S26)))</f>
        <v>8.3714267909264155</v>
      </c>
      <c r="U26" s="40">
        <f ca="1">(+S26*T26/100)/100</f>
        <v>0.16756311275156352</v>
      </c>
      <c r="V26" s="40">
        <f>regDebt_weighted</f>
        <v>3.5860000000000003E-2</v>
      </c>
      <c r="W26" s="40">
        <f ca="1">+U26-V26</f>
        <v>0.13170311275156352</v>
      </c>
      <c r="X26" s="40">
        <f ca="1">+((W26*(1-0.34))-Pfd_weighted)/Equity_percent</f>
        <v>0.23469201865125555</v>
      </c>
      <c r="Y26" s="40">
        <f>+Y24</f>
        <v>2.5000000000000001E-3</v>
      </c>
      <c r="Z26" s="40">
        <f ca="1">+X26+Y26</f>
        <v>0.23719201865125555</v>
      </c>
      <c r="AA26" s="40">
        <f ca="1">Z26*equityP</f>
        <v>0.14231521119075333</v>
      </c>
      <c r="AB26" s="40">
        <f ca="1">+AA26/(1-taxrate)</f>
        <v>0.18014583695032066</v>
      </c>
      <c r="AC26" s="40">
        <f>debtP*Debt_Rate</f>
        <v>1.6570222222287465E-2</v>
      </c>
      <c r="AD26" s="40">
        <f ca="1">+AC26+AB26</f>
        <v>0.19671605917260812</v>
      </c>
      <c r="AE26" s="40">
        <f ca="1">+AD26/(S26/100)</f>
        <v>9.827903414545941E-2</v>
      </c>
      <c r="AF26" s="40">
        <f ca="1">1-AE26</f>
        <v>0.90172096585454065</v>
      </c>
      <c r="AG26" s="41">
        <f ca="1">expenses/(AF26)</f>
        <v>16788141.456301481</v>
      </c>
      <c r="AH26" s="42">
        <f ca="1">+AG26-Revenue</f>
        <v>866812.59098981135</v>
      </c>
      <c r="AI26" s="43">
        <f ca="1">+AH26/$J$49</f>
        <v>994153.34681592265</v>
      </c>
      <c r="AJ26" s="43">
        <f ca="1">+AI26*$J$47</f>
        <v>29809.53835200411</v>
      </c>
      <c r="AK26" s="41">
        <f ca="1">ROUND(+AJ26+AG26,5)</f>
        <v>16817950.994649999</v>
      </c>
    </row>
    <row r="27" spans="1:37" ht="15.6">
      <c r="A27" s="1"/>
      <c r="B27" s="87" t="s">
        <v>92</v>
      </c>
      <c r="C27" s="86"/>
      <c r="D27" s="86"/>
      <c r="E27" s="86"/>
      <c r="F27" s="55">
        <f t="shared" si="7"/>
        <v>21</v>
      </c>
      <c r="H27" s="45" t="s">
        <v>43</v>
      </c>
      <c r="I27" s="95">
        <f>IF(A64=TRUE,C8,0)</f>
        <v>0.4</v>
      </c>
      <c r="J27" s="97">
        <f>+I27*J28</f>
        <v>3360888.7500441</v>
      </c>
      <c r="K27" s="66">
        <f>IF(A64=TRUE,C9,0)</f>
        <v>4.1425555555718661E-2</v>
      </c>
      <c r="L27" s="95">
        <f>+K27*I27</f>
        <v>1.6570222222287465E-2</v>
      </c>
      <c r="M27" s="46">
        <f>+K27*J27</f>
        <v>139226.6836315417</v>
      </c>
      <c r="O27" s="1"/>
      <c r="P27" s="1"/>
      <c r="R27" s="47">
        <v>2</v>
      </c>
      <c r="S27" s="48">
        <f ca="1">AK22/Investment*100</f>
        <v>200.16075746273154</v>
      </c>
      <c r="T27" s="61">
        <f ca="1">EXP(y_inter2-(slope*LN(+S27)))</f>
        <v>8.3714267909264155</v>
      </c>
      <c r="U27" s="50">
        <f ca="1">(+S27*T27/100)/100</f>
        <v>0.16756311275156352</v>
      </c>
      <c r="V27" s="50">
        <f>regDebt_weighted</f>
        <v>3.5860000000000003E-2</v>
      </c>
      <c r="W27" s="50">
        <f ca="1">+U27-V27</f>
        <v>0.13170311275156352</v>
      </c>
      <c r="X27" s="50">
        <f ca="1">+((W27*(1-0.34))-Pfd_weighted)/Equity_percent</f>
        <v>0.23469201865125555</v>
      </c>
      <c r="Y27" s="50">
        <f>+Y26</f>
        <v>2.5000000000000001E-3</v>
      </c>
      <c r="Z27" s="50">
        <f ca="1">+X27+Y27</f>
        <v>0.23719201865125555</v>
      </c>
      <c r="AA27" s="50">
        <f ca="1">Z27*equityP</f>
        <v>0.14231521119075333</v>
      </c>
      <c r="AB27" s="50">
        <f ca="1">+AA27/(1-taxrate)</f>
        <v>0.18014583695032066</v>
      </c>
      <c r="AC27" s="50">
        <f>debtP*Debt_Rate</f>
        <v>1.6570222222287465E-2</v>
      </c>
      <c r="AD27" s="50">
        <f ca="1">+AC27+AB27</f>
        <v>0.19671605917260812</v>
      </c>
      <c r="AE27" s="50">
        <f ca="1">+AD27/(S27/100)</f>
        <v>9.827903414545941E-2</v>
      </c>
      <c r="AF27" s="50">
        <f ca="1">1-AE27</f>
        <v>0.90172096585454065</v>
      </c>
      <c r="AG27" s="51">
        <f ca="1">expenses/(AF27)</f>
        <v>16788141.456301481</v>
      </c>
      <c r="AH27" s="52">
        <f ca="1">+AG27-Revenue</f>
        <v>866812.59098981135</v>
      </c>
      <c r="AI27" s="53">
        <f ca="1">+AH27/$J$49</f>
        <v>994153.34681592265</v>
      </c>
      <c r="AJ27" s="53">
        <f ca="1">+AI27*$J$47</f>
        <v>29809.53835200411</v>
      </c>
      <c r="AK27" s="51">
        <f t="shared" ref="AK27:AK29" ca="1" si="14">ROUND(+AJ27+AG27,5)</f>
        <v>16817950.994649999</v>
      </c>
    </row>
    <row r="28" spans="1:37" ht="16.2" thickBot="1">
      <c r="A28" s="1"/>
      <c r="B28" s="1"/>
      <c r="C28" s="1"/>
      <c r="D28" s="1"/>
      <c r="E28" s="1"/>
      <c r="F28" s="55">
        <f t="shared" si="7"/>
        <v>22</v>
      </c>
      <c r="H28" s="45" t="s">
        <v>93</v>
      </c>
      <c r="I28" s="95">
        <f>SUM(I26:I27)</f>
        <v>1</v>
      </c>
      <c r="J28" s="98">
        <f>IF(A64=TRUE,C7,0)</f>
        <v>8402221.87511025</v>
      </c>
      <c r="K28" s="99"/>
      <c r="L28" s="100">
        <f ca="1">SUM(L26:L27)</f>
        <v>0.15860992006868427</v>
      </c>
      <c r="M28" s="98">
        <f ca="1">SUM(M26:M27)</f>
        <v>1332675.7400105873</v>
      </c>
      <c r="O28" s="1"/>
      <c r="P28" s="1"/>
      <c r="R28" s="56">
        <v>3</v>
      </c>
      <c r="S28" s="48">
        <f ca="1">AK23/Investment*100</f>
        <v>200.16075746273154</v>
      </c>
      <c r="T28" s="49">
        <f ca="1">EXP(y_inter3-(slope*LN(S28)))</f>
        <v>8.3714267909264155</v>
      </c>
      <c r="U28" s="50">
        <f ca="1">(+S28*T28/100)/100</f>
        <v>0.16756311275156352</v>
      </c>
      <c r="V28" s="50">
        <f>regDebt_weighted</f>
        <v>3.5860000000000003E-2</v>
      </c>
      <c r="W28" s="50">
        <f ca="1">+U28-V28</f>
        <v>0.13170311275156352</v>
      </c>
      <c r="X28" s="50">
        <f ca="1">+((W28*(1-0.34))-Pfd_weighted)/Equity_percent</f>
        <v>0.23469201865125555</v>
      </c>
      <c r="Y28" s="50">
        <f>+Y27</f>
        <v>2.5000000000000001E-3</v>
      </c>
      <c r="Z28" s="50">
        <f t="shared" ref="Z28:Z29" ca="1" si="15">+X28+Y28</f>
        <v>0.23719201865125555</v>
      </c>
      <c r="AA28" s="50">
        <f ca="1">Z28*equityP</f>
        <v>0.14231521119075333</v>
      </c>
      <c r="AB28" s="50">
        <f ca="1">+AA28/(1-taxrate)</f>
        <v>0.18014583695032066</v>
      </c>
      <c r="AC28" s="50">
        <f>debtP*Debt_Rate</f>
        <v>1.6570222222287465E-2</v>
      </c>
      <c r="AD28" s="50">
        <f ca="1">+AC28+AB28</f>
        <v>0.19671605917260812</v>
      </c>
      <c r="AE28" s="50">
        <f ca="1">+AD28/(S28/100)</f>
        <v>9.827903414545941E-2</v>
      </c>
      <c r="AF28" s="50">
        <f ca="1">1-AE28</f>
        <v>0.90172096585454065</v>
      </c>
      <c r="AG28" s="51">
        <f ca="1">expenses/(AF28)</f>
        <v>16788141.456301481</v>
      </c>
      <c r="AH28" s="52">
        <f ca="1">+AG28-Revenue</f>
        <v>866812.59098981135</v>
      </c>
      <c r="AI28" s="53">
        <f ca="1">+AH28/$J$49</f>
        <v>994153.34681592265</v>
      </c>
      <c r="AJ28" s="53">
        <f ca="1">+AI28*$J$47</f>
        <v>29809.53835200411</v>
      </c>
      <c r="AK28" s="51">
        <f t="shared" ca="1" si="14"/>
        <v>16817950.994649999</v>
      </c>
    </row>
    <row r="29" spans="1:37" ht="16.2" thickTop="1">
      <c r="A29" s="1"/>
      <c r="B29" s="1"/>
      <c r="C29" s="1"/>
      <c r="D29" s="1"/>
      <c r="E29" s="1"/>
      <c r="F29" s="55">
        <f t="shared" si="7"/>
        <v>23</v>
      </c>
      <c r="G29" s="17"/>
      <c r="H29" s="17"/>
      <c r="I29" s="17"/>
      <c r="J29" s="17"/>
      <c r="K29" s="17"/>
      <c r="L29" s="17"/>
      <c r="M29" s="17"/>
      <c r="N29" s="17"/>
      <c r="O29" s="1"/>
      <c r="P29" s="1"/>
      <c r="R29" s="59">
        <v>4</v>
      </c>
      <c r="S29" s="48">
        <f ca="1">AK24/Investment*100</f>
        <v>200.16075746273154</v>
      </c>
      <c r="T29" s="64">
        <f ca="1">EXP(y_inter4-(slope*LN(S29)))</f>
        <v>8.3714267909264155</v>
      </c>
      <c r="U29" s="50">
        <f ca="1">(+S29*T29/100)/100</f>
        <v>0.16756311275156352</v>
      </c>
      <c r="V29" s="50">
        <f>regDebt_weighted</f>
        <v>3.5860000000000003E-2</v>
      </c>
      <c r="W29" s="50">
        <f ca="1">+U29-V29</f>
        <v>0.13170311275156352</v>
      </c>
      <c r="X29" s="50">
        <f ca="1">+((W29*(1-0.34))-Pfd_weighted)/Equity_percent</f>
        <v>0.23469201865125555</v>
      </c>
      <c r="Y29" s="50">
        <f>+Y28</f>
        <v>2.5000000000000001E-3</v>
      </c>
      <c r="Z29" s="50">
        <f t="shared" ca="1" si="15"/>
        <v>0.23719201865125555</v>
      </c>
      <c r="AA29" s="50">
        <f ca="1">Z29*equityP</f>
        <v>0.14231521119075333</v>
      </c>
      <c r="AB29" s="50">
        <f ca="1">+AA29/(1-taxrate)</f>
        <v>0.18014583695032066</v>
      </c>
      <c r="AC29" s="50">
        <f>debtP*Debt_Rate</f>
        <v>1.6570222222287465E-2</v>
      </c>
      <c r="AD29" s="50">
        <f ca="1">+AC29+AB29</f>
        <v>0.19671605917260812</v>
      </c>
      <c r="AE29" s="50">
        <f ca="1">+AD29/(S29/100)</f>
        <v>9.827903414545941E-2</v>
      </c>
      <c r="AF29" s="50">
        <f ca="1">1-AE29</f>
        <v>0.90172096585454065</v>
      </c>
      <c r="AG29" s="51">
        <f ca="1">expenses/(AF29)</f>
        <v>16788141.456301481</v>
      </c>
      <c r="AH29" s="52">
        <f ca="1">+AG29-Revenue</f>
        <v>866812.59098981135</v>
      </c>
      <c r="AI29" s="53">
        <f ca="1">+AH29/$J$49</f>
        <v>994153.34681592265</v>
      </c>
      <c r="AJ29" s="53">
        <f ca="1">+AI29*$J$47</f>
        <v>29809.53835200411</v>
      </c>
      <c r="AK29" s="51">
        <f t="shared" ca="1" si="14"/>
        <v>16817950.994649999</v>
      </c>
    </row>
    <row r="30" spans="1:37" ht="15.6">
      <c r="A30" s="1"/>
      <c r="B30" s="1"/>
      <c r="C30" s="1"/>
      <c r="D30" s="101"/>
      <c r="E30" s="1"/>
      <c r="F30" s="55">
        <f t="shared" si="7"/>
        <v>24</v>
      </c>
      <c r="G30" s="17"/>
      <c r="H30" s="17"/>
      <c r="I30" s="17"/>
      <c r="J30" s="102" t="s">
        <v>94</v>
      </c>
      <c r="K30" s="102" t="s">
        <v>95</v>
      </c>
      <c r="L30" s="17"/>
      <c r="M30" s="17"/>
      <c r="N30" s="17"/>
      <c r="O30" s="1"/>
      <c r="P30" s="1"/>
      <c r="R30" s="20" t="s">
        <v>96</v>
      </c>
      <c r="W30" s="93"/>
      <c r="X30" s="94"/>
      <c r="Z30" s="94"/>
      <c r="AA30" s="49"/>
      <c r="AB30" s="49"/>
      <c r="AC30" s="94"/>
      <c r="AE30" s="94"/>
      <c r="AF30" s="94"/>
      <c r="AG30" s="49"/>
      <c r="AH30" s="93"/>
      <c r="AJ30" s="49"/>
    </row>
    <row r="31" spans="1:37" ht="15.6">
      <c r="A31" s="1"/>
      <c r="B31" s="1"/>
      <c r="C31" s="1"/>
      <c r="D31" s="101"/>
      <c r="E31" s="1"/>
      <c r="F31" s="55">
        <f t="shared" si="7"/>
        <v>25</v>
      </c>
      <c r="G31" s="17"/>
      <c r="H31" s="103" t="s">
        <v>97</v>
      </c>
      <c r="I31" s="104"/>
      <c r="J31" s="105" t="s">
        <v>98</v>
      </c>
      <c r="K31" s="105" t="s">
        <v>98</v>
      </c>
      <c r="L31" s="363"/>
      <c r="M31" s="363"/>
      <c r="N31" s="363"/>
      <c r="O31" s="1"/>
      <c r="P31" s="1"/>
      <c r="R31" s="37">
        <v>1</v>
      </c>
      <c r="S31" s="38">
        <f ca="1">AK26/Investment*100</f>
        <v>200.16075800699232</v>
      </c>
      <c r="T31" s="39">
        <f ca="1">EXP(y_inter1-(slope*LN(+S31)))</f>
        <v>8.3714267840630061</v>
      </c>
      <c r="U31" s="40">
        <f ca="1">(+S31*T31/100)/100</f>
        <v>0.16756311306980895</v>
      </c>
      <c r="V31" s="40">
        <f>regDebt_weighted</f>
        <v>3.5860000000000003E-2</v>
      </c>
      <c r="W31" s="40">
        <f ca="1">+U31-V31</f>
        <v>0.13170311306980895</v>
      </c>
      <c r="X31" s="40">
        <f ca="1">+((W31*(1-0.34))-Pfd_weighted)/Equity_percent</f>
        <v>0.23469201926184272</v>
      </c>
      <c r="Y31" s="40">
        <f>+Y29</f>
        <v>2.5000000000000001E-3</v>
      </c>
      <c r="Z31" s="40">
        <f ca="1">+X31+Y31</f>
        <v>0.23719201926184272</v>
      </c>
      <c r="AA31" s="40">
        <f ca="1">Z31*equityP</f>
        <v>0.14231521155710564</v>
      </c>
      <c r="AB31" s="40">
        <f ca="1">+AA31/(1-taxrate)</f>
        <v>0.18014583741405776</v>
      </c>
      <c r="AC31" s="40">
        <f>debtP*Debt_Rate</f>
        <v>1.6570222222287465E-2</v>
      </c>
      <c r="AD31" s="40">
        <f ca="1">+AC31+AB31</f>
        <v>0.19671605963634523</v>
      </c>
      <c r="AE31" s="40">
        <f ca="1">+AD31/(S31/100)</f>
        <v>9.8279034109909416E-2</v>
      </c>
      <c r="AF31" s="40">
        <f ca="1">1-AE31</f>
        <v>0.90172096589009054</v>
      </c>
      <c r="AG31" s="41">
        <f ca="1">expenses/(AF31)</f>
        <v>16788141.455639616</v>
      </c>
      <c r="AH31" s="42">
        <f ca="1">+AG31-Revenue</f>
        <v>866812.59032794647</v>
      </c>
      <c r="AI31" s="43">
        <f ca="1">+AH31/$J$49</f>
        <v>994153.34605682525</v>
      </c>
      <c r="AJ31" s="43">
        <f ca="1">+AI31*$J$47</f>
        <v>29809.538329242689</v>
      </c>
      <c r="AK31" s="41">
        <f ca="1">ROUND(+AJ31+AG31,5)</f>
        <v>16817950.993969999</v>
      </c>
    </row>
    <row r="32" spans="1:37" ht="15.6">
      <c r="A32" s="1"/>
      <c r="B32" s="1"/>
      <c r="C32" s="1"/>
      <c r="D32" s="101"/>
      <c r="E32" s="1"/>
      <c r="F32" s="55">
        <f t="shared" si="7"/>
        <v>26</v>
      </c>
      <c r="G32" s="17"/>
      <c r="H32" s="28"/>
      <c r="I32" s="28"/>
      <c r="J32" s="28"/>
      <c r="K32" s="28"/>
      <c r="L32" s="17"/>
      <c r="M32" s="17"/>
      <c r="N32" s="17"/>
      <c r="O32" s="1"/>
      <c r="P32" s="1"/>
      <c r="R32" s="47">
        <v>2</v>
      </c>
      <c r="S32" s="48">
        <f ca="1">AK27/Investment*100</f>
        <v>200.16075800699232</v>
      </c>
      <c r="T32" s="61">
        <f ca="1">EXP(y_inter2-(slope*LN(+S32)))</f>
        <v>8.3714267840630061</v>
      </c>
      <c r="U32" s="50">
        <f ca="1">(+S32*T32/100)/100</f>
        <v>0.16756311306980895</v>
      </c>
      <c r="V32" s="50">
        <f>regDebt_weighted</f>
        <v>3.5860000000000003E-2</v>
      </c>
      <c r="W32" s="50">
        <f ca="1">+U32-V32</f>
        <v>0.13170311306980895</v>
      </c>
      <c r="X32" s="50">
        <f ca="1">+((W32*(1-0.34))-Pfd_weighted)/Equity_percent</f>
        <v>0.23469201926184272</v>
      </c>
      <c r="Y32" s="50">
        <f>+Y31</f>
        <v>2.5000000000000001E-3</v>
      </c>
      <c r="Z32" s="50">
        <f ca="1">+X32+Y32</f>
        <v>0.23719201926184272</v>
      </c>
      <c r="AA32" s="50">
        <f ca="1">Z32*equityP</f>
        <v>0.14231521155710564</v>
      </c>
      <c r="AB32" s="50">
        <f ca="1">+AA32/(1-taxrate)</f>
        <v>0.18014583741405776</v>
      </c>
      <c r="AC32" s="50">
        <f>debtP*Debt_Rate</f>
        <v>1.6570222222287465E-2</v>
      </c>
      <c r="AD32" s="50">
        <f ca="1">+AC32+AB32</f>
        <v>0.19671605963634523</v>
      </c>
      <c r="AE32" s="50">
        <f ca="1">+AD32/(S32/100)</f>
        <v>9.8279034109909416E-2</v>
      </c>
      <c r="AF32" s="50">
        <f ca="1">1-AE32</f>
        <v>0.90172096589009054</v>
      </c>
      <c r="AG32" s="51">
        <f ca="1">expenses/(AF32)</f>
        <v>16788141.455639616</v>
      </c>
      <c r="AH32" s="52">
        <f ca="1">+AG32-Revenue</f>
        <v>866812.59032794647</v>
      </c>
      <c r="AI32" s="53">
        <f ca="1">+AH32/$J$49</f>
        <v>994153.34605682525</v>
      </c>
      <c r="AJ32" s="53">
        <f ca="1">+AI32*$J$47</f>
        <v>29809.538329242689</v>
      </c>
      <c r="AK32" s="51">
        <f t="shared" ref="AK32:AK34" ca="1" si="16">ROUND(+AJ32+AG32,5)</f>
        <v>16817950.993969999</v>
      </c>
    </row>
    <row r="33" spans="1:48" ht="15.6">
      <c r="A33" s="1"/>
      <c r="B33" s="1"/>
      <c r="C33" s="1"/>
      <c r="D33" s="1"/>
      <c r="E33" s="1"/>
      <c r="F33" s="55">
        <f t="shared" si="7"/>
        <v>27</v>
      </c>
      <c r="G33" s="17"/>
      <c r="H33" s="28" t="s">
        <v>99</v>
      </c>
      <c r="I33" s="28"/>
      <c r="J33" s="106">
        <f ca="1">+K9/J28</f>
        <v>0.19636730810380243</v>
      </c>
      <c r="K33" s="106">
        <f ca="1">+(M14+M11)/J28</f>
        <v>0.15860992006868427</v>
      </c>
      <c r="L33" s="45"/>
      <c r="M33" s="45"/>
      <c r="N33" s="46"/>
      <c r="O33" s="1"/>
      <c r="P33" s="1"/>
      <c r="R33" s="56">
        <v>3</v>
      </c>
      <c r="S33" s="48">
        <f ca="1">AK28/Investment*100</f>
        <v>200.16075800699232</v>
      </c>
      <c r="T33" s="49">
        <f ca="1">EXP(y_inter3-(slope*LN(S33)))</f>
        <v>8.3714267840630061</v>
      </c>
      <c r="U33" s="50">
        <f ca="1">(+S33*T33/100)/100</f>
        <v>0.16756311306980895</v>
      </c>
      <c r="V33" s="50">
        <f>regDebt_weighted</f>
        <v>3.5860000000000003E-2</v>
      </c>
      <c r="W33" s="50">
        <f ca="1">+U33-V33</f>
        <v>0.13170311306980895</v>
      </c>
      <c r="X33" s="50">
        <f ca="1">+((W33*(1-0.34))-Pfd_weighted)/Equity_percent</f>
        <v>0.23469201926184272</v>
      </c>
      <c r="Y33" s="50">
        <f>+Y32</f>
        <v>2.5000000000000001E-3</v>
      </c>
      <c r="Z33" s="50">
        <f t="shared" ref="Z33:Z34" ca="1" si="17">+X33+Y33</f>
        <v>0.23719201926184272</v>
      </c>
      <c r="AA33" s="50">
        <f ca="1">Z33*equityP</f>
        <v>0.14231521155710564</v>
      </c>
      <c r="AB33" s="50">
        <f ca="1">+AA33/(1-taxrate)</f>
        <v>0.18014583741405776</v>
      </c>
      <c r="AC33" s="50">
        <f>debtP*Debt_Rate</f>
        <v>1.6570222222287465E-2</v>
      </c>
      <c r="AD33" s="50">
        <f ca="1">+AC33+AB33</f>
        <v>0.19671605963634523</v>
      </c>
      <c r="AE33" s="50">
        <f ca="1">+AD33/(S33/100)</f>
        <v>9.8279034109909416E-2</v>
      </c>
      <c r="AF33" s="50">
        <f ca="1">1-AE33</f>
        <v>0.90172096589009054</v>
      </c>
      <c r="AG33" s="51">
        <f ca="1">expenses/(AF33)</f>
        <v>16788141.455639616</v>
      </c>
      <c r="AH33" s="52">
        <f ca="1">+AG33-Revenue</f>
        <v>866812.59032794647</v>
      </c>
      <c r="AI33" s="53">
        <f ca="1">+AH33/$J$49</f>
        <v>994153.34605682525</v>
      </c>
      <c r="AJ33" s="53">
        <f ca="1">+AI33*$J$47</f>
        <v>29809.538329242689</v>
      </c>
      <c r="AK33" s="51">
        <f t="shared" ca="1" si="16"/>
        <v>16817950.993969999</v>
      </c>
    </row>
    <row r="34" spans="1:48" ht="15.6">
      <c r="A34" s="1"/>
      <c r="B34" s="1"/>
      <c r="C34" s="1"/>
      <c r="D34" s="1"/>
      <c r="E34" s="1"/>
      <c r="F34" s="55">
        <f t="shared" si="7"/>
        <v>28</v>
      </c>
      <c r="G34" s="17"/>
      <c r="H34" s="28" t="s">
        <v>100</v>
      </c>
      <c r="I34" s="28"/>
      <c r="J34" s="106">
        <f ca="1">+(M9-M11)/J26</f>
        <v>0.29966180980252494</v>
      </c>
      <c r="K34" s="106">
        <f ca="1">+M14/J26</f>
        <v>0.2367328297439947</v>
      </c>
      <c r="L34" s="45"/>
      <c r="M34" s="45"/>
      <c r="N34" s="46"/>
      <c r="O34" s="107"/>
      <c r="P34" s="1"/>
      <c r="R34" s="59">
        <v>4</v>
      </c>
      <c r="S34" s="48">
        <f ca="1">AK29/Investment*100</f>
        <v>200.16075800699232</v>
      </c>
      <c r="T34" s="64">
        <f ca="1">EXP(y_inter4-(slope*LN(S34)))</f>
        <v>8.3714267840630061</v>
      </c>
      <c r="U34" s="50">
        <f ca="1">(+S34*T34/100)/100</f>
        <v>0.16756311306980895</v>
      </c>
      <c r="V34" s="50">
        <f>regDebt_weighted</f>
        <v>3.5860000000000003E-2</v>
      </c>
      <c r="W34" s="50">
        <f ca="1">+U34-V34</f>
        <v>0.13170311306980895</v>
      </c>
      <c r="X34" s="50">
        <f ca="1">+((W34*(1-0.34))-Pfd_weighted)/Equity_percent</f>
        <v>0.23469201926184272</v>
      </c>
      <c r="Y34" s="50">
        <f>+Y33</f>
        <v>2.5000000000000001E-3</v>
      </c>
      <c r="Z34" s="50">
        <f t="shared" ca="1" si="17"/>
        <v>0.23719201926184272</v>
      </c>
      <c r="AA34" s="50">
        <f ca="1">Z34*equityP</f>
        <v>0.14231521155710564</v>
      </c>
      <c r="AB34" s="50">
        <f ca="1">+AA34/(1-taxrate)</f>
        <v>0.18014583741405776</v>
      </c>
      <c r="AC34" s="50">
        <f>debtP*Debt_Rate</f>
        <v>1.6570222222287465E-2</v>
      </c>
      <c r="AD34" s="50">
        <f ca="1">+AC34+AB34</f>
        <v>0.19671605963634523</v>
      </c>
      <c r="AE34" s="50">
        <f ca="1">+AD34/(S34/100)</f>
        <v>9.8279034109909416E-2</v>
      </c>
      <c r="AF34" s="50">
        <f ca="1">1-AE34</f>
        <v>0.90172096589009054</v>
      </c>
      <c r="AG34" s="51">
        <f ca="1">expenses/(AF34)</f>
        <v>16788141.455639616</v>
      </c>
      <c r="AH34" s="52">
        <f ca="1">+AG34-Revenue</f>
        <v>866812.59032794647</v>
      </c>
      <c r="AI34" s="53">
        <f ca="1">+AH34/$J$49</f>
        <v>994153.34605682525</v>
      </c>
      <c r="AJ34" s="53">
        <f ca="1">+AI34*$J$47</f>
        <v>29809.538329242689</v>
      </c>
      <c r="AK34" s="51">
        <f t="shared" ca="1" si="16"/>
        <v>16817950.993969999</v>
      </c>
    </row>
    <row r="35" spans="1:48" ht="15.6">
      <c r="A35" s="1"/>
      <c r="B35" s="1"/>
      <c r="C35" s="1"/>
      <c r="D35" s="1"/>
      <c r="E35" s="1"/>
      <c r="F35" s="55">
        <f t="shared" si="7"/>
        <v>29</v>
      </c>
      <c r="G35" s="17"/>
      <c r="H35" s="108" t="s">
        <v>45</v>
      </c>
      <c r="I35" s="28"/>
      <c r="J35" s="106">
        <f ca="1">+K8/K7</f>
        <v>0.90172100000000011</v>
      </c>
      <c r="K35" s="106">
        <f ca="1">+M8/M7</f>
        <v>0.90189519777157068</v>
      </c>
      <c r="L35" s="45"/>
      <c r="M35" s="45"/>
      <c r="N35" s="46"/>
      <c r="O35" s="1"/>
      <c r="P35" s="1"/>
      <c r="R35" s="20" t="s">
        <v>101</v>
      </c>
      <c r="X35" s="94"/>
      <c r="Y35" s="94"/>
      <c r="Z35" s="94"/>
      <c r="AA35" s="109"/>
      <c r="AB35" s="49"/>
      <c r="AC35" s="94"/>
      <c r="AE35" s="94"/>
      <c r="AF35" s="94"/>
      <c r="AG35" s="49"/>
      <c r="AH35" s="93"/>
      <c r="AJ35" s="49"/>
    </row>
    <row r="36" spans="1:48" ht="15.6">
      <c r="A36" s="1"/>
      <c r="B36" s="1"/>
      <c r="C36" s="1"/>
      <c r="D36" s="1"/>
      <c r="E36" s="1"/>
      <c r="F36" s="55">
        <f t="shared" si="7"/>
        <v>30</v>
      </c>
      <c r="G36" s="17"/>
      <c r="H36" s="28" t="s">
        <v>102</v>
      </c>
      <c r="I36" s="28"/>
      <c r="J36" s="106">
        <f ca="1">+K9/K7</f>
        <v>9.827899999999995E-2</v>
      </c>
      <c r="K36" s="106">
        <f ca="1">+J36</f>
        <v>9.827899999999995E-2</v>
      </c>
      <c r="L36" s="17"/>
      <c r="M36" s="17"/>
      <c r="N36" s="46"/>
      <c r="O36" s="1"/>
      <c r="P36" s="1"/>
      <c r="R36" s="37">
        <v>1</v>
      </c>
      <c r="S36" s="38">
        <f ca="1">AK31/Investment*100</f>
        <v>200.16075799889924</v>
      </c>
      <c r="T36" s="39">
        <f ca="1">EXP(y_inter1-(slope*LN(+S36)))</f>
        <v>8.3714267841650631</v>
      </c>
      <c r="U36" s="40">
        <f ca="1">(+S36*T36/100)/100</f>
        <v>0.16756311306507665</v>
      </c>
      <c r="V36" s="40">
        <f>regDebt_weighted</f>
        <v>3.5860000000000003E-2</v>
      </c>
      <c r="W36" s="40">
        <f ca="1">+U36-V36</f>
        <v>0.13170311306507665</v>
      </c>
      <c r="X36" s="40">
        <f ca="1">+((W36*(1-0.34))-Pfd_weighted)/Equity_percent</f>
        <v>0.23469201925276334</v>
      </c>
      <c r="Y36" s="40">
        <f>+Y34</f>
        <v>2.5000000000000001E-3</v>
      </c>
      <c r="Z36" s="40">
        <f ca="1">+X36+Y36</f>
        <v>0.23719201925276334</v>
      </c>
      <c r="AA36" s="40">
        <f ca="1">Z36*equityP</f>
        <v>0.14231521155165799</v>
      </c>
      <c r="AB36" s="40">
        <f ca="1">+AA36/(1-taxrate)</f>
        <v>0.180145837407162</v>
      </c>
      <c r="AC36" s="40">
        <f>debtP*Debt_Rate</f>
        <v>1.6570222222287465E-2</v>
      </c>
      <c r="AD36" s="40">
        <f ca="1">+AC36+AB36</f>
        <v>0.19671605962944946</v>
      </c>
      <c r="AE36" s="40">
        <f ca="1">+AD36/(S36/100)</f>
        <v>9.8279034110438021E-2</v>
      </c>
      <c r="AF36" s="40">
        <f ca="1">1-AE36</f>
        <v>0.90172096588956197</v>
      </c>
      <c r="AG36" s="41">
        <f ca="1">expenses/(AF36)</f>
        <v>16788141.455649458</v>
      </c>
      <c r="AH36" s="42">
        <f ca="1">+AG36-Revenue</f>
        <v>866812.59033778869</v>
      </c>
      <c r="AI36" s="43">
        <f ca="1">+AH36/$J$49</f>
        <v>994153.34606811334</v>
      </c>
      <c r="AJ36" s="43">
        <f ca="1">+AI36*$J$47</f>
        <v>29809.538329581159</v>
      </c>
      <c r="AK36" s="41">
        <f ca="1">ROUND(+AJ36+AG36,5)</f>
        <v>16817950.993980002</v>
      </c>
    </row>
    <row r="37" spans="1:48" ht="15.6">
      <c r="A37" s="1"/>
      <c r="B37" s="1"/>
      <c r="C37" s="1"/>
      <c r="D37" s="31"/>
      <c r="E37" s="1"/>
      <c r="F37" s="55">
        <f t="shared" si="7"/>
        <v>31</v>
      </c>
      <c r="G37" s="17"/>
      <c r="H37" s="28" t="s">
        <v>103</v>
      </c>
      <c r="I37" s="110"/>
      <c r="J37" s="111">
        <f ca="1">+S39/100</f>
        <v>2.0016075799889923</v>
      </c>
      <c r="K37" s="111">
        <f ca="1">+J37</f>
        <v>2.0016075799889923</v>
      </c>
      <c r="L37" s="17"/>
      <c r="M37" s="17"/>
      <c r="N37" s="17"/>
      <c r="O37" s="1"/>
      <c r="P37" s="1"/>
      <c r="R37" s="47">
        <v>2</v>
      </c>
      <c r="S37" s="48">
        <f ca="1">AK32/Investment*100</f>
        <v>200.16075799889924</v>
      </c>
      <c r="T37" s="61">
        <f ca="1">EXP(y_inter2-(slope*LN(+S37)))</f>
        <v>8.3714267841650631</v>
      </c>
      <c r="U37" s="50">
        <f ca="1">(+S37*T37/100)/100</f>
        <v>0.16756311306507665</v>
      </c>
      <c r="V37" s="50">
        <f>regDebt_weighted</f>
        <v>3.5860000000000003E-2</v>
      </c>
      <c r="W37" s="50">
        <f ca="1">+U37-V37</f>
        <v>0.13170311306507665</v>
      </c>
      <c r="X37" s="50">
        <f ca="1">+((W37*(1-0.34))-Pfd_weighted)/Equity_percent</f>
        <v>0.23469201925276334</v>
      </c>
      <c r="Y37" s="50">
        <f>+Y36</f>
        <v>2.5000000000000001E-3</v>
      </c>
      <c r="Z37" s="50">
        <f ca="1">+X37+Y37</f>
        <v>0.23719201925276334</v>
      </c>
      <c r="AA37" s="50">
        <f ca="1">Z37*equityP</f>
        <v>0.14231521155165799</v>
      </c>
      <c r="AB37" s="50">
        <f ca="1">+AA37/(1-taxrate)</f>
        <v>0.180145837407162</v>
      </c>
      <c r="AC37" s="50">
        <f>debtP*Debt_Rate</f>
        <v>1.6570222222287465E-2</v>
      </c>
      <c r="AD37" s="50">
        <f ca="1">+AC37+AB37</f>
        <v>0.19671605962944946</v>
      </c>
      <c r="AE37" s="50">
        <f ca="1">+AD37/(S37/100)</f>
        <v>9.8279034110438021E-2</v>
      </c>
      <c r="AF37" s="50">
        <f ca="1">1-AE37</f>
        <v>0.90172096588956197</v>
      </c>
      <c r="AG37" s="51">
        <f ca="1">expenses/(AF37)</f>
        <v>16788141.455649458</v>
      </c>
      <c r="AH37" s="52">
        <f ca="1">+AG37-Revenue</f>
        <v>866812.59033778869</v>
      </c>
      <c r="AI37" s="53">
        <f ca="1">+AH37/$J$49</f>
        <v>994153.34606811334</v>
      </c>
      <c r="AJ37" s="53">
        <f ca="1">+AI37*$J$47</f>
        <v>29809.538329581159</v>
      </c>
      <c r="AK37" s="51">
        <f t="shared" ref="AK37:AK39" ca="1" si="18">ROUND(+AJ37+AG37,5)</f>
        <v>16817950.993980002</v>
      </c>
    </row>
    <row r="38" spans="1:48" ht="15.6">
      <c r="A38" s="1"/>
      <c r="B38" s="1"/>
      <c r="C38" s="1"/>
      <c r="D38" s="31"/>
      <c r="E38" s="1"/>
      <c r="F38" s="55">
        <f t="shared" si="7"/>
        <v>32</v>
      </c>
      <c r="G38" s="17"/>
      <c r="H38" s="28" t="s">
        <v>104</v>
      </c>
      <c r="I38" s="17"/>
      <c r="J38" s="106">
        <f>+C10</f>
        <v>0.21</v>
      </c>
      <c r="K38" s="106">
        <f>+J38</f>
        <v>0.21</v>
      </c>
      <c r="L38" s="17"/>
      <c r="M38" s="17"/>
      <c r="N38" s="17"/>
      <c r="O38" s="1"/>
      <c r="P38" s="1"/>
      <c r="Q38" s="112"/>
      <c r="R38" s="56">
        <v>3</v>
      </c>
      <c r="S38" s="48">
        <f ca="1">AK33/Investment*100</f>
        <v>200.16075799889924</v>
      </c>
      <c r="T38" s="49">
        <f ca="1">EXP(y_inter3-(slope*LN(S38)))</f>
        <v>8.3714267841650631</v>
      </c>
      <c r="U38" s="50">
        <f ca="1">(+S38*T38/100)/100</f>
        <v>0.16756311306507665</v>
      </c>
      <c r="V38" s="50">
        <f>regDebt_weighted</f>
        <v>3.5860000000000003E-2</v>
      </c>
      <c r="W38" s="50">
        <f ca="1">+U38-V38</f>
        <v>0.13170311306507665</v>
      </c>
      <c r="X38" s="50">
        <f ca="1">+((W38*(1-0.34))-Pfd_weighted)/Equity_percent</f>
        <v>0.23469201925276334</v>
      </c>
      <c r="Y38" s="50">
        <f>+Y37</f>
        <v>2.5000000000000001E-3</v>
      </c>
      <c r="Z38" s="50">
        <f t="shared" ref="Z38:Z39" ca="1" si="19">+X38+Y38</f>
        <v>0.23719201925276334</v>
      </c>
      <c r="AA38" s="50">
        <f ca="1">Z38*equityP</f>
        <v>0.14231521155165799</v>
      </c>
      <c r="AB38" s="50">
        <f ca="1">+AA38/(1-taxrate)</f>
        <v>0.180145837407162</v>
      </c>
      <c r="AC38" s="50">
        <f>debtP*Debt_Rate</f>
        <v>1.6570222222287465E-2</v>
      </c>
      <c r="AD38" s="50">
        <f ca="1">+AC38+AB38</f>
        <v>0.19671605962944946</v>
      </c>
      <c r="AE38" s="50">
        <f ca="1">+AD38/(S38/100)</f>
        <v>9.8279034110438021E-2</v>
      </c>
      <c r="AF38" s="50">
        <f ca="1">1-AE38</f>
        <v>0.90172096588956197</v>
      </c>
      <c r="AG38" s="51">
        <f ca="1">expenses/(AF38)</f>
        <v>16788141.455649458</v>
      </c>
      <c r="AH38" s="52">
        <f ca="1">+AG38-Revenue</f>
        <v>866812.59033778869</v>
      </c>
      <c r="AI38" s="53">
        <f ca="1">+AH38/$J$49</f>
        <v>994153.34606811334</v>
      </c>
      <c r="AJ38" s="53">
        <f ca="1">+AI38*$J$47</f>
        <v>29809.538329581159</v>
      </c>
      <c r="AK38" s="51">
        <f t="shared" ca="1" si="18"/>
        <v>16817950.993980002</v>
      </c>
    </row>
    <row r="39" spans="1:48" ht="15.6">
      <c r="A39" s="1"/>
      <c r="B39" s="1"/>
      <c r="C39" s="1"/>
      <c r="D39" s="101"/>
      <c r="E39" s="1"/>
      <c r="F39" s="55">
        <f t="shared" si="7"/>
        <v>33</v>
      </c>
      <c r="G39" s="17"/>
      <c r="H39" s="17"/>
      <c r="I39" s="17"/>
      <c r="J39" s="17"/>
      <c r="K39" s="17"/>
      <c r="L39" s="17"/>
      <c r="M39" s="17"/>
      <c r="N39" s="17"/>
      <c r="O39" s="1"/>
      <c r="P39" s="1"/>
      <c r="R39" s="59">
        <v>4</v>
      </c>
      <c r="S39" s="48">
        <f ca="1">AK34/Investment*100</f>
        <v>200.16075799889924</v>
      </c>
      <c r="T39" s="64">
        <f ca="1">EXP(y_inter4-(slope*LN(S39)))</f>
        <v>8.3714267841650631</v>
      </c>
      <c r="U39" s="50">
        <f ca="1">(+S39*T39/100)/100</f>
        <v>0.16756311306507665</v>
      </c>
      <c r="V39" s="50">
        <f>regDebt_weighted</f>
        <v>3.5860000000000003E-2</v>
      </c>
      <c r="W39" s="50">
        <f ca="1">+U39-V39</f>
        <v>0.13170311306507665</v>
      </c>
      <c r="X39" s="50">
        <f ca="1">+((W39*(1-0.34))-Pfd_weighted)/Equity_percent</f>
        <v>0.23469201925276334</v>
      </c>
      <c r="Y39" s="50">
        <f>+Y38</f>
        <v>2.5000000000000001E-3</v>
      </c>
      <c r="Z39" s="50">
        <f t="shared" ca="1" si="19"/>
        <v>0.23719201925276334</v>
      </c>
      <c r="AA39" s="50">
        <f ca="1">Z39*equityP</f>
        <v>0.14231521155165799</v>
      </c>
      <c r="AB39" s="50">
        <f ca="1">+AA39/(1-taxrate)</f>
        <v>0.180145837407162</v>
      </c>
      <c r="AC39" s="50">
        <f>debtP*Debt_Rate</f>
        <v>1.6570222222287465E-2</v>
      </c>
      <c r="AD39" s="50">
        <f ca="1">+AC39+AB39</f>
        <v>0.19671605962944946</v>
      </c>
      <c r="AE39" s="50">
        <f ca="1">+AD39/(S39/100)</f>
        <v>9.8279034110438021E-2</v>
      </c>
      <c r="AF39" s="50">
        <f ca="1">1-AE39</f>
        <v>0.90172096588956197</v>
      </c>
      <c r="AG39" s="51">
        <f ca="1">expenses/(AF39)</f>
        <v>16788141.455649458</v>
      </c>
      <c r="AH39" s="52">
        <f ca="1">+AG39-Revenue</f>
        <v>866812.59033778869</v>
      </c>
      <c r="AI39" s="53">
        <f ca="1">+AH39/$J$49</f>
        <v>994153.34606811334</v>
      </c>
      <c r="AJ39" s="53">
        <f ca="1">+AI39*$J$47</f>
        <v>29809.538329581159</v>
      </c>
      <c r="AK39" s="51">
        <f t="shared" ca="1" si="18"/>
        <v>16817950.993980002</v>
      </c>
    </row>
    <row r="40" spans="1:48" ht="15.6">
      <c r="A40" s="1"/>
      <c r="B40" s="1"/>
      <c r="C40" s="1"/>
      <c r="D40" s="1"/>
      <c r="E40" s="1"/>
      <c r="F40" s="55">
        <f t="shared" si="7"/>
        <v>34</v>
      </c>
      <c r="G40" s="110"/>
      <c r="H40" s="17"/>
      <c r="I40" s="17"/>
      <c r="J40" s="17"/>
      <c r="K40" s="17"/>
      <c r="L40" s="17"/>
      <c r="M40" s="17"/>
      <c r="N40" s="17"/>
      <c r="O40" s="1"/>
      <c r="P40" s="1"/>
      <c r="X40" s="94"/>
      <c r="Y40" s="94"/>
      <c r="Z40" s="94"/>
      <c r="AA40" s="109"/>
      <c r="AB40" s="49"/>
      <c r="AC40" s="94"/>
      <c r="AE40" s="94"/>
      <c r="AF40" s="94"/>
      <c r="AG40" s="49"/>
      <c r="AH40" s="93"/>
      <c r="AJ40" s="49"/>
    </row>
    <row r="41" spans="1:48" ht="15.6">
      <c r="A41" s="1"/>
      <c r="B41" s="1"/>
      <c r="C41" s="1"/>
      <c r="D41" s="1"/>
      <c r="E41" s="1"/>
      <c r="F41" s="55">
        <f t="shared" si="7"/>
        <v>35</v>
      </c>
      <c r="G41" s="17"/>
      <c r="H41" s="103" t="s">
        <v>105</v>
      </c>
      <c r="I41" s="113"/>
      <c r="J41" s="17"/>
      <c r="K41" s="17"/>
      <c r="L41" s="17"/>
      <c r="M41" s="17"/>
      <c r="N41" s="17"/>
      <c r="O41" s="1"/>
      <c r="P41" s="1"/>
      <c r="R41" s="114" t="s">
        <v>106</v>
      </c>
      <c r="S41" s="115"/>
      <c r="T41" s="72"/>
      <c r="U41" s="72"/>
      <c r="V41" s="73"/>
      <c r="X41" s="116"/>
      <c r="Y41" s="116"/>
      <c r="Z41" s="116"/>
      <c r="AA41" s="109"/>
      <c r="AB41" s="49"/>
      <c r="AC41" s="94"/>
      <c r="AE41" s="94"/>
      <c r="AF41" s="94"/>
      <c r="AG41" s="49"/>
      <c r="AH41" s="93"/>
      <c r="AJ41" s="49"/>
    </row>
    <row r="42" spans="1:48" ht="15.6">
      <c r="A42" s="1"/>
      <c r="B42" s="1"/>
      <c r="C42" s="1"/>
      <c r="D42" s="1"/>
      <c r="E42" s="1"/>
      <c r="F42" s="55">
        <f t="shared" si="7"/>
        <v>36</v>
      </c>
      <c r="G42" s="17"/>
      <c r="H42" s="17"/>
      <c r="I42" s="17"/>
      <c r="J42" s="117" t="s">
        <v>107</v>
      </c>
      <c r="K42" s="118" t="s">
        <v>46</v>
      </c>
      <c r="L42" s="17"/>
      <c r="M42" s="17"/>
      <c r="N42" s="17"/>
      <c r="O42" s="1"/>
      <c r="P42" s="1"/>
      <c r="R42" s="119" t="s">
        <v>108</v>
      </c>
      <c r="S42" s="120"/>
      <c r="V42" s="121"/>
      <c r="X42" s="94"/>
      <c r="Y42" s="94"/>
      <c r="Z42" s="94"/>
      <c r="AA42" s="109"/>
      <c r="AB42" s="49"/>
      <c r="AC42" s="94"/>
      <c r="AE42" s="94"/>
      <c r="AF42" s="94"/>
      <c r="AG42" s="49"/>
      <c r="AJ42" s="49"/>
    </row>
    <row r="43" spans="1:48" ht="15.6">
      <c r="A43" s="1"/>
      <c r="B43" s="1"/>
      <c r="C43" s="1"/>
      <c r="D43" s="1"/>
      <c r="E43" s="1"/>
      <c r="F43" s="55">
        <f t="shared" si="7"/>
        <v>37</v>
      </c>
      <c r="G43" s="17"/>
      <c r="H43" s="28" t="s">
        <v>109</v>
      </c>
      <c r="I43" s="122"/>
      <c r="J43" s="123">
        <f>IF(A64=TRUE,C11,0)</f>
        <v>1.7500000000000002E-2</v>
      </c>
      <c r="K43" s="124">
        <f ca="1">+J43*($J$7/$J$49)</f>
        <v>17397.67080989746</v>
      </c>
      <c r="L43" s="17"/>
      <c r="M43" s="17"/>
      <c r="N43" s="17"/>
      <c r="O43" s="1"/>
      <c r="P43" s="1"/>
      <c r="R43" s="56">
        <v>0</v>
      </c>
      <c r="S43" s="125">
        <v>1</v>
      </c>
      <c r="U43" s="126" t="s">
        <v>102</v>
      </c>
      <c r="V43" s="127">
        <f ca="1">VLOOKUP(R48,R36:AG39,14)</f>
        <v>9.8279034110438021E-2</v>
      </c>
      <c r="AC43" s="94"/>
      <c r="AE43" s="94"/>
      <c r="AJ43" s="49"/>
      <c r="AN43" s="94"/>
      <c r="AO43" s="94"/>
      <c r="AP43" s="94"/>
      <c r="AQ43" s="94"/>
      <c r="AR43" s="94"/>
      <c r="AS43" s="94"/>
      <c r="AT43" s="94"/>
      <c r="AU43" s="94"/>
      <c r="AV43" s="94"/>
    </row>
    <row r="44" spans="1:48" ht="15.6">
      <c r="A44" s="1"/>
      <c r="B44" s="1"/>
      <c r="C44" s="1"/>
      <c r="D44" s="1"/>
      <c r="E44" s="1"/>
      <c r="F44" s="55">
        <f t="shared" si="7"/>
        <v>38</v>
      </c>
      <c r="G44" s="17"/>
      <c r="H44" s="28" t="s">
        <v>110</v>
      </c>
      <c r="I44" s="122"/>
      <c r="J44" s="123">
        <f>IF(A64=TRUE,C12,0)</f>
        <v>5.1000000000000004E-3</v>
      </c>
      <c r="K44" s="124">
        <f ca="1">+J44*($J$7/$J$49)</f>
        <v>5070.1783503129736</v>
      </c>
      <c r="L44" s="17"/>
      <c r="M44" s="17"/>
      <c r="N44" s="17"/>
      <c r="O44" s="1"/>
      <c r="P44" s="1"/>
      <c r="R44" s="56">
        <v>50</v>
      </c>
      <c r="S44" s="125">
        <v>2</v>
      </c>
      <c r="U44" s="126" t="s">
        <v>45</v>
      </c>
      <c r="V44" s="127">
        <f ca="1">ROUND(1-V43,6)</f>
        <v>0.90172099999999999</v>
      </c>
      <c r="AA44" s="128"/>
      <c r="AB44" s="20"/>
      <c r="AC44" s="20"/>
      <c r="AE44" s="94"/>
      <c r="AH44" s="93"/>
      <c r="AJ44" s="49"/>
      <c r="AN44" s="94"/>
      <c r="AO44" s="94"/>
      <c r="AP44" s="94"/>
      <c r="AQ44" s="94"/>
      <c r="AR44" s="94"/>
      <c r="AS44" s="94"/>
      <c r="AT44" s="94"/>
      <c r="AU44" s="94"/>
      <c r="AV44" s="94"/>
    </row>
    <row r="45" spans="1:48" ht="15.6">
      <c r="A45" s="1"/>
      <c r="B45" s="1"/>
      <c r="C45" s="1"/>
      <c r="D45" s="1"/>
      <c r="E45" s="1"/>
      <c r="F45" s="55">
        <f t="shared" si="7"/>
        <v>39</v>
      </c>
      <c r="G45" s="17"/>
      <c r="H45" s="28" t="s">
        <v>111</v>
      </c>
      <c r="I45" s="122"/>
      <c r="J45" s="123">
        <f>IF(A64=TRUE,C13,0)</f>
        <v>0</v>
      </c>
      <c r="K45" s="124">
        <f ca="1">+J45*($J$7/$J$49)</f>
        <v>0</v>
      </c>
      <c r="L45" s="17"/>
      <c r="M45" s="17"/>
      <c r="N45" s="17"/>
      <c r="O45" s="1"/>
      <c r="P45" s="1"/>
      <c r="R45" s="56">
        <v>125</v>
      </c>
      <c r="S45" s="125">
        <v>3</v>
      </c>
      <c r="U45" s="11" t="s">
        <v>112</v>
      </c>
      <c r="V45" s="129">
        <f ca="1">+M7/Revenue-1</f>
        <v>5.631574345008139E-2</v>
      </c>
      <c r="W45" s="53"/>
      <c r="X45" s="94"/>
      <c r="Y45" s="94"/>
      <c r="Z45" s="94"/>
      <c r="AA45" s="128"/>
      <c r="AB45" s="49"/>
      <c r="AC45" s="94"/>
      <c r="AE45" s="94"/>
      <c r="AF45" s="94"/>
      <c r="AG45" s="49"/>
      <c r="AH45" s="93"/>
      <c r="AJ45" s="49"/>
      <c r="AN45" s="94"/>
      <c r="AO45" s="94"/>
      <c r="AP45" s="94"/>
      <c r="AQ45" s="94"/>
      <c r="AR45" s="94"/>
      <c r="AS45" s="94"/>
      <c r="AT45" s="94"/>
      <c r="AU45" s="94"/>
      <c r="AV45" s="94"/>
    </row>
    <row r="46" spans="1:48" ht="15.6">
      <c r="A46" s="1"/>
      <c r="B46" s="1"/>
      <c r="C46" s="1"/>
      <c r="D46" s="1"/>
      <c r="E46" s="1"/>
      <c r="F46" s="55">
        <f t="shared" si="7"/>
        <v>40</v>
      </c>
      <c r="G46" s="17"/>
      <c r="H46" s="28" t="s">
        <v>113</v>
      </c>
      <c r="I46" s="122"/>
      <c r="J46" s="123">
        <f>IF(A64=TRUE,C14,0)</f>
        <v>7.3848493670299322E-3</v>
      </c>
      <c r="K46" s="124">
        <f ca="1">+J46*($J$7/$J$49)</f>
        <v>7341.6673296152212</v>
      </c>
      <c r="L46" s="17"/>
      <c r="M46" s="17"/>
      <c r="N46" s="17"/>
      <c r="O46" s="1"/>
      <c r="P46" s="1"/>
      <c r="R46" s="59">
        <v>401</v>
      </c>
      <c r="S46" s="130">
        <v>4</v>
      </c>
      <c r="T46" s="81"/>
      <c r="U46" s="81"/>
      <c r="V46" s="84"/>
      <c r="X46" s="94"/>
      <c r="Y46" s="94"/>
      <c r="Z46" s="94"/>
      <c r="AA46" s="109"/>
      <c r="AB46" s="49"/>
      <c r="AC46" s="94"/>
      <c r="AE46" s="94"/>
      <c r="AF46" s="94"/>
      <c r="AG46" s="49"/>
      <c r="AH46" s="93"/>
      <c r="AJ46" s="49"/>
      <c r="AN46" s="94"/>
      <c r="AO46" s="94"/>
      <c r="AP46" s="94"/>
      <c r="AQ46" s="94"/>
      <c r="AR46" s="94"/>
      <c r="AS46" s="94"/>
      <c r="AT46" s="94"/>
      <c r="AU46" s="94"/>
      <c r="AV46" s="94"/>
    </row>
    <row r="47" spans="1:48" ht="16.2" thickBot="1">
      <c r="A47" s="1"/>
      <c r="B47" s="1"/>
      <c r="C47" s="1"/>
      <c r="D47" s="1"/>
      <c r="E47" s="1"/>
      <c r="F47" s="55">
        <f t="shared" si="7"/>
        <v>41</v>
      </c>
      <c r="G47" s="17"/>
      <c r="H47" s="28" t="s">
        <v>114</v>
      </c>
      <c r="I47" s="110"/>
      <c r="J47" s="131">
        <f>SUM(J43:J46)</f>
        <v>2.9984849367029935E-2</v>
      </c>
      <c r="K47" s="98">
        <f ca="1">+K43+K44+K45+K46</f>
        <v>29809.516489825655</v>
      </c>
      <c r="L47" s="17"/>
      <c r="M47" s="17"/>
      <c r="N47" s="17"/>
      <c r="O47" s="1"/>
      <c r="P47" s="1"/>
      <c r="R47" s="38">
        <f ca="1">VLOOKUP(R48,R36:S39,2)</f>
        <v>200.16075799889924</v>
      </c>
      <c r="S47" s="132" t="s">
        <v>115</v>
      </c>
      <c r="T47" s="73"/>
      <c r="X47" s="11" t="s">
        <v>116</v>
      </c>
      <c r="AE47" s="94"/>
      <c r="AH47" s="93"/>
      <c r="AJ47" s="49"/>
    </row>
    <row r="48" spans="1:48" ht="16.2" thickTop="1">
      <c r="A48" s="1"/>
      <c r="B48" s="1"/>
      <c r="C48" s="1"/>
      <c r="D48" s="1"/>
      <c r="E48" s="1"/>
      <c r="F48" s="55">
        <f t="shared" si="7"/>
        <v>42</v>
      </c>
      <c r="G48" s="17"/>
      <c r="H48" s="17"/>
      <c r="I48" s="17"/>
      <c r="J48" s="133"/>
      <c r="K48" s="17"/>
      <c r="L48" s="17"/>
      <c r="M48" s="17"/>
      <c r="N48" s="17"/>
      <c r="O48" s="1"/>
      <c r="P48" s="1"/>
      <c r="R48" s="56">
        <f ca="1">VLOOKUP(S36,R43:S46,2)</f>
        <v>3</v>
      </c>
      <c r="S48" s="134" t="s">
        <v>117</v>
      </c>
      <c r="T48" s="121"/>
      <c r="X48" s="11" t="s">
        <v>118</v>
      </c>
      <c r="AC48" s="20"/>
      <c r="AE48" s="94"/>
      <c r="AJ48" s="49"/>
    </row>
    <row r="49" spans="1:48" ht="15.6">
      <c r="A49" s="1"/>
      <c r="B49" s="1"/>
      <c r="C49" s="1"/>
      <c r="D49" s="1"/>
      <c r="E49" s="1"/>
      <c r="F49" s="55">
        <f t="shared" si="7"/>
        <v>43</v>
      </c>
      <c r="G49" s="23"/>
      <c r="H49" s="28" t="s">
        <v>119</v>
      </c>
      <c r="I49" s="17"/>
      <c r="J49" s="106">
        <f ca="1">((K35)-J47)</f>
        <v>0.87191034840454074</v>
      </c>
      <c r="K49" s="17"/>
      <c r="L49" s="17"/>
      <c r="M49" s="17"/>
      <c r="N49" s="17"/>
      <c r="O49" s="1"/>
      <c r="P49" s="1"/>
      <c r="R49" s="56"/>
      <c r="S49" s="134"/>
      <c r="T49" s="121"/>
      <c r="X49" s="11" t="s">
        <v>120</v>
      </c>
      <c r="AC49" s="94"/>
      <c r="AE49" s="94"/>
      <c r="AF49" s="94"/>
      <c r="AG49" s="49"/>
      <c r="AJ49" s="49"/>
    </row>
    <row r="50" spans="1:48">
      <c r="A50" s="1"/>
      <c r="B50" s="1"/>
      <c r="C50" s="1"/>
      <c r="D50" s="1"/>
      <c r="E50" s="1"/>
      <c r="F50" s="1"/>
      <c r="G50" s="1"/>
      <c r="H50" s="1"/>
      <c r="I50" s="1"/>
      <c r="J50" s="1"/>
      <c r="K50" s="135"/>
      <c r="L50" s="1"/>
      <c r="M50" s="1"/>
      <c r="N50" s="136"/>
      <c r="O50" s="1"/>
      <c r="P50" s="1"/>
      <c r="R50" s="137">
        <f ca="1">+V44</f>
        <v>0.90172099999999999</v>
      </c>
      <c r="S50" s="138" t="s">
        <v>45</v>
      </c>
      <c r="T50" s="139"/>
      <c r="X50" s="11" t="s">
        <v>121</v>
      </c>
      <c r="AC50" s="94"/>
      <c r="AE50" s="94"/>
      <c r="AF50" s="94"/>
      <c r="AG50" s="49"/>
      <c r="AH50" s="94"/>
      <c r="AJ50" s="49"/>
      <c r="AN50" s="94"/>
      <c r="AO50" s="94"/>
      <c r="AP50" s="94"/>
      <c r="AQ50" s="94"/>
      <c r="AR50" s="94"/>
      <c r="AS50" s="94"/>
      <c r="AT50" s="94"/>
      <c r="AU50" s="94"/>
      <c r="AV50" s="94"/>
    </row>
    <row r="51" spans="1:48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R51" s="11"/>
      <c r="AB51" s="49"/>
      <c r="AC51" s="94"/>
      <c r="AE51" s="94"/>
      <c r="AF51" s="94"/>
      <c r="AG51" s="49"/>
      <c r="AH51" s="93"/>
      <c r="AJ51" s="49"/>
      <c r="AN51" s="94"/>
      <c r="AO51" s="94"/>
      <c r="AP51" s="94"/>
      <c r="AQ51" s="94"/>
      <c r="AR51" s="94"/>
      <c r="AS51" s="94"/>
      <c r="AT51" s="94"/>
      <c r="AU51" s="94"/>
      <c r="AV51" s="94"/>
    </row>
    <row r="52" spans="1:48">
      <c r="A52" s="1"/>
      <c r="B52" s="1"/>
      <c r="C52" s="1"/>
      <c r="D52" s="1"/>
      <c r="E52" s="1"/>
      <c r="F52" s="1"/>
      <c r="G52" s="1"/>
      <c r="H52" s="1"/>
      <c r="I52" s="1"/>
      <c r="J52" s="140"/>
      <c r="K52" s="140"/>
      <c r="L52" s="140"/>
      <c r="M52" s="140"/>
      <c r="N52" s="1"/>
      <c r="O52" s="1"/>
      <c r="P52" s="1"/>
      <c r="R52" s="11"/>
      <c r="AB52" s="49"/>
      <c r="AC52" s="94"/>
      <c r="AE52" s="94"/>
      <c r="AF52" s="94"/>
      <c r="AG52" s="49"/>
      <c r="AH52" s="93"/>
      <c r="AJ52" s="49"/>
      <c r="AN52" s="94"/>
      <c r="AO52" s="94"/>
      <c r="AP52" s="94"/>
      <c r="AQ52" s="94"/>
      <c r="AR52" s="94"/>
      <c r="AS52" s="94"/>
      <c r="AT52" s="94"/>
      <c r="AU52" s="94"/>
      <c r="AV52" s="94"/>
    </row>
    <row r="53" spans="1:48" ht="15.6">
      <c r="A53" s="1"/>
      <c r="B53" s="1"/>
      <c r="C53" s="1"/>
      <c r="D53" s="1"/>
      <c r="E53" s="1"/>
      <c r="F53" s="1"/>
      <c r="G53" s="1"/>
      <c r="H53" s="1"/>
      <c r="I53" s="1"/>
      <c r="J53" s="1"/>
      <c r="K53" s="140"/>
      <c r="L53" s="140"/>
      <c r="M53" s="140"/>
      <c r="N53" s="1"/>
      <c r="O53" s="1"/>
      <c r="P53" s="1"/>
      <c r="R53" s="11"/>
      <c r="S53" s="11" t="s">
        <v>122</v>
      </c>
      <c r="T53" s="94"/>
      <c r="U53" s="141"/>
      <c r="W53" s="142" t="s">
        <v>123</v>
      </c>
      <c r="X53" s="143"/>
      <c r="Y53" s="143"/>
      <c r="Z53" s="143"/>
      <c r="AA53" s="143"/>
      <c r="AB53" s="143"/>
      <c r="AE53" s="94"/>
      <c r="AH53" s="93"/>
      <c r="AJ53" s="49"/>
      <c r="AN53" s="94"/>
      <c r="AO53" s="94"/>
      <c r="AP53" s="94"/>
      <c r="AQ53" s="94"/>
      <c r="AR53" s="94"/>
      <c r="AS53" s="94"/>
      <c r="AT53" s="94"/>
      <c r="AU53" s="94"/>
      <c r="AV53" s="94"/>
    </row>
    <row r="54" spans="1:48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44"/>
      <c r="M54" s="144"/>
      <c r="N54" s="1"/>
      <c r="O54" s="1"/>
      <c r="P54" s="1"/>
      <c r="R54" s="145"/>
      <c r="S54" s="146" t="s">
        <v>86</v>
      </c>
      <c r="T54" s="146" t="s">
        <v>124</v>
      </c>
      <c r="U54" s="147" t="s">
        <v>89</v>
      </c>
      <c r="W54" s="148" t="s">
        <v>125</v>
      </c>
      <c r="X54" s="149">
        <v>3.7226020000000002</v>
      </c>
      <c r="Y54" s="150" t="s">
        <v>126</v>
      </c>
      <c r="Z54" s="151">
        <v>3.7226020000000002</v>
      </c>
      <c r="AC54" s="20"/>
      <c r="AE54" s="94"/>
      <c r="AJ54" s="49"/>
    </row>
    <row r="55" spans="1:48">
      <c r="A55" s="1"/>
      <c r="B55" s="1"/>
      <c r="C55" s="1"/>
      <c r="D55" s="1"/>
      <c r="E55" s="1"/>
      <c r="F55" s="1"/>
      <c r="G55" s="1"/>
      <c r="H55" s="1"/>
      <c r="I55" s="1"/>
      <c r="J55" s="144"/>
      <c r="K55" s="1"/>
      <c r="L55" s="144"/>
      <c r="M55" s="144"/>
      <c r="N55" s="1"/>
      <c r="O55" s="1"/>
      <c r="P55" s="1"/>
      <c r="R55" s="12" t="s">
        <v>43</v>
      </c>
      <c r="S55" s="128">
        <v>0.56200000000000006</v>
      </c>
      <c r="T55" s="128">
        <v>6.3799999999999996E-2</v>
      </c>
      <c r="U55" s="152">
        <f>ROUND(+S55*T55,5)</f>
        <v>3.5860000000000003E-2</v>
      </c>
      <c r="W55" s="153" t="s">
        <v>127</v>
      </c>
      <c r="X55" s="154">
        <v>3.7226020000000002</v>
      </c>
      <c r="Y55" s="155" t="s">
        <v>128</v>
      </c>
      <c r="Z55" s="156">
        <v>3.7226020000000002</v>
      </c>
      <c r="AC55" s="94"/>
      <c r="AE55" s="94"/>
      <c r="AF55" s="94"/>
      <c r="AG55" s="49"/>
      <c r="AJ55" s="49"/>
    </row>
    <row r="56" spans="1:48" ht="15.6">
      <c r="A56" s="1"/>
      <c r="B56" s="1"/>
      <c r="C56" s="1"/>
      <c r="D56" s="1"/>
      <c r="E56" s="140"/>
      <c r="F56" s="1"/>
      <c r="G56" s="1"/>
      <c r="H56" s="1"/>
      <c r="I56" s="1"/>
      <c r="J56" s="144"/>
      <c r="K56" s="1"/>
      <c r="L56" s="144"/>
      <c r="M56" s="144"/>
      <c r="N56" s="1"/>
      <c r="O56" s="1"/>
      <c r="P56" s="1"/>
      <c r="R56" s="12" t="s">
        <v>129</v>
      </c>
      <c r="S56" s="128">
        <v>9.4E-2</v>
      </c>
      <c r="T56" s="128">
        <v>6.59E-2</v>
      </c>
      <c r="U56" s="152">
        <f>ROUND(+S56*T56,5)</f>
        <v>6.1900000000000002E-3</v>
      </c>
      <c r="W56" s="12"/>
      <c r="Y56" s="157"/>
      <c r="Z56" s="158"/>
      <c r="AC56" s="94"/>
      <c r="AE56" s="94"/>
      <c r="AF56" s="94"/>
      <c r="AG56" s="49"/>
      <c r="AH56" s="93"/>
      <c r="AJ56" s="49"/>
      <c r="AN56" s="94"/>
    </row>
    <row r="57" spans="1:48">
      <c r="A57" s="1"/>
      <c r="B57" s="1"/>
      <c r="C57" s="1"/>
      <c r="D57" s="1"/>
      <c r="E57" s="140"/>
      <c r="F57" s="140"/>
      <c r="G57" s="140"/>
      <c r="H57" s="159"/>
      <c r="I57" s="140"/>
      <c r="J57" s="144"/>
      <c r="K57" s="1"/>
      <c r="L57" s="1"/>
      <c r="M57" s="1"/>
      <c r="N57" s="1"/>
      <c r="O57" s="1"/>
      <c r="P57" s="1"/>
      <c r="R57" s="12" t="s">
        <v>41</v>
      </c>
      <c r="S57" s="160">
        <v>0.34399999999999997</v>
      </c>
      <c r="T57" s="161"/>
      <c r="U57" s="162"/>
      <c r="W57" s="80"/>
      <c r="X57" s="163" t="s">
        <v>130</v>
      </c>
      <c r="Y57" s="164">
        <v>0.30151749999999999</v>
      </c>
      <c r="Z57" s="165"/>
      <c r="AC57" s="94"/>
      <c r="AE57" s="94"/>
      <c r="AF57" s="94"/>
      <c r="AG57" s="49"/>
      <c r="AH57" s="93"/>
      <c r="AJ57" s="49"/>
    </row>
    <row r="58" spans="1:48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R58" s="80"/>
      <c r="S58" s="160">
        <f>SUM(S55:S57)</f>
        <v>1</v>
      </c>
      <c r="T58" s="166"/>
      <c r="U58" s="167"/>
      <c r="X58" s="94"/>
      <c r="Y58" s="94"/>
      <c r="Z58" s="94"/>
      <c r="AA58" s="109"/>
      <c r="AB58" s="49"/>
      <c r="AC58" s="94"/>
      <c r="AE58" s="94"/>
      <c r="AF58" s="94"/>
      <c r="AG58" s="49"/>
      <c r="AH58" s="93"/>
      <c r="AJ58" s="49"/>
    </row>
    <row r="59" spans="1:48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X59" s="168"/>
      <c r="Y59" s="168"/>
      <c r="Z59" s="168"/>
      <c r="AE59" s="94"/>
      <c r="AH59" s="93"/>
      <c r="AJ59" s="49"/>
      <c r="AN59" s="93"/>
      <c r="AO59" s="93"/>
      <c r="AP59" s="93"/>
      <c r="AQ59" s="93"/>
      <c r="AR59" s="93"/>
      <c r="AS59" s="93"/>
      <c r="AT59" s="93"/>
      <c r="AU59" s="93"/>
      <c r="AV59" s="93"/>
    </row>
    <row r="60" spans="1:48">
      <c r="A60" s="1"/>
      <c r="B60" s="1"/>
      <c r="C60" s="1"/>
      <c r="D60" s="1"/>
      <c r="E60" s="140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R60" s="11"/>
      <c r="S60" s="169"/>
      <c r="W60" s="145"/>
      <c r="X60" s="170" t="s">
        <v>97</v>
      </c>
      <c r="Y60" s="170" t="s">
        <v>131</v>
      </c>
      <c r="Z60" s="171" t="s">
        <v>22</v>
      </c>
      <c r="AE60" s="94"/>
      <c r="AJ60" s="49"/>
      <c r="AN60" s="93"/>
      <c r="AO60" s="93"/>
      <c r="AP60" s="93"/>
      <c r="AQ60" s="93"/>
      <c r="AR60" s="93"/>
      <c r="AS60" s="93"/>
      <c r="AT60" s="93"/>
      <c r="AU60" s="93"/>
      <c r="AV60" s="93"/>
    </row>
    <row r="61" spans="1:48">
      <c r="A61" s="1"/>
      <c r="B61" s="1"/>
      <c r="C61" s="1"/>
      <c r="D61" s="1"/>
      <c r="E61" s="1"/>
      <c r="F61" s="140"/>
      <c r="G61" s="140"/>
      <c r="H61" s="140"/>
      <c r="I61" s="140"/>
      <c r="J61" s="140"/>
      <c r="K61" s="140"/>
      <c r="L61" s="140"/>
      <c r="M61" s="140"/>
      <c r="N61" s="140"/>
      <c r="O61" s="1"/>
      <c r="P61" s="1"/>
      <c r="R61" s="11"/>
      <c r="W61" s="12"/>
      <c r="X61" s="172"/>
      <c r="Y61" s="172"/>
      <c r="Z61" s="173"/>
      <c r="AE61" s="94"/>
      <c r="AF61" s="94"/>
      <c r="AG61" s="49"/>
      <c r="AJ61" s="49"/>
      <c r="AN61" s="93"/>
      <c r="AO61" s="93"/>
      <c r="AP61" s="93"/>
      <c r="AQ61" s="93"/>
      <c r="AR61" s="93"/>
      <c r="AS61" s="93"/>
      <c r="AT61" s="93"/>
      <c r="AU61" s="93"/>
      <c r="AV61" s="93"/>
    </row>
    <row r="62" spans="1:48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R62" s="11"/>
      <c r="S62" s="169"/>
      <c r="W62" s="12"/>
      <c r="X62" s="126" t="s">
        <v>99</v>
      </c>
      <c r="Y62" s="127">
        <f t="shared" ref="Y62:Z67" ca="1" si="20">+J33</f>
        <v>0.19636730810380243</v>
      </c>
      <c r="Z62" s="127">
        <f t="shared" ca="1" si="20"/>
        <v>0.15860992006868427</v>
      </c>
      <c r="AE62" s="94"/>
      <c r="AF62" s="94"/>
      <c r="AG62" s="49"/>
      <c r="AH62" s="93"/>
      <c r="AJ62" s="49"/>
      <c r="AN62" s="93"/>
      <c r="AO62" s="93"/>
      <c r="AP62" s="93"/>
      <c r="AQ62" s="93"/>
      <c r="AR62" s="93"/>
      <c r="AS62" s="93"/>
      <c r="AT62" s="93"/>
      <c r="AU62" s="93"/>
      <c r="AV62" s="93"/>
    </row>
    <row r="63" spans="1:48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R63" s="11"/>
      <c r="W63" s="12"/>
      <c r="X63" s="126" t="s">
        <v>100</v>
      </c>
      <c r="Y63" s="127">
        <f t="shared" ca="1" si="20"/>
        <v>0.29966180980252494</v>
      </c>
      <c r="Z63" s="127">
        <f t="shared" ca="1" si="20"/>
        <v>0.2367328297439947</v>
      </c>
      <c r="AE63" s="94"/>
      <c r="AF63" s="94"/>
      <c r="AG63" s="49"/>
      <c r="AH63" s="93"/>
      <c r="AJ63" s="49"/>
    </row>
    <row r="64" spans="1:48">
      <c r="A64" s="11" t="b">
        <v>1</v>
      </c>
      <c r="B64" s="1"/>
      <c r="C64" s="1"/>
      <c r="F64" s="1"/>
      <c r="G64" s="1"/>
      <c r="H64" s="1"/>
      <c r="I64" s="1"/>
      <c r="J64" s="1"/>
      <c r="K64" s="1"/>
      <c r="L64" s="1"/>
      <c r="M64" s="1"/>
      <c r="N64" s="1"/>
      <c r="R64" s="11"/>
      <c r="S64" s="169"/>
      <c r="W64" s="12"/>
      <c r="X64" s="126" t="s">
        <v>45</v>
      </c>
      <c r="Y64" s="127">
        <f t="shared" ca="1" si="20"/>
        <v>0.90172100000000011</v>
      </c>
      <c r="Z64" s="127">
        <f t="shared" ca="1" si="20"/>
        <v>0.90189519777157068</v>
      </c>
      <c r="AE64" s="94"/>
      <c r="AF64" s="94"/>
      <c r="AG64" s="49"/>
      <c r="AH64" s="93"/>
      <c r="AJ64" s="49"/>
    </row>
    <row r="65" spans="8:40">
      <c r="H65" s="93"/>
      <c r="I65" s="93"/>
      <c r="J65" s="93"/>
      <c r="K65" s="93"/>
      <c r="L65" s="93"/>
      <c r="M65" s="93"/>
      <c r="N65" s="93"/>
      <c r="O65" s="93"/>
      <c r="R65" s="11"/>
      <c r="W65" s="12"/>
      <c r="X65" s="126" t="s">
        <v>102</v>
      </c>
      <c r="Y65" s="127">
        <f t="shared" ca="1" si="20"/>
        <v>9.827899999999995E-2</v>
      </c>
      <c r="Z65" s="127">
        <f t="shared" ca="1" si="20"/>
        <v>9.827899999999995E-2</v>
      </c>
      <c r="AE65" s="94"/>
      <c r="AH65" s="93"/>
      <c r="AJ65" s="49"/>
      <c r="AN65" s="93"/>
    </row>
    <row r="66" spans="8:40">
      <c r="H66" s="93"/>
      <c r="I66" s="93"/>
      <c r="J66" s="93"/>
      <c r="K66" s="93"/>
      <c r="L66" s="93"/>
      <c r="M66" s="93"/>
      <c r="N66" s="93"/>
      <c r="O66" s="93"/>
      <c r="R66" s="11"/>
      <c r="S66" s="169"/>
      <c r="W66" s="12"/>
      <c r="X66" s="126" t="s">
        <v>103</v>
      </c>
      <c r="Y66" s="127">
        <f t="shared" ca="1" si="20"/>
        <v>2.0016075799889923</v>
      </c>
      <c r="Z66" s="127">
        <f t="shared" ca="1" si="20"/>
        <v>2.0016075799889923</v>
      </c>
      <c r="AE66" s="94"/>
      <c r="AJ66" s="49"/>
    </row>
    <row r="67" spans="8:40">
      <c r="O67" s="93"/>
      <c r="W67" s="80"/>
      <c r="X67" s="175" t="s">
        <v>104</v>
      </c>
      <c r="Y67" s="176">
        <f t="shared" si="20"/>
        <v>0.21</v>
      </c>
      <c r="Z67" s="176">
        <f t="shared" si="20"/>
        <v>0.21</v>
      </c>
      <c r="AE67" s="94"/>
      <c r="AF67" s="94"/>
      <c r="AG67" s="49"/>
      <c r="AJ67" s="49"/>
    </row>
    <row r="68" spans="8:40">
      <c r="O68" s="93"/>
      <c r="W68" s="126"/>
      <c r="AE68" s="94"/>
      <c r="AF68" s="94"/>
      <c r="AG68" s="49"/>
      <c r="AH68" s="93"/>
      <c r="AJ68" s="49"/>
    </row>
    <row r="69" spans="8:40">
      <c r="O69" s="93"/>
      <c r="X69" s="94"/>
      <c r="Y69" s="94"/>
      <c r="Z69" s="94"/>
      <c r="AA69" s="109"/>
      <c r="AB69" s="49"/>
      <c r="AC69" s="94"/>
      <c r="AE69" s="94"/>
      <c r="AF69" s="94"/>
      <c r="AG69" s="49"/>
      <c r="AH69" s="93"/>
      <c r="AJ69" s="49"/>
    </row>
    <row r="70" spans="8:40">
      <c r="X70" s="94"/>
      <c r="Y70" s="94"/>
      <c r="Z70" s="94"/>
      <c r="AA70" s="109"/>
      <c r="AB70" s="49"/>
      <c r="AC70" s="94"/>
      <c r="AE70" s="94"/>
      <c r="AF70" s="94"/>
      <c r="AG70" s="49"/>
      <c r="AH70" s="93"/>
      <c r="AJ70" s="49"/>
    </row>
    <row r="71" spans="8:40">
      <c r="AE71" s="94"/>
      <c r="AH71" s="93"/>
      <c r="AJ71" s="49"/>
    </row>
    <row r="72" spans="8:40">
      <c r="AA72" s="20"/>
      <c r="AB72" s="20"/>
      <c r="AC72" s="20"/>
      <c r="AE72" s="94"/>
      <c r="AJ72" s="49"/>
    </row>
    <row r="73" spans="8:40">
      <c r="X73" s="94"/>
      <c r="Y73" s="94"/>
      <c r="Z73" s="94"/>
      <c r="AA73" s="109"/>
      <c r="AB73" s="49"/>
      <c r="AC73" s="94"/>
      <c r="AE73" s="94"/>
      <c r="AF73" s="94"/>
      <c r="AG73" s="49"/>
      <c r="AJ73" s="49"/>
    </row>
    <row r="74" spans="8:40">
      <c r="X74" s="94"/>
      <c r="Y74" s="94"/>
      <c r="Z74" s="94"/>
      <c r="AA74" s="109"/>
      <c r="AB74" s="49"/>
      <c r="AC74" s="94"/>
      <c r="AE74" s="94"/>
      <c r="AF74" s="94"/>
      <c r="AG74" s="49"/>
      <c r="AH74" s="93"/>
      <c r="AJ74" s="49"/>
    </row>
    <row r="75" spans="8:40">
      <c r="X75" s="94"/>
      <c r="Y75" s="94"/>
      <c r="Z75" s="94"/>
      <c r="AA75" s="109"/>
      <c r="AB75" s="49"/>
      <c r="AC75" s="94"/>
      <c r="AE75" s="94"/>
      <c r="AF75" s="94"/>
      <c r="AG75" s="49"/>
      <c r="AH75" s="93"/>
      <c r="AJ75" s="49"/>
    </row>
    <row r="76" spans="8:40">
      <c r="X76" s="94"/>
      <c r="Y76" s="94"/>
      <c r="Z76" s="94"/>
      <c r="AA76" s="109"/>
      <c r="AB76" s="49"/>
      <c r="AC76" s="94"/>
      <c r="AE76" s="94"/>
      <c r="AF76" s="94"/>
      <c r="AG76" s="49"/>
      <c r="AH76" s="93"/>
      <c r="AJ76" s="49"/>
    </row>
    <row r="77" spans="8:40">
      <c r="AE77" s="94"/>
      <c r="AH77" s="93"/>
      <c r="AJ77" s="49"/>
    </row>
    <row r="79" spans="8:40">
      <c r="X79" s="94"/>
      <c r="Y79" s="94"/>
      <c r="Z79" s="94"/>
      <c r="AA79" s="109"/>
      <c r="AB79" s="49"/>
      <c r="AC79" s="94"/>
      <c r="AF79" s="94"/>
      <c r="AG79" s="49"/>
    </row>
    <row r="80" spans="8:40">
      <c r="X80" s="94"/>
      <c r="Y80" s="94"/>
      <c r="Z80" s="94"/>
      <c r="AA80" s="109"/>
      <c r="AB80" s="49"/>
      <c r="AC80" s="94"/>
      <c r="AF80" s="94"/>
      <c r="AG80" s="49"/>
      <c r="AH80" s="93"/>
    </row>
    <row r="81" spans="24:34">
      <c r="X81" s="94"/>
      <c r="Y81" s="94"/>
      <c r="Z81" s="94"/>
      <c r="AA81" s="109"/>
      <c r="AB81" s="49"/>
      <c r="AC81" s="94"/>
      <c r="AF81" s="94"/>
      <c r="AG81" s="49"/>
      <c r="AH81" s="93"/>
    </row>
    <row r="82" spans="24:34">
      <c r="X82" s="94"/>
      <c r="Y82" s="94"/>
      <c r="Z82" s="94"/>
      <c r="AA82" s="109"/>
      <c r="AB82" s="49"/>
      <c r="AC82" s="94"/>
      <c r="AF82" s="94"/>
      <c r="AG82" s="49"/>
      <c r="AH82" s="93"/>
    </row>
    <row r="83" spans="24:34">
      <c r="AH83" s="93"/>
    </row>
    <row r="85" spans="24:34">
      <c r="X85" s="94"/>
      <c r="Y85" s="94"/>
      <c r="Z85" s="94"/>
      <c r="AA85" s="109"/>
      <c r="AB85" s="49"/>
      <c r="AC85" s="94"/>
      <c r="AF85" s="94"/>
      <c r="AG85" s="49"/>
    </row>
    <row r="86" spans="24:34">
      <c r="X86" s="94"/>
      <c r="Y86" s="94"/>
      <c r="Z86" s="94"/>
      <c r="AA86" s="109"/>
      <c r="AB86" s="49"/>
      <c r="AC86" s="94"/>
      <c r="AF86" s="94"/>
      <c r="AG86" s="49"/>
      <c r="AH86" s="93"/>
    </row>
    <row r="87" spans="24:34">
      <c r="X87" s="94"/>
      <c r="Y87" s="94"/>
      <c r="Z87" s="94"/>
      <c r="AA87" s="109"/>
      <c r="AB87" s="49"/>
      <c r="AC87" s="94"/>
      <c r="AF87" s="94"/>
      <c r="AG87" s="49"/>
      <c r="AH87" s="93"/>
    </row>
    <row r="88" spans="24:34">
      <c r="X88" s="94"/>
      <c r="Y88" s="94"/>
      <c r="Z88" s="94"/>
      <c r="AA88" s="109"/>
      <c r="AB88" s="49"/>
      <c r="AC88" s="94"/>
      <c r="AF88" s="94"/>
      <c r="AG88" s="49"/>
      <c r="AH88" s="93"/>
    </row>
    <row r="89" spans="24:34">
      <c r="AH89" s="93"/>
    </row>
    <row r="91" spans="24:34">
      <c r="X91" s="94"/>
      <c r="Y91" s="94"/>
      <c r="Z91" s="94"/>
      <c r="AA91" s="109"/>
      <c r="AB91" s="49"/>
      <c r="AC91" s="94"/>
      <c r="AF91" s="94"/>
      <c r="AG91" s="49"/>
    </row>
    <row r="92" spans="24:34">
      <c r="X92" s="94"/>
      <c r="Y92" s="94"/>
      <c r="Z92" s="94"/>
      <c r="AA92" s="109"/>
      <c r="AB92" s="49"/>
      <c r="AC92" s="94"/>
      <c r="AF92" s="94"/>
      <c r="AG92" s="49"/>
      <c r="AH92" s="93"/>
    </row>
    <row r="93" spans="24:34">
      <c r="X93" s="94"/>
      <c r="Y93" s="94"/>
      <c r="Z93" s="94"/>
      <c r="AA93" s="109"/>
      <c r="AB93" s="49"/>
      <c r="AC93" s="94"/>
      <c r="AF93" s="94"/>
      <c r="AG93" s="49"/>
      <c r="AH93" s="93"/>
    </row>
    <row r="94" spans="24:34">
      <c r="X94" s="94"/>
      <c r="Y94" s="94"/>
      <c r="Z94" s="94"/>
      <c r="AA94" s="109"/>
      <c r="AB94" s="49"/>
      <c r="AC94" s="94"/>
      <c r="AF94" s="94"/>
      <c r="AG94" s="49"/>
      <c r="AH94" s="93"/>
    </row>
    <row r="95" spans="24:34">
      <c r="AH95" s="93"/>
    </row>
    <row r="97" spans="24:34">
      <c r="X97" s="94"/>
      <c r="Y97" s="94"/>
      <c r="Z97" s="94"/>
      <c r="AA97" s="109"/>
      <c r="AB97" s="49"/>
      <c r="AC97" s="94"/>
      <c r="AF97" s="94"/>
      <c r="AG97" s="49"/>
    </row>
    <row r="98" spans="24:34">
      <c r="X98" s="94"/>
      <c r="Y98" s="94"/>
      <c r="Z98" s="94"/>
      <c r="AA98" s="109"/>
      <c r="AB98" s="49"/>
      <c r="AC98" s="94"/>
      <c r="AF98" s="94"/>
      <c r="AG98" s="49"/>
      <c r="AH98" s="93"/>
    </row>
    <row r="99" spans="24:34">
      <c r="X99" s="94"/>
      <c r="Y99" s="94"/>
      <c r="Z99" s="94"/>
      <c r="AA99" s="109"/>
      <c r="AB99" s="49"/>
      <c r="AC99" s="94"/>
      <c r="AF99" s="94"/>
      <c r="AG99" s="49"/>
      <c r="AH99" s="93"/>
    </row>
    <row r="100" spans="24:34">
      <c r="X100" s="94"/>
      <c r="Y100" s="94"/>
      <c r="Z100" s="94"/>
      <c r="AA100" s="109"/>
      <c r="AB100" s="49"/>
      <c r="AC100" s="94"/>
      <c r="AF100" s="94"/>
      <c r="AG100" s="49"/>
      <c r="AH100" s="93"/>
    </row>
    <row r="101" spans="24:34">
      <c r="AH101" s="93"/>
    </row>
    <row r="103" spans="24:34">
      <c r="X103" s="94"/>
      <c r="Y103" s="94"/>
      <c r="Z103" s="94"/>
      <c r="AA103" s="109"/>
      <c r="AB103" s="49"/>
      <c r="AC103" s="94"/>
      <c r="AF103" s="94"/>
      <c r="AG103" s="49"/>
    </row>
    <row r="104" spans="24:34">
      <c r="X104" s="94"/>
      <c r="Y104" s="94"/>
      <c r="Z104" s="94"/>
      <c r="AA104" s="109"/>
      <c r="AB104" s="49"/>
      <c r="AC104" s="94"/>
      <c r="AF104" s="94"/>
      <c r="AG104" s="49"/>
      <c r="AH104" s="93"/>
    </row>
    <row r="105" spans="24:34">
      <c r="X105" s="94"/>
      <c r="Y105" s="94"/>
      <c r="Z105" s="94"/>
      <c r="AA105" s="109"/>
      <c r="AB105" s="49"/>
      <c r="AC105" s="94"/>
      <c r="AF105" s="94"/>
      <c r="AG105" s="49"/>
      <c r="AH105" s="93"/>
    </row>
    <row r="106" spans="24:34">
      <c r="X106" s="94"/>
      <c r="Y106" s="94"/>
      <c r="Z106" s="94"/>
      <c r="AA106" s="109"/>
      <c r="AB106" s="49"/>
      <c r="AC106" s="94"/>
      <c r="AF106" s="94"/>
      <c r="AG106" s="49"/>
      <c r="AH106" s="93"/>
    </row>
    <row r="107" spans="24:34">
      <c r="AH107" s="93"/>
    </row>
    <row r="109" spans="24:34">
      <c r="X109" s="94"/>
      <c r="Y109" s="94"/>
      <c r="Z109" s="94"/>
      <c r="AA109" s="109"/>
      <c r="AB109" s="49"/>
      <c r="AC109" s="94"/>
      <c r="AF109" s="94"/>
      <c r="AG109" s="49"/>
    </row>
    <row r="110" spans="24:34">
      <c r="X110" s="94"/>
      <c r="Y110" s="94"/>
      <c r="Z110" s="94"/>
      <c r="AA110" s="109"/>
      <c r="AB110" s="49"/>
      <c r="AC110" s="94"/>
      <c r="AF110" s="94"/>
      <c r="AG110" s="49"/>
    </row>
    <row r="111" spans="24:34">
      <c r="X111" s="94"/>
      <c r="Y111" s="94"/>
      <c r="Z111" s="94"/>
      <c r="AA111" s="109"/>
      <c r="AB111" s="49"/>
      <c r="AC111" s="94"/>
      <c r="AF111" s="94"/>
      <c r="AG111" s="49"/>
    </row>
    <row r="112" spans="24:34">
      <c r="X112" s="94"/>
      <c r="Y112" s="94"/>
      <c r="Z112" s="94"/>
      <c r="AA112" s="109"/>
      <c r="AB112" s="49"/>
      <c r="AC112" s="94"/>
      <c r="AF112" s="94"/>
      <c r="AG112" s="49"/>
    </row>
  </sheetData>
  <mergeCells count="5">
    <mergeCell ref="B2:C2"/>
    <mergeCell ref="AH2:AK2"/>
    <mergeCell ref="B18:C18"/>
    <mergeCell ref="B19:C19"/>
    <mergeCell ref="L31:N31"/>
  </mergeCells>
  <pageMargins left="0.7" right="0.7" top="0.75" bottom="0.75" header="0.3" footer="0.3"/>
  <pageSetup scale="32" orientation="portrait" r:id="rId1"/>
  <headerFooter>
    <oddHeader>&amp;C&amp;KFF0000TEXT IN RED BOX CONFIDENTIAL PER WAC 480-07-160</oddHeader>
  </headerFooter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54552BC-5413-4DDA-A160-C7623BD9BF30}">
  <sheetPr>
    <tabColor theme="8" tint="0.59999389629810485"/>
  </sheetPr>
  <dimension ref="A1:AV112"/>
  <sheetViews>
    <sheetView view="pageBreakPreview" zoomScale="60" zoomScaleNormal="100" workbookViewId="0">
      <selection activeCell="J95" sqref="J95"/>
    </sheetView>
  </sheetViews>
  <sheetFormatPr defaultColWidth="16.6640625" defaultRowHeight="15"/>
  <cols>
    <col min="1" max="1" width="4.88671875" style="11" customWidth="1"/>
    <col min="2" max="2" width="33.5546875" style="174" bestFit="1" customWidth="1"/>
    <col min="3" max="3" width="21.33203125" style="174" customWidth="1"/>
    <col min="4" max="4" width="21.33203125" style="174" hidden="1" customWidth="1"/>
    <col min="5" max="5" width="7.33203125" style="174" customWidth="1"/>
    <col min="6" max="6" width="5.6640625" style="11" customWidth="1"/>
    <col min="7" max="7" width="8.5546875" style="11" customWidth="1"/>
    <col min="8" max="8" width="15" style="11" customWidth="1"/>
    <col min="9" max="9" width="17.6640625" style="11" customWidth="1"/>
    <col min="10" max="10" width="17.33203125" style="11" bestFit="1" customWidth="1"/>
    <col min="11" max="11" width="15.109375" style="11" bestFit="1" customWidth="1"/>
    <col min="12" max="13" width="20.33203125" style="11" customWidth="1"/>
    <col min="14" max="14" width="2.44140625" style="11" customWidth="1"/>
    <col min="15" max="15" width="6.33203125" style="174" customWidth="1"/>
    <col min="16" max="16" width="40.44140625" style="174" customWidth="1"/>
    <col min="17" max="17" width="16.6640625" style="12"/>
    <col min="18" max="18" width="13.88671875" style="20" customWidth="1"/>
    <col min="19" max="19" width="16.6640625" style="11"/>
    <col min="20" max="20" width="13.44140625" style="11" customWidth="1"/>
    <col min="21" max="21" width="15.6640625" style="11" customWidth="1"/>
    <col min="22" max="22" width="16.6640625" style="11"/>
    <col min="23" max="26" width="17.6640625" style="11" customWidth="1"/>
    <col min="27" max="27" width="16" style="11" customWidth="1"/>
    <col min="28" max="28" width="16.6640625" style="11"/>
    <col min="29" max="29" width="15.88671875" style="11" customWidth="1"/>
    <col min="30" max="31" width="16.6640625" style="11"/>
    <col min="32" max="32" width="16.44140625" style="11" customWidth="1"/>
    <col min="33" max="33" width="17.33203125" style="11" customWidth="1"/>
    <col min="34" max="34" width="20.6640625" style="11" customWidth="1"/>
    <col min="35" max="35" width="18.109375" style="11" customWidth="1"/>
    <col min="36" max="36" width="16.44140625" style="11" customWidth="1"/>
    <col min="37" max="37" width="16.6640625" style="11"/>
    <col min="38" max="38" width="13.88671875" style="11" customWidth="1"/>
    <col min="39" max="39" width="16.44140625" style="11" customWidth="1"/>
    <col min="40" max="51" width="15.109375" style="11" customWidth="1"/>
    <col min="52" max="16384" width="16.6640625" style="11"/>
  </cols>
  <sheetData>
    <row r="1" spans="1:37" s="6" customFormat="1" ht="15.6" thickBot="1">
      <c r="A1" s="1"/>
      <c r="B1" s="2"/>
      <c r="C1" s="2"/>
      <c r="D1" s="2"/>
      <c r="E1" s="2"/>
      <c r="F1" s="2"/>
      <c r="G1" s="2"/>
      <c r="H1" s="2"/>
      <c r="I1" s="3"/>
      <c r="J1" s="3"/>
      <c r="K1" s="3"/>
      <c r="L1" s="3"/>
      <c r="M1" s="3"/>
      <c r="N1" s="3"/>
      <c r="O1" s="2"/>
      <c r="P1" s="2"/>
      <c r="Q1" s="4"/>
      <c r="R1" s="5"/>
    </row>
    <row r="2" spans="1:37" ht="18.600000000000001" thickBot="1">
      <c r="A2" s="1"/>
      <c r="B2" s="357" t="s">
        <v>0</v>
      </c>
      <c r="C2" s="357"/>
      <c r="D2" s="1"/>
      <c r="E2" s="1"/>
      <c r="F2" s="7" t="s">
        <v>1</v>
      </c>
      <c r="G2" s="8"/>
      <c r="H2" s="8"/>
      <c r="I2" s="9" t="s">
        <v>2</v>
      </c>
      <c r="J2" s="8"/>
      <c r="K2" s="8"/>
      <c r="L2" s="8"/>
      <c r="M2" s="10" t="s">
        <v>1</v>
      </c>
      <c r="O2" s="1"/>
      <c r="P2" s="2"/>
      <c r="R2" s="13" t="s">
        <v>3</v>
      </c>
      <c r="S2" s="14"/>
      <c r="T2" s="15"/>
      <c r="AH2" s="358" t="s">
        <v>4</v>
      </c>
      <c r="AI2" s="359"/>
      <c r="AJ2" s="359"/>
      <c r="AK2" s="360"/>
    </row>
    <row r="3" spans="1:37" ht="16.2" thickBot="1">
      <c r="A3" s="1"/>
      <c r="B3" s="1"/>
      <c r="C3" s="1"/>
      <c r="D3" s="1"/>
      <c r="E3" s="1"/>
      <c r="F3" s="16"/>
      <c r="G3" s="17"/>
      <c r="H3" s="18"/>
      <c r="I3" s="18"/>
      <c r="J3" s="18"/>
      <c r="K3" s="19" t="s">
        <v>5</v>
      </c>
      <c r="L3" s="18"/>
      <c r="M3" s="19" t="s">
        <v>6</v>
      </c>
      <c r="O3" s="1"/>
      <c r="P3" s="2"/>
      <c r="R3" s="11"/>
      <c r="T3" s="11" t="s">
        <v>7</v>
      </c>
      <c r="V3" s="20" t="s">
        <v>7</v>
      </c>
      <c r="W3" s="20" t="s">
        <v>7</v>
      </c>
      <c r="X3" s="20" t="s">
        <v>7</v>
      </c>
      <c r="Y3" s="20"/>
      <c r="Z3" s="20" t="s">
        <v>8</v>
      </c>
      <c r="AA3" s="20" t="s">
        <v>9</v>
      </c>
      <c r="AB3" s="20" t="s">
        <v>9</v>
      </c>
      <c r="AC3" s="20" t="s">
        <v>9</v>
      </c>
      <c r="AD3" s="20" t="s">
        <v>9</v>
      </c>
      <c r="AE3" s="20" t="s">
        <v>9</v>
      </c>
      <c r="AF3" s="20" t="s">
        <v>9</v>
      </c>
      <c r="AG3" s="20" t="s">
        <v>10</v>
      </c>
      <c r="AH3" s="20" t="s">
        <v>11</v>
      </c>
      <c r="AI3" s="20" t="s">
        <v>12</v>
      </c>
      <c r="AJ3" s="20"/>
    </row>
    <row r="4" spans="1:37" ht="18.600000000000001" thickBot="1">
      <c r="A4" s="1"/>
      <c r="B4" s="21" t="s">
        <v>13</v>
      </c>
      <c r="C4" s="9"/>
      <c r="D4" s="22"/>
      <c r="E4" s="1"/>
      <c r="F4" s="23"/>
      <c r="G4" s="17"/>
      <c r="H4" s="18" t="s">
        <v>14</v>
      </c>
      <c r="I4" s="18" t="s">
        <v>15</v>
      </c>
      <c r="J4" s="18" t="s">
        <v>16</v>
      </c>
      <c r="K4" s="18" t="s">
        <v>17</v>
      </c>
      <c r="L4" s="18" t="s">
        <v>18</v>
      </c>
      <c r="M4" s="18" t="s">
        <v>19</v>
      </c>
      <c r="O4" s="24"/>
      <c r="P4" s="2"/>
      <c r="R4" s="11"/>
      <c r="T4" s="20" t="s">
        <v>20</v>
      </c>
      <c r="V4" s="20" t="s">
        <v>21</v>
      </c>
      <c r="W4" s="20" t="s">
        <v>8</v>
      </c>
      <c r="X4" s="20" t="s">
        <v>22</v>
      </c>
      <c r="Y4" s="20" t="s">
        <v>23</v>
      </c>
      <c r="Z4" s="20" t="s">
        <v>22</v>
      </c>
      <c r="AA4" s="20" t="s">
        <v>24</v>
      </c>
      <c r="AB4" s="20" t="s">
        <v>24</v>
      </c>
      <c r="AC4" s="20" t="s">
        <v>24</v>
      </c>
      <c r="AD4" s="20" t="s">
        <v>8</v>
      </c>
      <c r="AE4" s="20" t="s">
        <v>20</v>
      </c>
      <c r="AF4" s="20" t="s">
        <v>20</v>
      </c>
      <c r="AG4" s="20" t="s">
        <v>25</v>
      </c>
      <c r="AH4" s="20" t="s">
        <v>26</v>
      </c>
      <c r="AI4" s="20" t="s">
        <v>27</v>
      </c>
      <c r="AJ4" s="20" t="s">
        <v>28</v>
      </c>
      <c r="AK4" s="20" t="s">
        <v>29</v>
      </c>
    </row>
    <row r="5" spans="1:37" ht="15.6">
      <c r="A5" s="1"/>
      <c r="B5" s="25" t="s">
        <v>30</v>
      </c>
      <c r="C5" s="26">
        <f>+'[1]Yakima LOB (C)'!H42</f>
        <v>432311.7613633796</v>
      </c>
      <c r="D5" s="22"/>
      <c r="E5" s="1"/>
      <c r="F5" s="27" t="s">
        <v>31</v>
      </c>
      <c r="G5" s="28"/>
      <c r="H5" s="28"/>
      <c r="I5" s="18" t="s">
        <v>32</v>
      </c>
      <c r="J5" s="18" t="s">
        <v>11</v>
      </c>
      <c r="K5" s="29" t="s">
        <v>33</v>
      </c>
      <c r="L5" s="30" t="s">
        <v>34</v>
      </c>
      <c r="M5" s="29" t="s">
        <v>11</v>
      </c>
      <c r="O5" s="31"/>
      <c r="P5" s="2"/>
      <c r="R5" s="32"/>
      <c r="T5" s="20" t="s">
        <v>35</v>
      </c>
      <c r="U5" s="20" t="s">
        <v>36</v>
      </c>
      <c r="V5" s="20" t="s">
        <v>37</v>
      </c>
      <c r="W5" s="20" t="s">
        <v>38</v>
      </c>
      <c r="X5" s="20" t="s">
        <v>39</v>
      </c>
      <c r="Y5" s="20" t="s">
        <v>40</v>
      </c>
      <c r="Z5" s="20" t="s">
        <v>39</v>
      </c>
      <c r="AA5" s="20" t="s">
        <v>41</v>
      </c>
      <c r="AB5" s="20" t="s">
        <v>42</v>
      </c>
      <c r="AC5" s="20" t="s">
        <v>43</v>
      </c>
      <c r="AD5" s="20" t="s">
        <v>44</v>
      </c>
      <c r="AE5" s="20" t="s">
        <v>35</v>
      </c>
      <c r="AF5" s="20" t="s">
        <v>45</v>
      </c>
      <c r="AG5" s="20" t="s">
        <v>46</v>
      </c>
      <c r="AH5" s="20" t="s">
        <v>47</v>
      </c>
      <c r="AI5" s="20" t="s">
        <v>47</v>
      </c>
      <c r="AJ5" s="20" t="s">
        <v>46</v>
      </c>
      <c r="AK5" s="20" t="s">
        <v>10</v>
      </c>
    </row>
    <row r="6" spans="1:37" ht="15.6">
      <c r="A6" s="1"/>
      <c r="B6" s="25" t="s">
        <v>48</v>
      </c>
      <c r="C6" s="26">
        <f>+'[1]Yakima LOB (C)'!H338</f>
        <v>422681.17300522776</v>
      </c>
      <c r="D6" s="22"/>
      <c r="E6" s="1"/>
      <c r="F6" s="33" t="s">
        <v>49</v>
      </c>
      <c r="G6" s="28"/>
      <c r="H6" s="28"/>
      <c r="I6" s="34"/>
      <c r="J6" s="35" t="s">
        <v>50</v>
      </c>
      <c r="K6" s="36"/>
      <c r="L6" s="35" t="s">
        <v>51</v>
      </c>
      <c r="M6" s="35" t="s">
        <v>52</v>
      </c>
      <c r="O6" s="31"/>
      <c r="P6" s="2"/>
      <c r="R6" s="37">
        <v>1</v>
      </c>
      <c r="S6" s="38">
        <f>Revenue/Investment*100</f>
        <v>278.68454252509861</v>
      </c>
      <c r="T6" s="39">
        <f>EXP(y_inter1-(slope*LN(+S6)))</f>
        <v>7.5763701417171649</v>
      </c>
      <c r="U6" s="40">
        <f>(+S6*T6/100)/100</f>
        <v>0.21114172469452647</v>
      </c>
      <c r="V6" s="40">
        <f>regDebt_weighted</f>
        <v>3.5860000000000003E-2</v>
      </c>
      <c r="W6" s="40">
        <f>+U6-V6</f>
        <v>0.17528172469452646</v>
      </c>
      <c r="X6" s="40">
        <f>+((W6*(1-0.34))-Pfd_weighted)/Equity_percent</f>
        <v>0.31830214621624264</v>
      </c>
      <c r="Y6" s="40">
        <f>+C15</f>
        <v>2.5000000000000001E-3</v>
      </c>
      <c r="Z6" s="40">
        <f>+X6+Y6</f>
        <v>0.32080214621624265</v>
      </c>
      <c r="AA6" s="40">
        <f>Z6*equityP</f>
        <v>0.19248128772974557</v>
      </c>
      <c r="AB6" s="40">
        <f>+AA6/(1-taxrate)</f>
        <v>0.24364719965790577</v>
      </c>
      <c r="AC6" s="40">
        <f>debtP*Debt_Rate</f>
        <v>1.6570222222287465E-2</v>
      </c>
      <c r="AD6" s="40">
        <f>AC6+AB6</f>
        <v>0.26021742188019326</v>
      </c>
      <c r="AE6" s="40">
        <f>AD6/(S6/100)</f>
        <v>9.3373467908345803E-2</v>
      </c>
      <c r="AF6" s="40">
        <f>1-AE6</f>
        <v>0.90662653209165422</v>
      </c>
      <c r="AG6" s="41">
        <f>expenses/(AF6)</f>
        <v>466213.10765092121</v>
      </c>
      <c r="AH6" s="42">
        <f>+AG6-Revenue</f>
        <v>33901.346287541615</v>
      </c>
      <c r="AI6" s="43">
        <f ca="1">+AH6/$J$49</f>
        <v>38606.284862651235</v>
      </c>
      <c r="AJ6" s="43">
        <f ca="1">+AI6*$J$47</f>
        <v>1157.6036362272453</v>
      </c>
      <c r="AK6" s="41">
        <f ca="1">ROUND(+AJ6+AG6,5)</f>
        <v>467370.71129000001</v>
      </c>
    </row>
    <row r="7" spans="1:37" ht="15.6">
      <c r="A7" s="1"/>
      <c r="B7" s="25" t="s">
        <v>53</v>
      </c>
      <c r="C7" s="26">
        <f>+'[1]Yakima LOB (C)'!H345</f>
        <v>155125.84854771598</v>
      </c>
      <c r="D7" s="22"/>
      <c r="E7" s="1"/>
      <c r="F7" s="44">
        <v>1</v>
      </c>
      <c r="G7" s="28"/>
      <c r="H7" s="45" t="s">
        <v>30</v>
      </c>
      <c r="I7" s="46">
        <f>IF(A64=TRUE,C5,0)</f>
        <v>432311.7613633796</v>
      </c>
      <c r="J7" s="46">
        <f ca="1">(+$I8/($R50))-I7</f>
        <v>33252.026586085442</v>
      </c>
      <c r="K7" s="46">
        <f ca="1">+I7+J7</f>
        <v>465563.78794946504</v>
      </c>
      <c r="L7" s="46">
        <f ca="1">((+J7/J49*K35)-J7)</f>
        <v>1135.4318073829127</v>
      </c>
      <c r="M7" s="46">
        <f ca="1">IFERROR(+K7+L7,0.00001)</f>
        <v>466699.21975684795</v>
      </c>
      <c r="O7" s="31"/>
      <c r="P7" s="2"/>
      <c r="R7" s="47">
        <v>2</v>
      </c>
      <c r="S7" s="48">
        <f>Revenue/Investment*100</f>
        <v>278.68454252509861</v>
      </c>
      <c r="T7" s="49">
        <f>EXP(y_inter1-(slope*LN(+S7)))</f>
        <v>7.5763701417171649</v>
      </c>
      <c r="U7" s="50">
        <f t="shared" ref="U7:U9" si="0">(+S7*T7/100)/100</f>
        <v>0.21114172469452647</v>
      </c>
      <c r="V7" s="50">
        <f>regDebt_weighted</f>
        <v>3.5860000000000003E-2</v>
      </c>
      <c r="W7" s="50">
        <f t="shared" ref="W7:W9" si="1">+U7-V7</f>
        <v>0.17528172469452646</v>
      </c>
      <c r="X7" s="50">
        <f>+((W7*(1-0.34))-Pfd_weighted)/Equity_percent</f>
        <v>0.31830214621624264</v>
      </c>
      <c r="Y7" s="50">
        <f>+Y6</f>
        <v>2.5000000000000001E-3</v>
      </c>
      <c r="Z7" s="50">
        <f>+X7+Y7</f>
        <v>0.32080214621624265</v>
      </c>
      <c r="AA7" s="50">
        <f>Z7*equityP</f>
        <v>0.19248128772974557</v>
      </c>
      <c r="AB7" s="50">
        <f>+AA7/(1-taxrate)</f>
        <v>0.24364719965790577</v>
      </c>
      <c r="AC7" s="50">
        <f>debtP*Debt_Rate</f>
        <v>1.6570222222287465E-2</v>
      </c>
      <c r="AD7" s="50">
        <f t="shared" ref="AD7:AD9" si="2">AC7+AB7</f>
        <v>0.26021742188019326</v>
      </c>
      <c r="AE7" s="50">
        <f t="shared" ref="AE7:AE9" si="3">AD7/(S7/100)</f>
        <v>9.3373467908345803E-2</v>
      </c>
      <c r="AF7" s="50">
        <f t="shared" ref="AF7:AF9" si="4">1-AE7</f>
        <v>0.90662653209165422</v>
      </c>
      <c r="AG7" s="51">
        <f>expenses/(AF7)</f>
        <v>466213.10765092121</v>
      </c>
      <c r="AH7" s="52">
        <f>+AG7-Revenue</f>
        <v>33901.346287541615</v>
      </c>
      <c r="AI7" s="53">
        <f ca="1">+AH7/$J$49</f>
        <v>38606.284862651235</v>
      </c>
      <c r="AJ7" s="53">
        <f ca="1">+AI7*$J$47</f>
        <v>1157.6036362272453</v>
      </c>
      <c r="AK7" s="51">
        <f t="shared" ref="AK7:AK9" ca="1" si="5">ROUND(+AJ7+AG7,5)</f>
        <v>467370.71129000001</v>
      </c>
    </row>
    <row r="8" spans="1:37" ht="15.6">
      <c r="A8" s="1"/>
      <c r="B8" s="25" t="s">
        <v>54</v>
      </c>
      <c r="C8" s="54">
        <f>'[1]Corp BS &amp; IS'!L5</f>
        <v>0.4</v>
      </c>
      <c r="D8" s="22"/>
      <c r="E8" s="1"/>
      <c r="F8" s="55">
        <f>+F7+1</f>
        <v>2</v>
      </c>
      <c r="G8" s="28"/>
      <c r="H8" s="45" t="s">
        <v>48</v>
      </c>
      <c r="I8" s="46">
        <f>IF(A64=TRUE,C6,0)</f>
        <v>422681.17300522776</v>
      </c>
      <c r="J8" s="17"/>
      <c r="K8" s="46">
        <f>+I8</f>
        <v>422681.17300522776</v>
      </c>
      <c r="L8" s="46">
        <f ca="1">+L7</f>
        <v>1135.4318073829127</v>
      </c>
      <c r="M8" s="46">
        <f ca="1">IFERROR(+K8+L8,0.00001)</f>
        <v>423816.60481261066</v>
      </c>
      <c r="O8" s="31"/>
      <c r="P8" s="2"/>
      <c r="R8" s="56">
        <v>3</v>
      </c>
      <c r="S8" s="48">
        <f>Revenue/Investment*100</f>
        <v>278.68454252509861</v>
      </c>
      <c r="T8" s="49">
        <f>EXP(y_inter1-(slope*LN(+S8)))</f>
        <v>7.5763701417171649</v>
      </c>
      <c r="U8" s="50">
        <f t="shared" si="0"/>
        <v>0.21114172469452647</v>
      </c>
      <c r="V8" s="50">
        <f>regDebt_weighted</f>
        <v>3.5860000000000003E-2</v>
      </c>
      <c r="W8" s="50">
        <f t="shared" si="1"/>
        <v>0.17528172469452646</v>
      </c>
      <c r="X8" s="50">
        <f>+((W8*(1-0.34))-Pfd_weighted)/Equity_percent</f>
        <v>0.31830214621624264</v>
      </c>
      <c r="Y8" s="50">
        <f>+Y7</f>
        <v>2.5000000000000001E-3</v>
      </c>
      <c r="Z8" s="50">
        <f t="shared" ref="Z8:Z9" si="6">+X8+Y8</f>
        <v>0.32080214621624265</v>
      </c>
      <c r="AA8" s="50">
        <f>Z8*equityP</f>
        <v>0.19248128772974557</v>
      </c>
      <c r="AB8" s="50">
        <f>+AA8/(1-taxrate)</f>
        <v>0.24364719965790577</v>
      </c>
      <c r="AC8" s="50">
        <f>debtP*Debt_Rate</f>
        <v>1.6570222222287465E-2</v>
      </c>
      <c r="AD8" s="50">
        <f t="shared" si="2"/>
        <v>0.26021742188019326</v>
      </c>
      <c r="AE8" s="50">
        <f t="shared" si="3"/>
        <v>9.3373467908345803E-2</v>
      </c>
      <c r="AF8" s="50">
        <f t="shared" si="4"/>
        <v>0.90662653209165422</v>
      </c>
      <c r="AG8" s="51">
        <f>expenses/(AF8)</f>
        <v>466213.10765092121</v>
      </c>
      <c r="AH8" s="52">
        <f>+AG8-Revenue</f>
        <v>33901.346287541615</v>
      </c>
      <c r="AI8" s="53">
        <f ca="1">+AH8/$J$49</f>
        <v>38606.284862651235</v>
      </c>
      <c r="AJ8" s="53">
        <f ca="1">+AI8*$J$47</f>
        <v>1157.6036362272453</v>
      </c>
      <c r="AK8" s="51">
        <f t="shared" ca="1" si="5"/>
        <v>467370.71129000001</v>
      </c>
    </row>
    <row r="9" spans="1:37" ht="15.6">
      <c r="A9" s="1"/>
      <c r="B9" s="25" t="s">
        <v>55</v>
      </c>
      <c r="C9" s="54">
        <f>+'[1]Corp BS &amp; IS'!E105</f>
        <v>4.1425555555718661E-2</v>
      </c>
      <c r="D9" s="22"/>
      <c r="E9" s="1"/>
      <c r="F9" s="55">
        <f t="shared" ref="F9:F49" si="7">+F8+1</f>
        <v>3</v>
      </c>
      <c r="G9" s="28"/>
      <c r="H9" s="45" t="s">
        <v>56</v>
      </c>
      <c r="I9" s="57">
        <f>+I7-I8</f>
        <v>9630.5883581518428</v>
      </c>
      <c r="J9" s="17"/>
      <c r="K9" s="57">
        <f ca="1">+K7-K8</f>
        <v>42882.614944237284</v>
      </c>
      <c r="L9" s="28"/>
      <c r="M9" s="58">
        <f ca="1">+M7-M8</f>
        <v>42882.614944237284</v>
      </c>
      <c r="O9" s="31"/>
      <c r="P9" s="2"/>
      <c r="R9" s="59">
        <v>4</v>
      </c>
      <c r="S9" s="48">
        <f>Revenue/Investment*100</f>
        <v>278.68454252509861</v>
      </c>
      <c r="T9" s="49">
        <f>EXP(y_inter1-(slope*LN(+S9)))</f>
        <v>7.5763701417171649</v>
      </c>
      <c r="U9" s="50">
        <f t="shared" si="0"/>
        <v>0.21114172469452647</v>
      </c>
      <c r="V9" s="50">
        <f>regDebt_weighted</f>
        <v>3.5860000000000003E-2</v>
      </c>
      <c r="W9" s="50">
        <f t="shared" si="1"/>
        <v>0.17528172469452646</v>
      </c>
      <c r="X9" s="50">
        <f>+((W9*(1-0.34))-Pfd_weighted)/Equity_percent</f>
        <v>0.31830214621624264</v>
      </c>
      <c r="Y9" s="50">
        <f>+Y8</f>
        <v>2.5000000000000001E-3</v>
      </c>
      <c r="Z9" s="50">
        <f t="shared" si="6"/>
        <v>0.32080214621624265</v>
      </c>
      <c r="AA9" s="50">
        <f>Z9*equityP</f>
        <v>0.19248128772974557</v>
      </c>
      <c r="AB9" s="50">
        <f>+AA9/(1-taxrate)</f>
        <v>0.24364719965790577</v>
      </c>
      <c r="AC9" s="50">
        <f>debtP*Debt_Rate</f>
        <v>1.6570222222287465E-2</v>
      </c>
      <c r="AD9" s="50">
        <f t="shared" si="2"/>
        <v>0.26021742188019326</v>
      </c>
      <c r="AE9" s="50">
        <f t="shared" si="3"/>
        <v>9.3373467908345803E-2</v>
      </c>
      <c r="AF9" s="50">
        <f t="shared" si="4"/>
        <v>0.90662653209165422</v>
      </c>
      <c r="AG9" s="51">
        <f>expenses/(AF9)</f>
        <v>466213.10765092121</v>
      </c>
      <c r="AH9" s="52">
        <f>+AG9-Revenue</f>
        <v>33901.346287541615</v>
      </c>
      <c r="AI9" s="53">
        <f ca="1">+AH9/$J$49</f>
        <v>38606.284862651235</v>
      </c>
      <c r="AJ9" s="53">
        <f ca="1">+AI9*$J$47</f>
        <v>1157.6036362272453</v>
      </c>
      <c r="AK9" s="51">
        <f t="shared" ca="1" si="5"/>
        <v>467370.71129000001</v>
      </c>
    </row>
    <row r="10" spans="1:37" ht="15.6">
      <c r="A10" s="1"/>
      <c r="B10" s="60" t="s">
        <v>57</v>
      </c>
      <c r="C10" s="54">
        <v>0.21</v>
      </c>
      <c r="D10" s="22"/>
      <c r="E10" s="1"/>
      <c r="F10" s="55">
        <f t="shared" si="7"/>
        <v>4</v>
      </c>
      <c r="G10" s="28"/>
      <c r="H10" s="28"/>
      <c r="I10" s="17"/>
      <c r="J10" s="17"/>
      <c r="K10" s="46"/>
      <c r="L10" s="28"/>
      <c r="M10" s="28"/>
      <c r="O10" s="31"/>
      <c r="P10" s="1"/>
      <c r="R10" s="20" t="s">
        <v>58</v>
      </c>
    </row>
    <row r="11" spans="1:37" ht="15.6">
      <c r="A11" s="1"/>
      <c r="B11" s="25" t="s">
        <v>59</v>
      </c>
      <c r="C11" s="54">
        <v>1.7500000000000002E-2</v>
      </c>
      <c r="D11" s="22"/>
      <c r="E11" s="1"/>
      <c r="F11" s="55">
        <f t="shared" si="7"/>
        <v>5</v>
      </c>
      <c r="G11" s="28"/>
      <c r="H11" s="45" t="s">
        <v>60</v>
      </c>
      <c r="I11" s="46">
        <f>+K11</f>
        <v>2570.4697828565631</v>
      </c>
      <c r="J11" s="17"/>
      <c r="K11" s="46">
        <f>+M27</f>
        <v>2570.4697828565631</v>
      </c>
      <c r="L11" s="28"/>
      <c r="M11" s="46">
        <f>+K11</f>
        <v>2570.4697828565631</v>
      </c>
      <c r="O11" s="31"/>
      <c r="P11" s="1"/>
      <c r="R11" s="37">
        <v>1</v>
      </c>
      <c r="S11" s="38">
        <f ca="1">IF((AK6/Investment*100)&gt;0,(AK6/Investment*100),0)</f>
        <v>301.28487010096126</v>
      </c>
      <c r="T11" s="39">
        <f ca="1">EXP(y_inter1-(slope*LN(S11)))</f>
        <v>7.4003193584644977</v>
      </c>
      <c r="U11" s="40">
        <f ca="1">(+S11*T11/100)/100</f>
        <v>0.22296042566206051</v>
      </c>
      <c r="V11" s="40">
        <f>regDebt_weighted</f>
        <v>3.5860000000000003E-2</v>
      </c>
      <c r="W11" s="40">
        <f ca="1">+U11-V11</f>
        <v>0.1871004256620605</v>
      </c>
      <c r="X11" s="40">
        <f ca="1">+((W11*(1-0.34))-Pfd_weighted)/Equity_percent</f>
        <v>0.34097756086325559</v>
      </c>
      <c r="Y11" s="40">
        <f>+Y9</f>
        <v>2.5000000000000001E-3</v>
      </c>
      <c r="Z11" s="40">
        <f ca="1">+X11+Y11</f>
        <v>0.34347756086325559</v>
      </c>
      <c r="AA11" s="40">
        <f ca="1">Z11*equityP</f>
        <v>0.20608653651795336</v>
      </c>
      <c r="AB11" s="40">
        <f ca="1">+AA11/(1-taxrate)</f>
        <v>0.26086903356702956</v>
      </c>
      <c r="AC11" s="40">
        <f>debtP*Debt_Rate</f>
        <v>1.6570222222287465E-2</v>
      </c>
      <c r="AD11" s="40">
        <f ca="1">+AC11+AB11</f>
        <v>0.27743925578931705</v>
      </c>
      <c r="AE11" s="40">
        <f ca="1">+AD11/(S11/100)</f>
        <v>9.2085359512525972E-2</v>
      </c>
      <c r="AF11" s="40">
        <f ca="1">1-AE11</f>
        <v>0.90791464048747406</v>
      </c>
      <c r="AG11" s="41">
        <f ca="1">expenses/(AF11)</f>
        <v>465551.66549388762</v>
      </c>
      <c r="AH11" s="42">
        <f ca="1">+AG11-Revenue</f>
        <v>33239.904130508017</v>
      </c>
      <c r="AI11" s="43">
        <f ca="1">+AH11/$J$49</f>
        <v>37853.045622002268</v>
      </c>
      <c r="AJ11" s="43">
        <f ca="1">+AI11*$J$47</f>
        <v>1135.0178710590499</v>
      </c>
      <c r="AK11" s="41">
        <f ca="1">ROUND(+AJ11+AG11,5)</f>
        <v>466686.68336000002</v>
      </c>
    </row>
    <row r="12" spans="1:37" ht="15.6">
      <c r="A12" s="1"/>
      <c r="B12" s="25" t="s">
        <v>61</v>
      </c>
      <c r="C12" s="54">
        <v>5.1000000000000004E-3</v>
      </c>
      <c r="D12" s="22"/>
      <c r="E12" s="1"/>
      <c r="F12" s="55">
        <f t="shared" si="7"/>
        <v>6</v>
      </c>
      <c r="G12" s="28"/>
      <c r="H12" s="45" t="s">
        <v>62</v>
      </c>
      <c r="I12" s="46" t="e">
        <f ca="1">IF(I14&lt;0,0,+J38*I14)</f>
        <v>#DIV/0!</v>
      </c>
      <c r="J12" s="46" t="e">
        <f ca="1">+K12-I12</f>
        <v>#DIV/0!</v>
      </c>
      <c r="K12" s="46">
        <f ca="1">+(K9-K11)*taxrate</f>
        <v>8465.5504838899506</v>
      </c>
      <c r="L12" s="28"/>
      <c r="M12" s="46">
        <f ca="1">+K12</f>
        <v>8465.5504838899506</v>
      </c>
      <c r="O12" s="31"/>
      <c r="P12" s="1"/>
      <c r="R12" s="47">
        <v>2</v>
      </c>
      <c r="S12" s="48">
        <f ca="1">IF((AK7/Investment*100)&gt;0,(AK7/Investment*100),0)</f>
        <v>301.28487010096126</v>
      </c>
      <c r="T12" s="61">
        <f ca="1">EXP(y_inter2-(slope*LN(+S12)))</f>
        <v>7.4003193584644977</v>
      </c>
      <c r="U12" s="50">
        <f ca="1">(+S12*T12/100)/100</f>
        <v>0.22296042566206051</v>
      </c>
      <c r="V12" s="50">
        <f>regDebt_weighted</f>
        <v>3.5860000000000003E-2</v>
      </c>
      <c r="W12" s="50">
        <f ca="1">+U12-V12</f>
        <v>0.1871004256620605</v>
      </c>
      <c r="X12" s="50">
        <f ca="1">+((W12*(1-0.34))-Pfd_weighted)/Equity_percent</f>
        <v>0.34097756086325559</v>
      </c>
      <c r="Y12" s="50">
        <f>+Y11</f>
        <v>2.5000000000000001E-3</v>
      </c>
      <c r="Z12" s="50">
        <f ca="1">+X12+Y12</f>
        <v>0.34347756086325559</v>
      </c>
      <c r="AA12" s="50">
        <f ca="1">Z12*equityP</f>
        <v>0.20608653651795336</v>
      </c>
      <c r="AB12" s="50">
        <f ca="1">+AA12/(1-taxrate)</f>
        <v>0.26086903356702956</v>
      </c>
      <c r="AC12" s="50">
        <f>debtP*Debt_Rate</f>
        <v>1.6570222222287465E-2</v>
      </c>
      <c r="AD12" s="50">
        <f ca="1">+AC12+AB12</f>
        <v>0.27743925578931705</v>
      </c>
      <c r="AE12" s="50">
        <f ca="1">+AD12/(S12/100)</f>
        <v>9.2085359512525972E-2</v>
      </c>
      <c r="AF12" s="50">
        <f ca="1">1-AE12</f>
        <v>0.90791464048747406</v>
      </c>
      <c r="AG12" s="51">
        <f ca="1">expenses/(AF12)</f>
        <v>465551.66549388762</v>
      </c>
      <c r="AH12" s="52">
        <f ca="1">+AG12-Revenue</f>
        <v>33239.904130508017</v>
      </c>
      <c r="AI12" s="53">
        <f ca="1">+AH12/$J$49</f>
        <v>37853.045622002268</v>
      </c>
      <c r="AJ12" s="53">
        <f ca="1">+AI12*$J$47</f>
        <v>1135.0178710590499</v>
      </c>
      <c r="AK12" s="51">
        <f t="shared" ref="AK12:AK14" ca="1" si="8">ROUND(+AJ12+AG12,5)</f>
        <v>466686.68336000002</v>
      </c>
    </row>
    <row r="13" spans="1:37" ht="15.6">
      <c r="A13" s="1"/>
      <c r="B13" s="25" t="s">
        <v>63</v>
      </c>
      <c r="C13" s="54">
        <v>0</v>
      </c>
      <c r="D13" s="22"/>
      <c r="E13" s="1"/>
      <c r="F13" s="55">
        <f t="shared" si="7"/>
        <v>7</v>
      </c>
      <c r="G13" s="28"/>
      <c r="H13" s="28"/>
      <c r="I13" s="17"/>
      <c r="J13" s="17"/>
      <c r="K13" s="46"/>
      <c r="L13" s="28"/>
      <c r="M13" s="28"/>
      <c r="O13" s="31"/>
      <c r="P13" s="1"/>
      <c r="R13" s="56">
        <v>3</v>
      </c>
      <c r="S13" s="48">
        <f ca="1">IF((AK8/Investment*100)&gt;0,(AK8/Investment*100),0)</f>
        <v>301.28487010096126</v>
      </c>
      <c r="T13" s="49">
        <f ca="1">EXP(y_inter3-(slope*LN(S13)))</f>
        <v>7.4003193584644977</v>
      </c>
      <c r="U13" s="50">
        <f ca="1">(+S13*T13/100)/100</f>
        <v>0.22296042566206051</v>
      </c>
      <c r="V13" s="50">
        <f>regDebt_weighted</f>
        <v>3.5860000000000003E-2</v>
      </c>
      <c r="W13" s="50">
        <f ca="1">+U13-V13</f>
        <v>0.1871004256620605</v>
      </c>
      <c r="X13" s="50">
        <f ca="1">+((W13*(1-0.34))-Pfd_weighted)/Equity_percent</f>
        <v>0.34097756086325559</v>
      </c>
      <c r="Y13" s="50">
        <f>+Y12</f>
        <v>2.5000000000000001E-3</v>
      </c>
      <c r="Z13" s="50">
        <f t="shared" ref="Z13:Z14" ca="1" si="9">+X13+Y13</f>
        <v>0.34347756086325559</v>
      </c>
      <c r="AA13" s="50">
        <f ca="1">Z13*equityP</f>
        <v>0.20608653651795336</v>
      </c>
      <c r="AB13" s="50">
        <f ca="1">+AA13/(1-taxrate)</f>
        <v>0.26086903356702956</v>
      </c>
      <c r="AC13" s="50">
        <f>debtP*Debt_Rate</f>
        <v>1.6570222222287465E-2</v>
      </c>
      <c r="AD13" s="50">
        <f ca="1">+AC13+AB13</f>
        <v>0.27743925578931705</v>
      </c>
      <c r="AE13" s="50">
        <f ca="1">+AD13/(S13/100)</f>
        <v>9.2085359512525972E-2</v>
      </c>
      <c r="AF13" s="50">
        <f ca="1">1-AE13</f>
        <v>0.90791464048747406</v>
      </c>
      <c r="AG13" s="51">
        <f ca="1">expenses/(AF13)</f>
        <v>465551.66549388762</v>
      </c>
      <c r="AH13" s="52">
        <f ca="1">+AG13-Revenue</f>
        <v>33239.904130508017</v>
      </c>
      <c r="AI13" s="53">
        <f ca="1">+AH13/$J$49</f>
        <v>37853.045622002268</v>
      </c>
      <c r="AJ13" s="53">
        <f ca="1">+AI13*$J$47</f>
        <v>1135.0178710590499</v>
      </c>
      <c r="AK13" s="51">
        <f t="shared" ca="1" si="8"/>
        <v>466686.68336000002</v>
      </c>
    </row>
    <row r="14" spans="1:37" ht="16.2" thickBot="1">
      <c r="A14" s="1"/>
      <c r="B14" s="62" t="s">
        <v>64</v>
      </c>
      <c r="C14" s="54">
        <f>+'[1]Restating Adj (C)'!B49</f>
        <v>7.3848493670299322E-3</v>
      </c>
      <c r="D14" s="22"/>
      <c r="E14" s="1"/>
      <c r="F14" s="55">
        <f t="shared" si="7"/>
        <v>8</v>
      </c>
      <c r="G14" s="28"/>
      <c r="H14" s="28" t="s">
        <v>65</v>
      </c>
      <c r="I14" s="63" t="e">
        <f ca="1">+I9-SUM(I11:I13)</f>
        <v>#DIV/0!</v>
      </c>
      <c r="J14" s="17"/>
      <c r="K14" s="63">
        <f ca="1">+K9-SUM(K11:K13)</f>
        <v>31846.594677490772</v>
      </c>
      <c r="L14" s="28"/>
      <c r="M14" s="63">
        <f ca="1">+M9-SUM(M11:M13)</f>
        <v>31846.594677490772</v>
      </c>
      <c r="O14" s="31"/>
      <c r="P14" s="1"/>
      <c r="R14" s="59">
        <v>4</v>
      </c>
      <c r="S14" s="48">
        <f ca="1">IF((AK9/Investment*100)&gt;0,(AK9/Investment*100),0)</f>
        <v>301.28487010096126</v>
      </c>
      <c r="T14" s="64">
        <f ca="1">EXP(y_inter4-(slope*LN(S14)))</f>
        <v>7.4003193584644977</v>
      </c>
      <c r="U14" s="50">
        <f ca="1">(+S14*T14/100)/100</f>
        <v>0.22296042566206051</v>
      </c>
      <c r="V14" s="50">
        <f>regDebt_weighted</f>
        <v>3.5860000000000003E-2</v>
      </c>
      <c r="W14" s="50">
        <f ca="1">+U14-V14</f>
        <v>0.1871004256620605</v>
      </c>
      <c r="X14" s="50">
        <f ca="1">+((W14*(1-0.34))-Pfd_weighted)/Equity_percent</f>
        <v>0.34097756086325559</v>
      </c>
      <c r="Y14" s="50">
        <f>+Y13</f>
        <v>2.5000000000000001E-3</v>
      </c>
      <c r="Z14" s="50">
        <f t="shared" ca="1" si="9"/>
        <v>0.34347756086325559</v>
      </c>
      <c r="AA14" s="50">
        <f ca="1">Z14*equityP</f>
        <v>0.20608653651795336</v>
      </c>
      <c r="AB14" s="50">
        <f ca="1">+AA14/(1-taxrate)</f>
        <v>0.26086903356702956</v>
      </c>
      <c r="AC14" s="50">
        <f>debtP*Debt_Rate</f>
        <v>1.6570222222287465E-2</v>
      </c>
      <c r="AD14" s="50">
        <f ca="1">+AC14+AB14</f>
        <v>0.27743925578931705</v>
      </c>
      <c r="AE14" s="50">
        <f ca="1">+AD14/(S14/100)</f>
        <v>9.2085359512525972E-2</v>
      </c>
      <c r="AF14" s="50">
        <f ca="1">1-AE14</f>
        <v>0.90791464048747406</v>
      </c>
      <c r="AG14" s="51">
        <f ca="1">expenses/(AF14)</f>
        <v>465551.66549388762</v>
      </c>
      <c r="AH14" s="52">
        <f ca="1">+AG14-Revenue</f>
        <v>33239.904130508017</v>
      </c>
      <c r="AI14" s="53">
        <f ca="1">+AH14/$J$49</f>
        <v>37853.045622002268</v>
      </c>
      <c r="AJ14" s="53">
        <f ca="1">+AI14*$J$47</f>
        <v>1135.0178710590499</v>
      </c>
      <c r="AK14" s="51">
        <f t="shared" ca="1" si="8"/>
        <v>466686.68336000002</v>
      </c>
    </row>
    <row r="15" spans="1:37" ht="16.2" thickTop="1">
      <c r="A15" s="1"/>
      <c r="B15" s="62" t="s">
        <v>66</v>
      </c>
      <c r="C15" s="54">
        <v>2.5000000000000001E-3</v>
      </c>
      <c r="D15" s="1"/>
      <c r="E15" s="1"/>
      <c r="F15" s="55">
        <f t="shared" si="7"/>
        <v>9</v>
      </c>
      <c r="G15" s="17"/>
      <c r="H15" s="17"/>
      <c r="I15" s="17"/>
      <c r="J15" s="17"/>
      <c r="K15" s="65"/>
      <c r="L15" s="17"/>
      <c r="M15" s="17"/>
      <c r="O15" s="31"/>
      <c r="P15" s="1"/>
      <c r="R15" s="20" t="s">
        <v>67</v>
      </c>
    </row>
    <row r="16" spans="1:37" ht="15.6">
      <c r="A16" s="1"/>
      <c r="B16" s="1"/>
      <c r="C16" s="1"/>
      <c r="D16" s="22" t="s">
        <v>68</v>
      </c>
      <c r="E16" s="1"/>
      <c r="F16" s="55">
        <f t="shared" si="7"/>
        <v>10</v>
      </c>
      <c r="G16" s="17"/>
      <c r="H16" s="45" t="s">
        <v>69</v>
      </c>
      <c r="I16" s="66">
        <f>+I8/I7</f>
        <v>0.9777230479971678</v>
      </c>
      <c r="J16" s="67"/>
      <c r="K16" s="66">
        <f ca="1">+K8/K7</f>
        <v>0.907891</v>
      </c>
      <c r="L16" s="68"/>
      <c r="M16" s="66">
        <f ca="1">+M8/M7</f>
        <v>0.90811509184313766</v>
      </c>
      <c r="O16" s="31"/>
      <c r="P16" s="1"/>
      <c r="R16" s="37">
        <v>1</v>
      </c>
      <c r="S16" s="38">
        <f ca="1">AK11/Investment*100</f>
        <v>300.84391977810799</v>
      </c>
      <c r="T16" s="39">
        <f ca="1">EXP(y_inter1-(slope*LN(+S16)))</f>
        <v>7.4035881650911453</v>
      </c>
      <c r="U16" s="40">
        <f ca="1">(+S16*T16/100)/100</f>
        <v>0.22273244840088299</v>
      </c>
      <c r="V16" s="40">
        <f>regDebt_weighted</f>
        <v>3.5860000000000003E-2</v>
      </c>
      <c r="W16" s="40">
        <f ca="1">+U16-V16</f>
        <v>0.18687244840088299</v>
      </c>
      <c r="X16" s="40">
        <f ca="1">+((W16*(1-0.34))-Pfd_weighted)/Equity_percent</f>
        <v>0.34054016262960107</v>
      </c>
      <c r="Y16" s="40">
        <f>+Y14</f>
        <v>2.5000000000000001E-3</v>
      </c>
      <c r="Z16" s="40">
        <f ca="1">+X16+Y16</f>
        <v>0.34304016262960108</v>
      </c>
      <c r="AA16" s="40">
        <f ca="1">Z16*equityP</f>
        <v>0.20582409757776063</v>
      </c>
      <c r="AB16" s="40">
        <f ca="1">+AA16/(1-taxrate)</f>
        <v>0.26053683237691216</v>
      </c>
      <c r="AC16" s="40">
        <f>debtP*Debt_Rate</f>
        <v>1.6570222222287465E-2</v>
      </c>
      <c r="AD16" s="40">
        <f ca="1">+AC16+AB16</f>
        <v>0.27710705459919965</v>
      </c>
      <c r="AE16" s="40">
        <f ca="1">+AD16/(S16/100)</f>
        <v>9.2109906958925472E-2</v>
      </c>
      <c r="AF16" s="40">
        <f ca="1">1-AE16</f>
        <v>0.90789009304107449</v>
      </c>
      <c r="AG16" s="41">
        <f ca="1">expenses/(AF16)</f>
        <v>465564.25303575257</v>
      </c>
      <c r="AH16" s="42">
        <f ca="1">+AG16-Revenue</f>
        <v>33252.491672372969</v>
      </c>
      <c r="AI16" s="43">
        <f ca="1">+AH16/$J$49</f>
        <v>37867.380103672614</v>
      </c>
      <c r="AJ16" s="43">
        <f ca="1">+AI16*$J$47</f>
        <v>1135.4476883326897</v>
      </c>
      <c r="AK16" s="41">
        <f ca="1">ROUND(+AJ16+AG16,5)</f>
        <v>466699.70072000002</v>
      </c>
    </row>
    <row r="17" spans="1:37" ht="15.6">
      <c r="A17" s="1"/>
      <c r="B17" s="69" t="s">
        <v>70</v>
      </c>
      <c r="C17" s="70"/>
      <c r="D17" s="1" t="s">
        <v>71</v>
      </c>
      <c r="E17" s="1"/>
      <c r="F17" s="55">
        <f t="shared" si="7"/>
        <v>11</v>
      </c>
      <c r="G17" s="17"/>
      <c r="H17" s="17"/>
      <c r="I17" s="17"/>
      <c r="K17" s="17"/>
      <c r="L17" s="45"/>
      <c r="M17" s="45"/>
      <c r="N17" s="66"/>
      <c r="O17" s="1"/>
      <c r="P17" s="1"/>
      <c r="R17" s="47">
        <v>2</v>
      </c>
      <c r="S17" s="48">
        <f ca="1">AK12/Investment*100</f>
        <v>300.84391977810799</v>
      </c>
      <c r="T17" s="61">
        <f ca="1">EXP(y_inter2-(slope*LN(+S17)))</f>
        <v>7.4035881650911453</v>
      </c>
      <c r="U17" s="50">
        <f ca="1">(+S17*T17/100)/100</f>
        <v>0.22273244840088299</v>
      </c>
      <c r="V17" s="50">
        <f>regDebt_weighted</f>
        <v>3.5860000000000003E-2</v>
      </c>
      <c r="W17" s="50">
        <f ca="1">+U17-V17</f>
        <v>0.18687244840088299</v>
      </c>
      <c r="X17" s="50">
        <f ca="1">+((W17*(1-0.34))-Pfd_weighted)/Equity_percent</f>
        <v>0.34054016262960107</v>
      </c>
      <c r="Y17" s="50">
        <f>+Y16</f>
        <v>2.5000000000000001E-3</v>
      </c>
      <c r="Z17" s="50">
        <f ca="1">+X17+Y17</f>
        <v>0.34304016262960108</v>
      </c>
      <c r="AA17" s="50">
        <f ca="1">Z17*equityP</f>
        <v>0.20582409757776063</v>
      </c>
      <c r="AB17" s="50">
        <f ca="1">+AA17/(1-taxrate)</f>
        <v>0.26053683237691216</v>
      </c>
      <c r="AC17" s="50">
        <f>debtP*Debt_Rate</f>
        <v>1.6570222222287465E-2</v>
      </c>
      <c r="AD17" s="50">
        <f ca="1">+AC17+AB17</f>
        <v>0.27710705459919965</v>
      </c>
      <c r="AE17" s="50">
        <f ca="1">+AD17/(S17/100)</f>
        <v>9.2109906958925472E-2</v>
      </c>
      <c r="AF17" s="50">
        <f ca="1">1-AE17</f>
        <v>0.90789009304107449</v>
      </c>
      <c r="AG17" s="51">
        <f ca="1">expenses/(AF17)</f>
        <v>465564.25303575257</v>
      </c>
      <c r="AH17" s="52">
        <f ca="1">+AG17-Revenue</f>
        <v>33252.491672372969</v>
      </c>
      <c r="AI17" s="53">
        <f ca="1">+AH17/$J$49</f>
        <v>37867.380103672614</v>
      </c>
      <c r="AJ17" s="53">
        <f ca="1">+AI17*$J$47</f>
        <v>1135.4476883326897</v>
      </c>
      <c r="AK17" s="51">
        <f t="shared" ref="AK17:AK19" ca="1" si="10">ROUND(+AJ17+AG17,5)</f>
        <v>466699.70072000002</v>
      </c>
    </row>
    <row r="18" spans="1:37" ht="15.6">
      <c r="A18" s="1"/>
      <c r="B18" s="361"/>
      <c r="C18" s="361"/>
      <c r="D18" s="1"/>
      <c r="E18" s="1"/>
      <c r="F18" s="55">
        <f t="shared" si="7"/>
        <v>12</v>
      </c>
      <c r="G18" s="17"/>
      <c r="H18" s="71" t="s">
        <v>72</v>
      </c>
      <c r="I18" s="72"/>
      <c r="J18" s="72"/>
      <c r="K18" s="72"/>
      <c r="L18" s="72"/>
      <c r="M18" s="73"/>
      <c r="O18" s="1"/>
      <c r="P18" s="1"/>
      <c r="R18" s="56">
        <v>3</v>
      </c>
      <c r="S18" s="48">
        <f ca="1">AK13/Investment*100</f>
        <v>300.84391977810799</v>
      </c>
      <c r="T18" s="49">
        <f ca="1">EXP(y_inter3-(slope*LN(S18)))</f>
        <v>7.4035881650911453</v>
      </c>
      <c r="U18" s="50">
        <f ca="1">(+S18*T18/100)/100</f>
        <v>0.22273244840088299</v>
      </c>
      <c r="V18" s="50">
        <f>regDebt_weighted</f>
        <v>3.5860000000000003E-2</v>
      </c>
      <c r="W18" s="50">
        <f ca="1">+U18-V18</f>
        <v>0.18687244840088299</v>
      </c>
      <c r="X18" s="50">
        <f ca="1">+((W18*(1-0.34))-Pfd_weighted)/Equity_percent</f>
        <v>0.34054016262960107</v>
      </c>
      <c r="Y18" s="50">
        <f>+Y17</f>
        <v>2.5000000000000001E-3</v>
      </c>
      <c r="Z18" s="50">
        <f t="shared" ref="Z18:Z19" ca="1" si="11">+X18+Y18</f>
        <v>0.34304016262960108</v>
      </c>
      <c r="AA18" s="50">
        <f ca="1">Z18*equityP</f>
        <v>0.20582409757776063</v>
      </c>
      <c r="AB18" s="50">
        <f ca="1">+AA18/(1-taxrate)</f>
        <v>0.26053683237691216</v>
      </c>
      <c r="AC18" s="50">
        <f>debtP*Debt_Rate</f>
        <v>1.6570222222287465E-2</v>
      </c>
      <c r="AD18" s="50">
        <f ca="1">+AC18+AB18</f>
        <v>0.27710705459919965</v>
      </c>
      <c r="AE18" s="50">
        <f ca="1">+AD18/(S18/100)</f>
        <v>9.2109906958925472E-2</v>
      </c>
      <c r="AF18" s="50">
        <f ca="1">1-AE18</f>
        <v>0.90789009304107449</v>
      </c>
      <c r="AG18" s="51">
        <f ca="1">expenses/(AF18)</f>
        <v>465564.25303575257</v>
      </c>
      <c r="AH18" s="52">
        <f ca="1">+AG18-Revenue</f>
        <v>33252.491672372969</v>
      </c>
      <c r="AI18" s="53">
        <f ca="1">+AH18/$J$49</f>
        <v>37867.380103672614</v>
      </c>
      <c r="AJ18" s="53">
        <f ca="1">+AI18*$J$47</f>
        <v>1135.4476883326897</v>
      </c>
      <c r="AK18" s="51">
        <f t="shared" ca="1" si="10"/>
        <v>466699.70072000002</v>
      </c>
    </row>
    <row r="19" spans="1:37" ht="15.6">
      <c r="A19" s="1"/>
      <c r="B19" s="362" t="s">
        <v>73</v>
      </c>
      <c r="C19" s="362"/>
      <c r="D19" s="1"/>
      <c r="E19" s="1"/>
      <c r="F19" s="55">
        <f t="shared" si="7"/>
        <v>13</v>
      </c>
      <c r="G19" s="17"/>
      <c r="H19" s="23"/>
      <c r="I19" s="45" t="s">
        <v>74</v>
      </c>
      <c r="J19" s="46">
        <f>+Revenue</f>
        <v>432311.7613633796</v>
      </c>
      <c r="K19" s="74"/>
      <c r="L19" s="45" t="s">
        <v>75</v>
      </c>
      <c r="M19" s="75">
        <f ca="1">+J7</f>
        <v>33252.026586085442</v>
      </c>
      <c r="O19" s="1"/>
      <c r="P19" s="1"/>
      <c r="R19" s="59">
        <v>4</v>
      </c>
      <c r="S19" s="48">
        <f ca="1">AK14/Investment*100</f>
        <v>300.84391977810799</v>
      </c>
      <c r="T19" s="64">
        <f ca="1">EXP(y_inter4-(slope*LN(S19)))</f>
        <v>7.4035881650911453</v>
      </c>
      <c r="U19" s="50">
        <f ca="1">(+S19*T19/100)/100</f>
        <v>0.22273244840088299</v>
      </c>
      <c r="V19" s="50">
        <f>regDebt_weighted</f>
        <v>3.5860000000000003E-2</v>
      </c>
      <c r="W19" s="50">
        <f ca="1">+U19-V19</f>
        <v>0.18687244840088299</v>
      </c>
      <c r="X19" s="50">
        <f ca="1">+((W19*(1-0.34))-Pfd_weighted)/Equity_percent</f>
        <v>0.34054016262960107</v>
      </c>
      <c r="Y19" s="50">
        <f>+Y18</f>
        <v>2.5000000000000001E-3</v>
      </c>
      <c r="Z19" s="50">
        <f t="shared" ca="1" si="11"/>
        <v>0.34304016262960108</v>
      </c>
      <c r="AA19" s="50">
        <f ca="1">Z19*equityP</f>
        <v>0.20582409757776063</v>
      </c>
      <c r="AB19" s="50">
        <f ca="1">+AA19/(1-taxrate)</f>
        <v>0.26053683237691216</v>
      </c>
      <c r="AC19" s="50">
        <f>debtP*Debt_Rate</f>
        <v>1.6570222222287465E-2</v>
      </c>
      <c r="AD19" s="50">
        <f ca="1">+AC19+AB19</f>
        <v>0.27710705459919965</v>
      </c>
      <c r="AE19" s="50">
        <f ca="1">+AD19/(S19/100)</f>
        <v>9.2109906958925472E-2</v>
      </c>
      <c r="AF19" s="50">
        <f ca="1">1-AE19</f>
        <v>0.90789009304107449</v>
      </c>
      <c r="AG19" s="51">
        <f ca="1">expenses/(AF19)</f>
        <v>465564.25303575257</v>
      </c>
      <c r="AH19" s="52">
        <f ca="1">+AG19-Revenue</f>
        <v>33252.491672372969</v>
      </c>
      <c r="AI19" s="53">
        <f ca="1">+AH19/$J$49</f>
        <v>37867.380103672614</v>
      </c>
      <c r="AJ19" s="53">
        <f ca="1">+AI19*$J$47</f>
        <v>1135.4476883326897</v>
      </c>
      <c r="AK19" s="51">
        <f t="shared" ca="1" si="10"/>
        <v>466699.70072000002</v>
      </c>
    </row>
    <row r="20" spans="1:37" ht="15.6">
      <c r="A20" s="1"/>
      <c r="B20" s="70"/>
      <c r="C20" s="1"/>
      <c r="D20" s="1"/>
      <c r="E20" s="1"/>
      <c r="F20" s="55">
        <f t="shared" si="7"/>
        <v>14</v>
      </c>
      <c r="G20" s="17"/>
      <c r="H20" s="23"/>
      <c r="I20" s="45" t="s">
        <v>76</v>
      </c>
      <c r="J20" s="46">
        <f ca="1">+J21-J19</f>
        <v>34387.458393468347</v>
      </c>
      <c r="K20" s="76"/>
      <c r="L20" s="45" t="s">
        <v>77</v>
      </c>
      <c r="M20" s="75">
        <f ca="1">+L8</f>
        <v>1135.4318073829127</v>
      </c>
      <c r="O20" s="1"/>
      <c r="P20" s="1"/>
      <c r="R20" s="20" t="s">
        <v>78</v>
      </c>
    </row>
    <row r="21" spans="1:37" ht="16.2" thickBot="1">
      <c r="A21" s="1"/>
      <c r="B21" s="70"/>
      <c r="C21" s="70"/>
      <c r="D21" s="1"/>
      <c r="E21" s="1"/>
      <c r="F21" s="55">
        <f t="shared" si="7"/>
        <v>15</v>
      </c>
      <c r="G21" s="17"/>
      <c r="H21" s="23"/>
      <c r="I21" s="77" t="s">
        <v>72</v>
      </c>
      <c r="J21" s="78">
        <f ca="1">+M7</f>
        <v>466699.21975684795</v>
      </c>
      <c r="L21" s="77" t="s">
        <v>76</v>
      </c>
      <c r="M21" s="79">
        <f ca="1">+M19+M20</f>
        <v>34387.458393468354</v>
      </c>
      <c r="O21" s="1"/>
      <c r="P21" s="1"/>
      <c r="R21" s="37">
        <v>1</v>
      </c>
      <c r="S21" s="38">
        <f ca="1">AK16/Investment*100</f>
        <v>300.85231126161761</v>
      </c>
      <c r="T21" s="39">
        <f ca="1">EXP(y_inter1-(slope*LN(+S21)))</f>
        <v>7.403525900032732</v>
      </c>
      <c r="U21" s="40">
        <f ca="1">(+S21*T21/100)/100</f>
        <v>0.2227367878510095</v>
      </c>
      <c r="V21" s="40">
        <f>regDebt_weighted</f>
        <v>3.5860000000000003E-2</v>
      </c>
      <c r="W21" s="40">
        <f ca="1">+U21-V21</f>
        <v>0.1868767878510095</v>
      </c>
      <c r="X21" s="40">
        <f ca="1">+((W21*(1-0.34))-Pfd_weighted)/Equity_percent</f>
        <v>0.3405484883187973</v>
      </c>
      <c r="Y21" s="40">
        <f>+Y19</f>
        <v>2.5000000000000001E-3</v>
      </c>
      <c r="Z21" s="40">
        <f ca="1">+X21+Y21</f>
        <v>0.34304848831879731</v>
      </c>
      <c r="AA21" s="40">
        <f ca="1">Z21*equityP</f>
        <v>0.20582909299127838</v>
      </c>
      <c r="AB21" s="40">
        <f ca="1">+AA21/(1-taxrate)</f>
        <v>0.26054315568516251</v>
      </c>
      <c r="AC21" s="40">
        <f>debtP*Debt_Rate</f>
        <v>1.6570222222287465E-2</v>
      </c>
      <c r="AD21" s="40">
        <f ca="1">+AC21+AB21</f>
        <v>0.27711337790745</v>
      </c>
      <c r="AE21" s="40">
        <f ca="1">+AD21/(S21/100)</f>
        <v>9.2109439593593634E-2</v>
      </c>
      <c r="AF21" s="40">
        <f ca="1">1-AE21</f>
        <v>0.90789056040640637</v>
      </c>
      <c r="AG21" s="41">
        <f ca="1">expenses/(AF21)</f>
        <v>465564.01337185351</v>
      </c>
      <c r="AH21" s="42">
        <f ca="1">+AG21-Revenue</f>
        <v>33252.252008473908</v>
      </c>
      <c r="AI21" s="43">
        <f ca="1">+AH21/$J$49</f>
        <v>37867.10717844186</v>
      </c>
      <c r="AJ21" s="43">
        <f ca="1">+AI21*$J$47</f>
        <v>1135.4395047107571</v>
      </c>
      <c r="AK21" s="41">
        <f ca="1">ROUND(+AJ21+AG21,5)</f>
        <v>466699.45288</v>
      </c>
    </row>
    <row r="22" spans="1:37" ht="21" customHeight="1" thickTop="1">
      <c r="A22" s="1"/>
      <c r="B22" s="70"/>
      <c r="C22" s="1"/>
      <c r="D22" s="1"/>
      <c r="E22" s="1"/>
      <c r="F22" s="55">
        <f t="shared" si="7"/>
        <v>16</v>
      </c>
      <c r="G22" s="17"/>
      <c r="H22" s="80"/>
      <c r="I22" s="81"/>
      <c r="J22" s="82" t="s">
        <v>79</v>
      </c>
      <c r="K22" s="83">
        <f ca="1">+(J21/J19)-1</f>
        <v>7.9543194210170975E-2</v>
      </c>
      <c r="L22" s="81"/>
      <c r="M22" s="84"/>
      <c r="O22" s="1"/>
      <c r="P22" s="177" t="e">
        <f ca="1">#REF!*'LG BRG - Recycle'!K22</f>
        <v>#REF!</v>
      </c>
      <c r="R22" s="47">
        <v>2</v>
      </c>
      <c r="S22" s="48">
        <f ca="1">AK17/Investment*100</f>
        <v>300.85231126161761</v>
      </c>
      <c r="T22" s="61">
        <f ca="1">EXP(y_inter2-(slope*LN(+S22)))</f>
        <v>7.403525900032732</v>
      </c>
      <c r="U22" s="50">
        <f ca="1">(+S22*T22/100)/100</f>
        <v>0.2227367878510095</v>
      </c>
      <c r="V22" s="50">
        <f>regDebt_weighted</f>
        <v>3.5860000000000003E-2</v>
      </c>
      <c r="W22" s="50">
        <f ca="1">+U22-V22</f>
        <v>0.1868767878510095</v>
      </c>
      <c r="X22" s="50">
        <f ca="1">+((W22*(1-0.34))-Pfd_weighted)/Equity_percent</f>
        <v>0.3405484883187973</v>
      </c>
      <c r="Y22" s="50">
        <f>+Y21</f>
        <v>2.5000000000000001E-3</v>
      </c>
      <c r="Z22" s="50">
        <f ca="1">+X22+Y22</f>
        <v>0.34304848831879731</v>
      </c>
      <c r="AA22" s="50">
        <f ca="1">Z22*equityP</f>
        <v>0.20582909299127838</v>
      </c>
      <c r="AB22" s="50">
        <f ca="1">+AA22/(1-taxrate)</f>
        <v>0.26054315568516251</v>
      </c>
      <c r="AC22" s="50">
        <f>debtP*Debt_Rate</f>
        <v>1.6570222222287465E-2</v>
      </c>
      <c r="AD22" s="50">
        <f ca="1">+AC22+AB22</f>
        <v>0.27711337790745</v>
      </c>
      <c r="AE22" s="50">
        <f ca="1">+AD22/(S22/100)</f>
        <v>9.2109439593593634E-2</v>
      </c>
      <c r="AF22" s="50">
        <f ca="1">1-AE22</f>
        <v>0.90789056040640637</v>
      </c>
      <c r="AG22" s="51">
        <f ca="1">expenses/(AF22)</f>
        <v>465564.01337185351</v>
      </c>
      <c r="AH22" s="52">
        <f ca="1">+AG22-Revenue</f>
        <v>33252.252008473908</v>
      </c>
      <c r="AI22" s="53">
        <f ca="1">+AH22/$J$49</f>
        <v>37867.10717844186</v>
      </c>
      <c r="AJ22" s="53">
        <f ca="1">+AI22*$J$47</f>
        <v>1135.4395047107571</v>
      </c>
      <c r="AK22" s="51">
        <f t="shared" ref="AK22:AK24" ca="1" si="12">ROUND(+AJ22+AG22,5)</f>
        <v>466699.45288</v>
      </c>
    </row>
    <row r="23" spans="1:37" ht="15.6">
      <c r="A23" s="1"/>
      <c r="B23" s="85" t="s">
        <v>80</v>
      </c>
      <c r="C23" s="86"/>
      <c r="D23" s="86"/>
      <c r="E23" s="86"/>
      <c r="F23" s="55">
        <f t="shared" si="7"/>
        <v>17</v>
      </c>
      <c r="H23" s="17"/>
      <c r="I23" s="17"/>
      <c r="J23" s="17"/>
      <c r="K23" s="17"/>
      <c r="L23" s="17"/>
      <c r="M23" s="17"/>
      <c r="N23" s="17"/>
      <c r="O23" s="1"/>
      <c r="P23" s="177" t="e">
        <f ca="1">#REF!+'LG BRG - Recycle'!P22</f>
        <v>#REF!</v>
      </c>
      <c r="R23" s="56">
        <v>3</v>
      </c>
      <c r="S23" s="48">
        <f ca="1">AK18/Investment*100</f>
        <v>300.85231126161761</v>
      </c>
      <c r="T23" s="49">
        <f ca="1">EXP(y_inter3-(slope*LN(S23)))</f>
        <v>7.403525900032732</v>
      </c>
      <c r="U23" s="50">
        <f ca="1">(+S23*T23/100)/100</f>
        <v>0.2227367878510095</v>
      </c>
      <c r="V23" s="50">
        <f>regDebt_weighted</f>
        <v>3.5860000000000003E-2</v>
      </c>
      <c r="W23" s="50">
        <f ca="1">+U23-V23</f>
        <v>0.1868767878510095</v>
      </c>
      <c r="X23" s="50">
        <f ca="1">+((W23*(1-0.34))-Pfd_weighted)/Equity_percent</f>
        <v>0.3405484883187973</v>
      </c>
      <c r="Y23" s="50">
        <f>+Y22</f>
        <v>2.5000000000000001E-3</v>
      </c>
      <c r="Z23" s="50">
        <f t="shared" ref="Z23:Z24" ca="1" si="13">+X23+Y23</f>
        <v>0.34304848831879731</v>
      </c>
      <c r="AA23" s="50">
        <f ca="1">Z23*equityP</f>
        <v>0.20582909299127838</v>
      </c>
      <c r="AB23" s="50">
        <f ca="1">+AA23/(1-taxrate)</f>
        <v>0.26054315568516251</v>
      </c>
      <c r="AC23" s="50">
        <f>debtP*Debt_Rate</f>
        <v>1.6570222222287465E-2</v>
      </c>
      <c r="AD23" s="50">
        <f ca="1">+AC23+AB23</f>
        <v>0.27711337790745</v>
      </c>
      <c r="AE23" s="50">
        <f ca="1">+AD23/(S23/100)</f>
        <v>9.2109439593593634E-2</v>
      </c>
      <c r="AF23" s="50">
        <f ca="1">1-AE23</f>
        <v>0.90789056040640637</v>
      </c>
      <c r="AG23" s="51">
        <f ca="1">expenses/(AF23)</f>
        <v>465564.01337185351</v>
      </c>
      <c r="AH23" s="52">
        <f ca="1">+AG23-Revenue</f>
        <v>33252.252008473908</v>
      </c>
      <c r="AI23" s="53">
        <f ca="1">+AH23/$J$49</f>
        <v>37867.10717844186</v>
      </c>
      <c r="AJ23" s="53">
        <f ca="1">+AI23*$J$47</f>
        <v>1135.4395047107571</v>
      </c>
      <c r="AK23" s="51">
        <f t="shared" ca="1" si="12"/>
        <v>466699.45288</v>
      </c>
    </row>
    <row r="24" spans="1:37" ht="15.6">
      <c r="A24" s="1"/>
      <c r="B24" s="87" t="s">
        <v>81</v>
      </c>
      <c r="C24" s="86"/>
      <c r="D24" s="86"/>
      <c r="E24" s="86"/>
      <c r="F24" s="55">
        <f t="shared" si="7"/>
        <v>18</v>
      </c>
      <c r="H24" s="88" t="s">
        <v>82</v>
      </c>
      <c r="K24" s="89" t="s">
        <v>83</v>
      </c>
      <c r="L24" s="89"/>
      <c r="M24" s="89"/>
      <c r="N24" s="89"/>
      <c r="O24" s="1"/>
      <c r="P24" s="1"/>
      <c r="R24" s="59">
        <v>4</v>
      </c>
      <c r="S24" s="48">
        <f ca="1">AK19/Investment*100</f>
        <v>300.85231126161761</v>
      </c>
      <c r="T24" s="64">
        <f ca="1">EXP(y_inter4-(slope*LN(S24)))</f>
        <v>7.403525900032732</v>
      </c>
      <c r="U24" s="50">
        <f ca="1">(+S24*T24/100)/100</f>
        <v>0.2227367878510095</v>
      </c>
      <c r="V24" s="50">
        <f>regDebt_weighted</f>
        <v>3.5860000000000003E-2</v>
      </c>
      <c r="W24" s="50">
        <f ca="1">+U24-V24</f>
        <v>0.1868767878510095</v>
      </c>
      <c r="X24" s="50">
        <f ca="1">+((W24*(1-0.34))-Pfd_weighted)/Equity_percent</f>
        <v>0.3405484883187973</v>
      </c>
      <c r="Y24" s="50">
        <f>+Y23</f>
        <v>2.5000000000000001E-3</v>
      </c>
      <c r="Z24" s="50">
        <f t="shared" ca="1" si="13"/>
        <v>0.34304848831879731</v>
      </c>
      <c r="AA24" s="50">
        <f ca="1">Z24*equityP</f>
        <v>0.20582909299127838</v>
      </c>
      <c r="AB24" s="50">
        <f ca="1">+AA24/(1-taxrate)</f>
        <v>0.26054315568516251</v>
      </c>
      <c r="AC24" s="50">
        <f>debtP*Debt_Rate</f>
        <v>1.6570222222287465E-2</v>
      </c>
      <c r="AD24" s="50">
        <f ca="1">+AC24+AB24</f>
        <v>0.27711337790745</v>
      </c>
      <c r="AE24" s="50">
        <f ca="1">+AD24/(S24/100)</f>
        <v>9.2109439593593634E-2</v>
      </c>
      <c r="AF24" s="50">
        <f ca="1">1-AE24</f>
        <v>0.90789056040640637</v>
      </c>
      <c r="AG24" s="51">
        <f ca="1">expenses/(AF24)</f>
        <v>465564.01337185351</v>
      </c>
      <c r="AH24" s="52">
        <f ca="1">+AG24-Revenue</f>
        <v>33252.252008473908</v>
      </c>
      <c r="AI24" s="53">
        <f ca="1">+AH24/$J$49</f>
        <v>37867.10717844186</v>
      </c>
      <c r="AJ24" s="53">
        <f ca="1">+AI24*$J$47</f>
        <v>1135.4395047107571</v>
      </c>
      <c r="AK24" s="51">
        <f t="shared" ca="1" si="12"/>
        <v>466699.45288</v>
      </c>
    </row>
    <row r="25" spans="1:37" ht="15.6">
      <c r="A25" s="1"/>
      <c r="B25" s="87" t="s">
        <v>84</v>
      </c>
      <c r="C25" s="86"/>
      <c r="D25" s="86"/>
      <c r="E25" s="86"/>
      <c r="F25" s="55">
        <f t="shared" si="7"/>
        <v>19</v>
      </c>
      <c r="H25" s="90" t="s">
        <v>85</v>
      </c>
      <c r="I25" s="91" t="s">
        <v>86</v>
      </c>
      <c r="J25" s="92" t="s">
        <v>87</v>
      </c>
      <c r="K25" s="90" t="s">
        <v>88</v>
      </c>
      <c r="L25" s="92" t="s">
        <v>89</v>
      </c>
      <c r="M25" s="92" t="s">
        <v>87</v>
      </c>
      <c r="O25" s="1"/>
      <c r="P25" s="1"/>
      <c r="R25" s="20" t="s">
        <v>90</v>
      </c>
      <c r="W25" s="93"/>
      <c r="X25" s="94"/>
      <c r="Y25" s="94"/>
      <c r="Z25" s="94"/>
      <c r="AA25" s="49"/>
      <c r="AB25" s="49"/>
      <c r="AC25" s="94"/>
      <c r="AE25" s="94"/>
      <c r="AF25" s="94"/>
      <c r="AG25" s="49"/>
      <c r="AH25" s="93"/>
    </row>
    <row r="26" spans="1:37" ht="15.6">
      <c r="A26" s="1"/>
      <c r="B26" s="87" t="s">
        <v>91</v>
      </c>
      <c r="C26" s="86"/>
      <c r="D26" s="86"/>
      <c r="E26" s="86"/>
      <c r="F26" s="55">
        <f t="shared" si="7"/>
        <v>20</v>
      </c>
      <c r="H26" s="45" t="s">
        <v>41</v>
      </c>
      <c r="I26" s="95">
        <f>1-I27</f>
        <v>0.6</v>
      </c>
      <c r="J26" s="96">
        <f>+I26*J28</f>
        <v>93075.509128629594</v>
      </c>
      <c r="K26" s="66">
        <f ca="1">+K34</f>
        <v>0.34215869432934326</v>
      </c>
      <c r="L26" s="95">
        <f ca="1">+K26*I26</f>
        <v>0.20529521659760594</v>
      </c>
      <c r="M26" s="46">
        <f ca="1">+J26*K26</f>
        <v>31846.594677490772</v>
      </c>
      <c r="O26" s="1"/>
      <c r="P26" s="1"/>
      <c r="R26" s="37">
        <v>1</v>
      </c>
      <c r="S26" s="38">
        <f ca="1">AK21/Investment*100</f>
        <v>300.85215149456246</v>
      </c>
      <c r="T26" s="39">
        <f ca="1">EXP(y_inter1-(slope*LN(+S26)))</f>
        <v>7.4035270854879478</v>
      </c>
      <c r="U26" s="40">
        <f ca="1">(+S26*T26/100)/100</f>
        <v>0.22273670523173161</v>
      </c>
      <c r="V26" s="40">
        <f>regDebt_weighted</f>
        <v>3.5860000000000003E-2</v>
      </c>
      <c r="W26" s="40">
        <f ca="1">+U26-V26</f>
        <v>0.18687670523173161</v>
      </c>
      <c r="X26" s="40">
        <f ca="1">+((W26*(1-0.34))-Pfd_weighted)/Equity_percent</f>
        <v>0.34054832980506644</v>
      </c>
      <c r="Y26" s="40">
        <f>+Y24</f>
        <v>2.5000000000000001E-3</v>
      </c>
      <c r="Z26" s="40">
        <f ca="1">+X26+Y26</f>
        <v>0.34304832980506644</v>
      </c>
      <c r="AA26" s="40">
        <f ca="1">Z26*equityP</f>
        <v>0.20582899788303985</v>
      </c>
      <c r="AB26" s="40">
        <f ca="1">+AA26/(1-taxrate)</f>
        <v>0.26054303529498712</v>
      </c>
      <c r="AC26" s="40">
        <f>debtP*Debt_Rate</f>
        <v>1.6570222222287465E-2</v>
      </c>
      <c r="AD26" s="40">
        <f ca="1">+AC26+AB26</f>
        <v>0.27711325751727461</v>
      </c>
      <c r="AE26" s="40">
        <f ca="1">+AD26/(S26/100)</f>
        <v>9.2109448491772911E-2</v>
      </c>
      <c r="AF26" s="40">
        <f ca="1">1-AE26</f>
        <v>0.90789055150822706</v>
      </c>
      <c r="AG26" s="41">
        <f ca="1">expenses/(AF26)</f>
        <v>465564.0179348177</v>
      </c>
      <c r="AH26" s="42">
        <f ca="1">+AG26-Revenue</f>
        <v>33252.256571438105</v>
      </c>
      <c r="AI26" s="43">
        <f ca="1">+AH26/$J$49</f>
        <v>37867.112374668999</v>
      </c>
      <c r="AJ26" s="43">
        <f ca="1">+AI26*$J$47</f>
        <v>1135.4396605188451</v>
      </c>
      <c r="AK26" s="41">
        <f ca="1">ROUND(+AJ26+AG26,5)</f>
        <v>466699.45760000002</v>
      </c>
    </row>
    <row r="27" spans="1:37" ht="15.6">
      <c r="A27" s="1"/>
      <c r="B27" s="87" t="s">
        <v>92</v>
      </c>
      <c r="C27" s="86"/>
      <c r="D27" s="86"/>
      <c r="E27" s="86"/>
      <c r="F27" s="55">
        <f t="shared" si="7"/>
        <v>21</v>
      </c>
      <c r="H27" s="45" t="s">
        <v>43</v>
      </c>
      <c r="I27" s="95">
        <f>IF(A64=TRUE,C8,0)</f>
        <v>0.4</v>
      </c>
      <c r="J27" s="97">
        <f>+I27*J28</f>
        <v>62050.339419086398</v>
      </c>
      <c r="K27" s="66">
        <f>IF(A64=TRUE,C9,0)</f>
        <v>4.1425555555718661E-2</v>
      </c>
      <c r="L27" s="95">
        <f>+K27*I27</f>
        <v>1.6570222222287465E-2</v>
      </c>
      <c r="M27" s="46">
        <f>+K27*J27</f>
        <v>2570.4697828565631</v>
      </c>
      <c r="O27" s="1"/>
      <c r="P27" s="1"/>
      <c r="R27" s="47">
        <v>2</v>
      </c>
      <c r="S27" s="48">
        <f ca="1">AK22/Investment*100</f>
        <v>300.85215149456246</v>
      </c>
      <c r="T27" s="61">
        <f ca="1">EXP(y_inter2-(slope*LN(+S27)))</f>
        <v>7.4035270854879478</v>
      </c>
      <c r="U27" s="50">
        <f ca="1">(+S27*T27/100)/100</f>
        <v>0.22273670523173161</v>
      </c>
      <c r="V27" s="50">
        <f>regDebt_weighted</f>
        <v>3.5860000000000003E-2</v>
      </c>
      <c r="W27" s="50">
        <f ca="1">+U27-V27</f>
        <v>0.18687670523173161</v>
      </c>
      <c r="X27" s="50">
        <f ca="1">+((W27*(1-0.34))-Pfd_weighted)/Equity_percent</f>
        <v>0.34054832980506644</v>
      </c>
      <c r="Y27" s="50">
        <f>+Y26</f>
        <v>2.5000000000000001E-3</v>
      </c>
      <c r="Z27" s="50">
        <f ca="1">+X27+Y27</f>
        <v>0.34304832980506644</v>
      </c>
      <c r="AA27" s="50">
        <f ca="1">Z27*equityP</f>
        <v>0.20582899788303985</v>
      </c>
      <c r="AB27" s="50">
        <f ca="1">+AA27/(1-taxrate)</f>
        <v>0.26054303529498712</v>
      </c>
      <c r="AC27" s="50">
        <f>debtP*Debt_Rate</f>
        <v>1.6570222222287465E-2</v>
      </c>
      <c r="AD27" s="50">
        <f ca="1">+AC27+AB27</f>
        <v>0.27711325751727461</v>
      </c>
      <c r="AE27" s="50">
        <f ca="1">+AD27/(S27/100)</f>
        <v>9.2109448491772911E-2</v>
      </c>
      <c r="AF27" s="50">
        <f ca="1">1-AE27</f>
        <v>0.90789055150822706</v>
      </c>
      <c r="AG27" s="51">
        <f ca="1">expenses/(AF27)</f>
        <v>465564.0179348177</v>
      </c>
      <c r="AH27" s="52">
        <f ca="1">+AG27-Revenue</f>
        <v>33252.256571438105</v>
      </c>
      <c r="AI27" s="53">
        <f ca="1">+AH27/$J$49</f>
        <v>37867.112374668999</v>
      </c>
      <c r="AJ27" s="53">
        <f ca="1">+AI27*$J$47</f>
        <v>1135.4396605188451</v>
      </c>
      <c r="AK27" s="51">
        <f t="shared" ref="AK27:AK29" ca="1" si="14">ROUND(+AJ27+AG27,5)</f>
        <v>466699.45760000002</v>
      </c>
    </row>
    <row r="28" spans="1:37" ht="16.2" thickBot="1">
      <c r="A28" s="1"/>
      <c r="B28" s="1"/>
      <c r="C28" s="1"/>
      <c r="D28" s="1"/>
      <c r="E28" s="1"/>
      <c r="F28" s="55">
        <f t="shared" si="7"/>
        <v>22</v>
      </c>
      <c r="H28" s="45" t="s">
        <v>93</v>
      </c>
      <c r="I28" s="95">
        <f>SUM(I26:I27)</f>
        <v>1</v>
      </c>
      <c r="J28" s="98">
        <f>IF(A64=TRUE,C7,0)</f>
        <v>155125.84854771598</v>
      </c>
      <c r="K28" s="99"/>
      <c r="L28" s="100">
        <f ca="1">SUM(L26:L27)</f>
        <v>0.2218654388198934</v>
      </c>
      <c r="M28" s="98">
        <f ca="1">SUM(M26:M27)</f>
        <v>34417.064460347334</v>
      </c>
      <c r="O28" s="1"/>
      <c r="P28" s="1"/>
      <c r="R28" s="56">
        <v>3</v>
      </c>
      <c r="S28" s="48">
        <f ca="1">AK23/Investment*100</f>
        <v>300.85215149456246</v>
      </c>
      <c r="T28" s="49">
        <f ca="1">EXP(y_inter3-(slope*LN(S28)))</f>
        <v>7.4035270854879478</v>
      </c>
      <c r="U28" s="50">
        <f ca="1">(+S28*T28/100)/100</f>
        <v>0.22273670523173161</v>
      </c>
      <c r="V28" s="50">
        <f>regDebt_weighted</f>
        <v>3.5860000000000003E-2</v>
      </c>
      <c r="W28" s="50">
        <f ca="1">+U28-V28</f>
        <v>0.18687670523173161</v>
      </c>
      <c r="X28" s="50">
        <f ca="1">+((W28*(1-0.34))-Pfd_weighted)/Equity_percent</f>
        <v>0.34054832980506644</v>
      </c>
      <c r="Y28" s="50">
        <f>+Y27</f>
        <v>2.5000000000000001E-3</v>
      </c>
      <c r="Z28" s="50">
        <f t="shared" ref="Z28:Z29" ca="1" si="15">+X28+Y28</f>
        <v>0.34304832980506644</v>
      </c>
      <c r="AA28" s="50">
        <f ca="1">Z28*equityP</f>
        <v>0.20582899788303985</v>
      </c>
      <c r="AB28" s="50">
        <f ca="1">+AA28/(1-taxrate)</f>
        <v>0.26054303529498712</v>
      </c>
      <c r="AC28" s="50">
        <f>debtP*Debt_Rate</f>
        <v>1.6570222222287465E-2</v>
      </c>
      <c r="AD28" s="50">
        <f ca="1">+AC28+AB28</f>
        <v>0.27711325751727461</v>
      </c>
      <c r="AE28" s="50">
        <f ca="1">+AD28/(S28/100)</f>
        <v>9.2109448491772911E-2</v>
      </c>
      <c r="AF28" s="50">
        <f ca="1">1-AE28</f>
        <v>0.90789055150822706</v>
      </c>
      <c r="AG28" s="51">
        <f ca="1">expenses/(AF28)</f>
        <v>465564.0179348177</v>
      </c>
      <c r="AH28" s="52">
        <f ca="1">+AG28-Revenue</f>
        <v>33252.256571438105</v>
      </c>
      <c r="AI28" s="53">
        <f ca="1">+AH28/$J$49</f>
        <v>37867.112374668999</v>
      </c>
      <c r="AJ28" s="53">
        <f ca="1">+AI28*$J$47</f>
        <v>1135.4396605188451</v>
      </c>
      <c r="AK28" s="51">
        <f t="shared" ca="1" si="14"/>
        <v>466699.45760000002</v>
      </c>
    </row>
    <row r="29" spans="1:37" ht="16.2" thickTop="1">
      <c r="A29" s="1"/>
      <c r="B29" s="1"/>
      <c r="C29" s="1"/>
      <c r="D29" s="1"/>
      <c r="E29" s="1"/>
      <c r="F29" s="55">
        <f t="shared" si="7"/>
        <v>23</v>
      </c>
      <c r="G29" s="17"/>
      <c r="H29" s="17"/>
      <c r="I29" s="17"/>
      <c r="J29" s="17"/>
      <c r="K29" s="17"/>
      <c r="L29" s="17"/>
      <c r="M29" s="17"/>
      <c r="N29" s="17"/>
      <c r="O29" s="1"/>
      <c r="P29" s="1"/>
      <c r="R29" s="59">
        <v>4</v>
      </c>
      <c r="S29" s="48">
        <f ca="1">AK24/Investment*100</f>
        <v>300.85215149456246</v>
      </c>
      <c r="T29" s="64">
        <f ca="1">EXP(y_inter4-(slope*LN(S29)))</f>
        <v>7.4035270854879478</v>
      </c>
      <c r="U29" s="50">
        <f ca="1">(+S29*T29/100)/100</f>
        <v>0.22273670523173161</v>
      </c>
      <c r="V29" s="50">
        <f>regDebt_weighted</f>
        <v>3.5860000000000003E-2</v>
      </c>
      <c r="W29" s="50">
        <f ca="1">+U29-V29</f>
        <v>0.18687670523173161</v>
      </c>
      <c r="X29" s="50">
        <f ca="1">+((W29*(1-0.34))-Pfd_weighted)/Equity_percent</f>
        <v>0.34054832980506644</v>
      </c>
      <c r="Y29" s="50">
        <f>+Y28</f>
        <v>2.5000000000000001E-3</v>
      </c>
      <c r="Z29" s="50">
        <f t="shared" ca="1" si="15"/>
        <v>0.34304832980506644</v>
      </c>
      <c r="AA29" s="50">
        <f ca="1">Z29*equityP</f>
        <v>0.20582899788303985</v>
      </c>
      <c r="AB29" s="50">
        <f ca="1">+AA29/(1-taxrate)</f>
        <v>0.26054303529498712</v>
      </c>
      <c r="AC29" s="50">
        <f>debtP*Debt_Rate</f>
        <v>1.6570222222287465E-2</v>
      </c>
      <c r="AD29" s="50">
        <f ca="1">+AC29+AB29</f>
        <v>0.27711325751727461</v>
      </c>
      <c r="AE29" s="50">
        <f ca="1">+AD29/(S29/100)</f>
        <v>9.2109448491772911E-2</v>
      </c>
      <c r="AF29" s="50">
        <f ca="1">1-AE29</f>
        <v>0.90789055150822706</v>
      </c>
      <c r="AG29" s="51">
        <f ca="1">expenses/(AF29)</f>
        <v>465564.0179348177</v>
      </c>
      <c r="AH29" s="52">
        <f ca="1">+AG29-Revenue</f>
        <v>33252.256571438105</v>
      </c>
      <c r="AI29" s="53">
        <f ca="1">+AH29/$J$49</f>
        <v>37867.112374668999</v>
      </c>
      <c r="AJ29" s="53">
        <f ca="1">+AI29*$J$47</f>
        <v>1135.4396605188451</v>
      </c>
      <c r="AK29" s="51">
        <f t="shared" ca="1" si="14"/>
        <v>466699.45760000002</v>
      </c>
    </row>
    <row r="30" spans="1:37" ht="15.6">
      <c r="A30" s="1"/>
      <c r="B30" s="1"/>
      <c r="C30" s="1"/>
      <c r="D30" s="101"/>
      <c r="E30" s="1"/>
      <c r="F30" s="55">
        <f t="shared" si="7"/>
        <v>24</v>
      </c>
      <c r="G30" s="17"/>
      <c r="H30" s="17"/>
      <c r="I30" s="17"/>
      <c r="J30" s="102" t="s">
        <v>94</v>
      </c>
      <c r="K30" s="102" t="s">
        <v>95</v>
      </c>
      <c r="L30" s="17"/>
      <c r="M30" s="17"/>
      <c r="N30" s="17"/>
      <c r="O30" s="1"/>
      <c r="P30" s="1"/>
      <c r="R30" s="20" t="s">
        <v>96</v>
      </c>
      <c r="W30" s="93"/>
      <c r="X30" s="94"/>
      <c r="Z30" s="94"/>
      <c r="AA30" s="49"/>
      <c r="AB30" s="49"/>
      <c r="AC30" s="94"/>
      <c r="AE30" s="94"/>
      <c r="AF30" s="94"/>
      <c r="AG30" s="49"/>
      <c r="AH30" s="93"/>
      <c r="AJ30" s="49"/>
    </row>
    <row r="31" spans="1:37" ht="15.6">
      <c r="A31" s="1"/>
      <c r="B31" s="1"/>
      <c r="C31" s="1"/>
      <c r="D31" s="101"/>
      <c r="E31" s="1"/>
      <c r="F31" s="55">
        <f t="shared" si="7"/>
        <v>25</v>
      </c>
      <c r="G31" s="17"/>
      <c r="H31" s="103" t="s">
        <v>97</v>
      </c>
      <c r="I31" s="104"/>
      <c r="J31" s="105" t="s">
        <v>98</v>
      </c>
      <c r="K31" s="105" t="s">
        <v>98</v>
      </c>
      <c r="L31" s="363"/>
      <c r="M31" s="363"/>
      <c r="N31" s="363"/>
      <c r="O31" s="1"/>
      <c r="P31" s="1"/>
      <c r="R31" s="37">
        <v>1</v>
      </c>
      <c r="S31" s="38">
        <f ca="1">AK26/Investment*100</f>
        <v>300.85215453725334</v>
      </c>
      <c r="T31" s="39">
        <f ca="1">EXP(y_inter1-(slope*LN(+S31)))</f>
        <v>7.4035270629114853</v>
      </c>
      <c r="U31" s="40">
        <f ca="1">(+S31*T31/100)/100</f>
        <v>0.22273670680517835</v>
      </c>
      <c r="V31" s="40">
        <f>regDebt_weighted</f>
        <v>3.5860000000000003E-2</v>
      </c>
      <c r="W31" s="40">
        <f ca="1">+U31-V31</f>
        <v>0.18687670680517834</v>
      </c>
      <c r="X31" s="40">
        <f ca="1">+((W31*(1-0.34))-Pfd_weighted)/Equity_percent</f>
        <v>0.34054833282388869</v>
      </c>
      <c r="Y31" s="40">
        <f>+Y29</f>
        <v>2.5000000000000001E-3</v>
      </c>
      <c r="Z31" s="40">
        <f ca="1">+X31+Y31</f>
        <v>0.34304833282388869</v>
      </c>
      <c r="AA31" s="40">
        <f ca="1">Z31*equityP</f>
        <v>0.20582899969433321</v>
      </c>
      <c r="AB31" s="40">
        <f ca="1">+AA31/(1-taxrate)</f>
        <v>0.26054303758776354</v>
      </c>
      <c r="AC31" s="40">
        <f>debtP*Debt_Rate</f>
        <v>1.6570222222287465E-2</v>
      </c>
      <c r="AD31" s="40">
        <f ca="1">+AC31+AB31</f>
        <v>0.27711325981005103</v>
      </c>
      <c r="AE31" s="40">
        <f ca="1">+AD31/(S31/100)</f>
        <v>9.2109448322311147E-2</v>
      </c>
      <c r="AF31" s="40">
        <f ca="1">1-AE31</f>
        <v>0.90789055167768884</v>
      </c>
      <c r="AG31" s="41">
        <f ca="1">expenses/(AF31)</f>
        <v>465564.01784791815</v>
      </c>
      <c r="AH31" s="42">
        <f ca="1">+AG31-Revenue</f>
        <v>33252.25648453855</v>
      </c>
      <c r="AI31" s="43">
        <f ca="1">+AH31/$J$49</f>
        <v>37867.112275709238</v>
      </c>
      <c r="AJ31" s="43">
        <f ca="1">+AI31*$J$47</f>
        <v>1135.4396575515516</v>
      </c>
      <c r="AK31" s="41">
        <f ca="1">ROUND(+AJ31+AG31,5)</f>
        <v>466699.45750999998</v>
      </c>
    </row>
    <row r="32" spans="1:37" ht="15.6">
      <c r="A32" s="1"/>
      <c r="B32" s="1"/>
      <c r="C32" s="1"/>
      <c r="D32" s="101"/>
      <c r="E32" s="1"/>
      <c r="F32" s="55">
        <f t="shared" si="7"/>
        <v>26</v>
      </c>
      <c r="G32" s="17"/>
      <c r="H32" s="28"/>
      <c r="I32" s="28"/>
      <c r="J32" s="28"/>
      <c r="K32" s="28"/>
      <c r="L32" s="17"/>
      <c r="M32" s="17"/>
      <c r="N32" s="17"/>
      <c r="O32" s="1"/>
      <c r="P32" s="1"/>
      <c r="R32" s="47">
        <v>2</v>
      </c>
      <c r="S32" s="48">
        <f ca="1">AK27/Investment*100</f>
        <v>300.85215453725334</v>
      </c>
      <c r="T32" s="61">
        <f ca="1">EXP(y_inter2-(slope*LN(+S32)))</f>
        <v>7.4035270629114853</v>
      </c>
      <c r="U32" s="50">
        <f ca="1">(+S32*T32/100)/100</f>
        <v>0.22273670680517835</v>
      </c>
      <c r="V32" s="50">
        <f>regDebt_weighted</f>
        <v>3.5860000000000003E-2</v>
      </c>
      <c r="W32" s="50">
        <f ca="1">+U32-V32</f>
        <v>0.18687670680517834</v>
      </c>
      <c r="X32" s="50">
        <f ca="1">+((W32*(1-0.34))-Pfd_weighted)/Equity_percent</f>
        <v>0.34054833282388869</v>
      </c>
      <c r="Y32" s="50">
        <f>+Y31</f>
        <v>2.5000000000000001E-3</v>
      </c>
      <c r="Z32" s="50">
        <f ca="1">+X32+Y32</f>
        <v>0.34304833282388869</v>
      </c>
      <c r="AA32" s="50">
        <f ca="1">Z32*equityP</f>
        <v>0.20582899969433321</v>
      </c>
      <c r="AB32" s="50">
        <f ca="1">+AA32/(1-taxrate)</f>
        <v>0.26054303758776354</v>
      </c>
      <c r="AC32" s="50">
        <f>debtP*Debt_Rate</f>
        <v>1.6570222222287465E-2</v>
      </c>
      <c r="AD32" s="50">
        <f ca="1">+AC32+AB32</f>
        <v>0.27711325981005103</v>
      </c>
      <c r="AE32" s="50">
        <f ca="1">+AD32/(S32/100)</f>
        <v>9.2109448322311147E-2</v>
      </c>
      <c r="AF32" s="50">
        <f ca="1">1-AE32</f>
        <v>0.90789055167768884</v>
      </c>
      <c r="AG32" s="51">
        <f ca="1">expenses/(AF32)</f>
        <v>465564.01784791815</v>
      </c>
      <c r="AH32" s="52">
        <f ca="1">+AG32-Revenue</f>
        <v>33252.25648453855</v>
      </c>
      <c r="AI32" s="53">
        <f ca="1">+AH32/$J$49</f>
        <v>37867.112275709238</v>
      </c>
      <c r="AJ32" s="53">
        <f ca="1">+AI32*$J$47</f>
        <v>1135.4396575515516</v>
      </c>
      <c r="AK32" s="51">
        <f t="shared" ref="AK32:AK34" ca="1" si="16">ROUND(+AJ32+AG32,5)</f>
        <v>466699.45750999998</v>
      </c>
    </row>
    <row r="33" spans="1:48" ht="15.6">
      <c r="A33" s="1"/>
      <c r="B33" s="1"/>
      <c r="C33" s="1"/>
      <c r="D33" s="1"/>
      <c r="E33" s="1"/>
      <c r="F33" s="55">
        <f t="shared" si="7"/>
        <v>27</v>
      </c>
      <c r="G33" s="17"/>
      <c r="H33" s="28" t="s">
        <v>99</v>
      </c>
      <c r="I33" s="28"/>
      <c r="J33" s="106">
        <f ca="1">+K9/J28</f>
        <v>0.27643758500406718</v>
      </c>
      <c r="K33" s="106">
        <f ca="1">+(M14+M11)/J28</f>
        <v>0.22186543881989343</v>
      </c>
      <c r="L33" s="45"/>
      <c r="M33" s="45"/>
      <c r="N33" s="46"/>
      <c r="O33" s="1"/>
      <c r="P33" s="1"/>
      <c r="R33" s="56">
        <v>3</v>
      </c>
      <c r="S33" s="48">
        <f ca="1">AK28/Investment*100</f>
        <v>300.85215453725334</v>
      </c>
      <c r="T33" s="49">
        <f ca="1">EXP(y_inter3-(slope*LN(S33)))</f>
        <v>7.4035270629114853</v>
      </c>
      <c r="U33" s="50">
        <f ca="1">(+S33*T33/100)/100</f>
        <v>0.22273670680517835</v>
      </c>
      <c r="V33" s="50">
        <f>regDebt_weighted</f>
        <v>3.5860000000000003E-2</v>
      </c>
      <c r="W33" s="50">
        <f ca="1">+U33-V33</f>
        <v>0.18687670680517834</v>
      </c>
      <c r="X33" s="50">
        <f ca="1">+((W33*(1-0.34))-Pfd_weighted)/Equity_percent</f>
        <v>0.34054833282388869</v>
      </c>
      <c r="Y33" s="50">
        <f>+Y32</f>
        <v>2.5000000000000001E-3</v>
      </c>
      <c r="Z33" s="50">
        <f t="shared" ref="Z33:Z34" ca="1" si="17">+X33+Y33</f>
        <v>0.34304833282388869</v>
      </c>
      <c r="AA33" s="50">
        <f ca="1">Z33*equityP</f>
        <v>0.20582899969433321</v>
      </c>
      <c r="AB33" s="50">
        <f ca="1">+AA33/(1-taxrate)</f>
        <v>0.26054303758776354</v>
      </c>
      <c r="AC33" s="50">
        <f>debtP*Debt_Rate</f>
        <v>1.6570222222287465E-2</v>
      </c>
      <c r="AD33" s="50">
        <f ca="1">+AC33+AB33</f>
        <v>0.27711325981005103</v>
      </c>
      <c r="AE33" s="50">
        <f ca="1">+AD33/(S33/100)</f>
        <v>9.2109448322311147E-2</v>
      </c>
      <c r="AF33" s="50">
        <f ca="1">1-AE33</f>
        <v>0.90789055167768884</v>
      </c>
      <c r="AG33" s="51">
        <f ca="1">expenses/(AF33)</f>
        <v>465564.01784791815</v>
      </c>
      <c r="AH33" s="52">
        <f ca="1">+AG33-Revenue</f>
        <v>33252.25648453855</v>
      </c>
      <c r="AI33" s="53">
        <f ca="1">+AH33/$J$49</f>
        <v>37867.112275709238</v>
      </c>
      <c r="AJ33" s="53">
        <f ca="1">+AI33*$J$47</f>
        <v>1135.4396575515516</v>
      </c>
      <c r="AK33" s="51">
        <f t="shared" ca="1" si="16"/>
        <v>466699.45750999998</v>
      </c>
    </row>
    <row r="34" spans="1:48" ht="15.6">
      <c r="A34" s="1"/>
      <c r="B34" s="1"/>
      <c r="C34" s="1"/>
      <c r="D34" s="1"/>
      <c r="E34" s="1"/>
      <c r="F34" s="55">
        <f t="shared" si="7"/>
        <v>28</v>
      </c>
      <c r="G34" s="17"/>
      <c r="H34" s="28" t="s">
        <v>100</v>
      </c>
      <c r="I34" s="28"/>
      <c r="J34" s="106">
        <f ca="1">+(M9-M11)/J26</f>
        <v>0.43311227130296615</v>
      </c>
      <c r="K34" s="106">
        <f ca="1">+M14/J26</f>
        <v>0.34215869432934326</v>
      </c>
      <c r="L34" s="45"/>
      <c r="M34" s="45"/>
      <c r="N34" s="46"/>
      <c r="O34" s="107"/>
      <c r="P34" s="1"/>
      <c r="R34" s="59">
        <v>4</v>
      </c>
      <c r="S34" s="48">
        <f ca="1">AK29/Investment*100</f>
        <v>300.85215453725334</v>
      </c>
      <c r="T34" s="64">
        <f ca="1">EXP(y_inter4-(slope*LN(S34)))</f>
        <v>7.4035270629114853</v>
      </c>
      <c r="U34" s="50">
        <f ca="1">(+S34*T34/100)/100</f>
        <v>0.22273670680517835</v>
      </c>
      <c r="V34" s="50">
        <f>regDebt_weighted</f>
        <v>3.5860000000000003E-2</v>
      </c>
      <c r="W34" s="50">
        <f ca="1">+U34-V34</f>
        <v>0.18687670680517834</v>
      </c>
      <c r="X34" s="50">
        <f ca="1">+((W34*(1-0.34))-Pfd_weighted)/Equity_percent</f>
        <v>0.34054833282388869</v>
      </c>
      <c r="Y34" s="50">
        <f>+Y33</f>
        <v>2.5000000000000001E-3</v>
      </c>
      <c r="Z34" s="50">
        <f t="shared" ca="1" si="17"/>
        <v>0.34304833282388869</v>
      </c>
      <c r="AA34" s="50">
        <f ca="1">Z34*equityP</f>
        <v>0.20582899969433321</v>
      </c>
      <c r="AB34" s="50">
        <f ca="1">+AA34/(1-taxrate)</f>
        <v>0.26054303758776354</v>
      </c>
      <c r="AC34" s="50">
        <f>debtP*Debt_Rate</f>
        <v>1.6570222222287465E-2</v>
      </c>
      <c r="AD34" s="50">
        <f ca="1">+AC34+AB34</f>
        <v>0.27711325981005103</v>
      </c>
      <c r="AE34" s="50">
        <f ca="1">+AD34/(S34/100)</f>
        <v>9.2109448322311147E-2</v>
      </c>
      <c r="AF34" s="50">
        <f ca="1">1-AE34</f>
        <v>0.90789055167768884</v>
      </c>
      <c r="AG34" s="51">
        <f ca="1">expenses/(AF34)</f>
        <v>465564.01784791815</v>
      </c>
      <c r="AH34" s="52">
        <f ca="1">+AG34-Revenue</f>
        <v>33252.25648453855</v>
      </c>
      <c r="AI34" s="53">
        <f ca="1">+AH34/$J$49</f>
        <v>37867.112275709238</v>
      </c>
      <c r="AJ34" s="53">
        <f ca="1">+AI34*$J$47</f>
        <v>1135.4396575515516</v>
      </c>
      <c r="AK34" s="51">
        <f t="shared" ca="1" si="16"/>
        <v>466699.45750999998</v>
      </c>
    </row>
    <row r="35" spans="1:48" ht="15.6">
      <c r="A35" s="1"/>
      <c r="B35" s="1"/>
      <c r="C35" s="1"/>
      <c r="D35" s="1"/>
      <c r="E35" s="1"/>
      <c r="F35" s="55">
        <f t="shared" si="7"/>
        <v>29</v>
      </c>
      <c r="G35" s="17"/>
      <c r="H35" s="108" t="s">
        <v>45</v>
      </c>
      <c r="I35" s="28"/>
      <c r="J35" s="106">
        <f ca="1">+K8/K7</f>
        <v>0.907891</v>
      </c>
      <c r="K35" s="106">
        <f ca="1">+M8/M7</f>
        <v>0.90811509184313766</v>
      </c>
      <c r="L35" s="45"/>
      <c r="M35" s="45"/>
      <c r="N35" s="46"/>
      <c r="O35" s="1"/>
      <c r="P35" s="1"/>
      <c r="R35" s="20" t="s">
        <v>101</v>
      </c>
      <c r="X35" s="94"/>
      <c r="Y35" s="94"/>
      <c r="Z35" s="94"/>
      <c r="AA35" s="109"/>
      <c r="AB35" s="49"/>
      <c r="AC35" s="94"/>
      <c r="AE35" s="94"/>
      <c r="AF35" s="94"/>
      <c r="AG35" s="49"/>
      <c r="AH35" s="93"/>
      <c r="AJ35" s="49"/>
    </row>
    <row r="36" spans="1:48" ht="15.6">
      <c r="A36" s="1"/>
      <c r="B36" s="1"/>
      <c r="C36" s="1"/>
      <c r="D36" s="1"/>
      <c r="E36" s="1"/>
      <c r="F36" s="55">
        <f t="shared" si="7"/>
        <v>30</v>
      </c>
      <c r="G36" s="17"/>
      <c r="H36" s="28" t="s">
        <v>102</v>
      </c>
      <c r="I36" s="28"/>
      <c r="J36" s="106">
        <f ca="1">+K9/K7</f>
        <v>9.2109000000000024E-2</v>
      </c>
      <c r="K36" s="106">
        <f ca="1">+J36</f>
        <v>9.2109000000000024E-2</v>
      </c>
      <c r="L36" s="17"/>
      <c r="M36" s="17"/>
      <c r="N36" s="46"/>
      <c r="O36" s="1"/>
      <c r="P36" s="1"/>
      <c r="R36" s="37">
        <v>1</v>
      </c>
      <c r="S36" s="38">
        <f ca="1">AK31/Investment*100</f>
        <v>300.85215447923588</v>
      </c>
      <c r="T36" s="39">
        <f ca="1">EXP(y_inter1-(slope*LN(+S36)))</f>
        <v>7.4035270633419676</v>
      </c>
      <c r="U36" s="40">
        <f ca="1">(+S36*T36/100)/100</f>
        <v>0.2227367067751761</v>
      </c>
      <c r="V36" s="40">
        <f>regDebt_weighted</f>
        <v>3.5860000000000003E-2</v>
      </c>
      <c r="W36" s="40">
        <f ca="1">+U36-V36</f>
        <v>0.18687670677517609</v>
      </c>
      <c r="X36" s="40">
        <f ca="1">+((W36*(1-0.34))-Pfd_weighted)/Equity_percent</f>
        <v>0.34054833276632623</v>
      </c>
      <c r="Y36" s="40">
        <f>+Y34</f>
        <v>2.5000000000000001E-3</v>
      </c>
      <c r="Z36" s="40">
        <f ca="1">+X36+Y36</f>
        <v>0.34304833276632624</v>
      </c>
      <c r="AA36" s="40">
        <f ca="1">Z36*equityP</f>
        <v>0.20582899965979573</v>
      </c>
      <c r="AB36" s="40">
        <f ca="1">+AA36/(1-taxrate)</f>
        <v>0.26054303754404523</v>
      </c>
      <c r="AC36" s="40">
        <f>debtP*Debt_Rate</f>
        <v>1.6570222222287465E-2</v>
      </c>
      <c r="AD36" s="40">
        <f ca="1">+AC36+AB36</f>
        <v>0.27711325976633272</v>
      </c>
      <c r="AE36" s="40">
        <f ca="1">+AD36/(S36/100)</f>
        <v>9.2109448325542381E-2</v>
      </c>
      <c r="AF36" s="40">
        <f ca="1">1-AE36</f>
        <v>0.90789055167445765</v>
      </c>
      <c r="AG36" s="41">
        <f ca="1">expenses/(AF36)</f>
        <v>465564.01784957509</v>
      </c>
      <c r="AH36" s="42">
        <f ca="1">+AG36-Revenue</f>
        <v>33252.256486195489</v>
      </c>
      <c r="AI36" s="43">
        <f ca="1">+AH36/$J$49</f>
        <v>37867.112277596134</v>
      </c>
      <c r="AJ36" s="43">
        <f ca="1">+AI36*$J$47</f>
        <v>1135.4396576081299</v>
      </c>
      <c r="AK36" s="41">
        <f ca="1">ROUND(+AJ36+AG36,5)</f>
        <v>466699.45750999998</v>
      </c>
    </row>
    <row r="37" spans="1:48" ht="15.6">
      <c r="A37" s="1"/>
      <c r="B37" s="1"/>
      <c r="C37" s="1"/>
      <c r="D37" s="31"/>
      <c r="E37" s="1"/>
      <c r="F37" s="55">
        <f t="shared" si="7"/>
        <v>31</v>
      </c>
      <c r="G37" s="17"/>
      <c r="H37" s="28" t="s">
        <v>103</v>
      </c>
      <c r="I37" s="110"/>
      <c r="J37" s="111">
        <f ca="1">+S39/100</f>
        <v>3.0085215447923588</v>
      </c>
      <c r="K37" s="111">
        <f ca="1">+J37</f>
        <v>3.0085215447923588</v>
      </c>
      <c r="L37" s="17"/>
      <c r="M37" s="17"/>
      <c r="N37" s="17"/>
      <c r="O37" s="1"/>
      <c r="P37" s="1"/>
      <c r="R37" s="47">
        <v>2</v>
      </c>
      <c r="S37" s="48">
        <f ca="1">AK32/Investment*100</f>
        <v>300.85215447923588</v>
      </c>
      <c r="T37" s="61">
        <f ca="1">EXP(y_inter2-(slope*LN(+S37)))</f>
        <v>7.4035270633419676</v>
      </c>
      <c r="U37" s="50">
        <f ca="1">(+S37*T37/100)/100</f>
        <v>0.2227367067751761</v>
      </c>
      <c r="V37" s="50">
        <f>regDebt_weighted</f>
        <v>3.5860000000000003E-2</v>
      </c>
      <c r="W37" s="50">
        <f ca="1">+U37-V37</f>
        <v>0.18687670677517609</v>
      </c>
      <c r="X37" s="50">
        <f ca="1">+((W37*(1-0.34))-Pfd_weighted)/Equity_percent</f>
        <v>0.34054833276632623</v>
      </c>
      <c r="Y37" s="50">
        <f>+Y36</f>
        <v>2.5000000000000001E-3</v>
      </c>
      <c r="Z37" s="50">
        <f ca="1">+X37+Y37</f>
        <v>0.34304833276632624</v>
      </c>
      <c r="AA37" s="50">
        <f ca="1">Z37*equityP</f>
        <v>0.20582899965979573</v>
      </c>
      <c r="AB37" s="50">
        <f ca="1">+AA37/(1-taxrate)</f>
        <v>0.26054303754404523</v>
      </c>
      <c r="AC37" s="50">
        <f>debtP*Debt_Rate</f>
        <v>1.6570222222287465E-2</v>
      </c>
      <c r="AD37" s="50">
        <f ca="1">+AC37+AB37</f>
        <v>0.27711325976633272</v>
      </c>
      <c r="AE37" s="50">
        <f ca="1">+AD37/(S37/100)</f>
        <v>9.2109448325542381E-2</v>
      </c>
      <c r="AF37" s="50">
        <f ca="1">1-AE37</f>
        <v>0.90789055167445765</v>
      </c>
      <c r="AG37" s="51">
        <f ca="1">expenses/(AF37)</f>
        <v>465564.01784957509</v>
      </c>
      <c r="AH37" s="52">
        <f ca="1">+AG37-Revenue</f>
        <v>33252.256486195489</v>
      </c>
      <c r="AI37" s="53">
        <f ca="1">+AH37/$J$49</f>
        <v>37867.112277596134</v>
      </c>
      <c r="AJ37" s="53">
        <f ca="1">+AI37*$J$47</f>
        <v>1135.4396576081299</v>
      </c>
      <c r="AK37" s="51">
        <f t="shared" ref="AK37:AK39" ca="1" si="18">ROUND(+AJ37+AG37,5)</f>
        <v>466699.45750999998</v>
      </c>
    </row>
    <row r="38" spans="1:48" ht="15.6">
      <c r="A38" s="1"/>
      <c r="B38" s="1"/>
      <c r="C38" s="1"/>
      <c r="D38" s="31"/>
      <c r="E38" s="1"/>
      <c r="F38" s="55">
        <f t="shared" si="7"/>
        <v>32</v>
      </c>
      <c r="G38" s="17"/>
      <c r="H38" s="28" t="s">
        <v>104</v>
      </c>
      <c r="I38" s="17"/>
      <c r="J38" s="106">
        <f>+C10</f>
        <v>0.21</v>
      </c>
      <c r="K38" s="106">
        <f>+J38</f>
        <v>0.21</v>
      </c>
      <c r="L38" s="17"/>
      <c r="M38" s="17"/>
      <c r="N38" s="17"/>
      <c r="O38" s="1"/>
      <c r="P38" s="1"/>
      <c r="Q38" s="112"/>
      <c r="R38" s="56">
        <v>3</v>
      </c>
      <c r="S38" s="48">
        <f ca="1">AK33/Investment*100</f>
        <v>300.85215447923588</v>
      </c>
      <c r="T38" s="49">
        <f ca="1">EXP(y_inter3-(slope*LN(S38)))</f>
        <v>7.4035270633419676</v>
      </c>
      <c r="U38" s="50">
        <f ca="1">(+S38*T38/100)/100</f>
        <v>0.2227367067751761</v>
      </c>
      <c r="V38" s="50">
        <f>regDebt_weighted</f>
        <v>3.5860000000000003E-2</v>
      </c>
      <c r="W38" s="50">
        <f ca="1">+U38-V38</f>
        <v>0.18687670677517609</v>
      </c>
      <c r="X38" s="50">
        <f ca="1">+((W38*(1-0.34))-Pfd_weighted)/Equity_percent</f>
        <v>0.34054833276632623</v>
      </c>
      <c r="Y38" s="50">
        <f>+Y37</f>
        <v>2.5000000000000001E-3</v>
      </c>
      <c r="Z38" s="50">
        <f t="shared" ref="Z38:Z39" ca="1" si="19">+X38+Y38</f>
        <v>0.34304833276632624</v>
      </c>
      <c r="AA38" s="50">
        <f ca="1">Z38*equityP</f>
        <v>0.20582899965979573</v>
      </c>
      <c r="AB38" s="50">
        <f ca="1">+AA38/(1-taxrate)</f>
        <v>0.26054303754404523</v>
      </c>
      <c r="AC38" s="50">
        <f>debtP*Debt_Rate</f>
        <v>1.6570222222287465E-2</v>
      </c>
      <c r="AD38" s="50">
        <f ca="1">+AC38+AB38</f>
        <v>0.27711325976633272</v>
      </c>
      <c r="AE38" s="50">
        <f ca="1">+AD38/(S38/100)</f>
        <v>9.2109448325542381E-2</v>
      </c>
      <c r="AF38" s="50">
        <f ca="1">1-AE38</f>
        <v>0.90789055167445765</v>
      </c>
      <c r="AG38" s="51">
        <f ca="1">expenses/(AF38)</f>
        <v>465564.01784957509</v>
      </c>
      <c r="AH38" s="52">
        <f ca="1">+AG38-Revenue</f>
        <v>33252.256486195489</v>
      </c>
      <c r="AI38" s="53">
        <f ca="1">+AH38/$J$49</f>
        <v>37867.112277596134</v>
      </c>
      <c r="AJ38" s="53">
        <f ca="1">+AI38*$J$47</f>
        <v>1135.4396576081299</v>
      </c>
      <c r="AK38" s="51">
        <f t="shared" ca="1" si="18"/>
        <v>466699.45750999998</v>
      </c>
    </row>
    <row r="39" spans="1:48" ht="15.6">
      <c r="A39" s="1"/>
      <c r="B39" s="1"/>
      <c r="C39" s="1"/>
      <c r="D39" s="101"/>
      <c r="E39" s="1"/>
      <c r="F39" s="55">
        <f t="shared" si="7"/>
        <v>33</v>
      </c>
      <c r="G39" s="17"/>
      <c r="H39" s="17"/>
      <c r="I39" s="17"/>
      <c r="J39" s="17"/>
      <c r="K39" s="17"/>
      <c r="L39" s="17"/>
      <c r="M39" s="17"/>
      <c r="N39" s="17"/>
      <c r="O39" s="1"/>
      <c r="P39" s="1"/>
      <c r="R39" s="59">
        <v>4</v>
      </c>
      <c r="S39" s="48">
        <f ca="1">AK34/Investment*100</f>
        <v>300.85215447923588</v>
      </c>
      <c r="T39" s="64">
        <f ca="1">EXP(y_inter4-(slope*LN(S39)))</f>
        <v>7.4035270633419676</v>
      </c>
      <c r="U39" s="50">
        <f ca="1">(+S39*T39/100)/100</f>
        <v>0.2227367067751761</v>
      </c>
      <c r="V39" s="50">
        <f>regDebt_weighted</f>
        <v>3.5860000000000003E-2</v>
      </c>
      <c r="W39" s="50">
        <f ca="1">+U39-V39</f>
        <v>0.18687670677517609</v>
      </c>
      <c r="X39" s="50">
        <f ca="1">+((W39*(1-0.34))-Pfd_weighted)/Equity_percent</f>
        <v>0.34054833276632623</v>
      </c>
      <c r="Y39" s="50">
        <f>+Y38</f>
        <v>2.5000000000000001E-3</v>
      </c>
      <c r="Z39" s="50">
        <f t="shared" ca="1" si="19"/>
        <v>0.34304833276632624</v>
      </c>
      <c r="AA39" s="50">
        <f ca="1">Z39*equityP</f>
        <v>0.20582899965979573</v>
      </c>
      <c r="AB39" s="50">
        <f ca="1">+AA39/(1-taxrate)</f>
        <v>0.26054303754404523</v>
      </c>
      <c r="AC39" s="50">
        <f>debtP*Debt_Rate</f>
        <v>1.6570222222287465E-2</v>
      </c>
      <c r="AD39" s="50">
        <f ca="1">+AC39+AB39</f>
        <v>0.27711325976633272</v>
      </c>
      <c r="AE39" s="50">
        <f ca="1">+AD39/(S39/100)</f>
        <v>9.2109448325542381E-2</v>
      </c>
      <c r="AF39" s="50">
        <f ca="1">1-AE39</f>
        <v>0.90789055167445765</v>
      </c>
      <c r="AG39" s="51">
        <f ca="1">expenses/(AF39)</f>
        <v>465564.01784957509</v>
      </c>
      <c r="AH39" s="52">
        <f ca="1">+AG39-Revenue</f>
        <v>33252.256486195489</v>
      </c>
      <c r="AI39" s="53">
        <f ca="1">+AH39/$J$49</f>
        <v>37867.112277596134</v>
      </c>
      <c r="AJ39" s="53">
        <f ca="1">+AI39*$J$47</f>
        <v>1135.4396576081299</v>
      </c>
      <c r="AK39" s="51">
        <f t="shared" ca="1" si="18"/>
        <v>466699.45750999998</v>
      </c>
    </row>
    <row r="40" spans="1:48" ht="15.6">
      <c r="A40" s="1"/>
      <c r="B40" s="1"/>
      <c r="C40" s="1"/>
      <c r="D40" s="1"/>
      <c r="E40" s="1"/>
      <c r="F40" s="55">
        <f t="shared" si="7"/>
        <v>34</v>
      </c>
      <c r="G40" s="110"/>
      <c r="H40" s="17"/>
      <c r="I40" s="17"/>
      <c r="J40" s="17"/>
      <c r="K40" s="17"/>
      <c r="L40" s="17"/>
      <c r="M40" s="17"/>
      <c r="N40" s="17"/>
      <c r="O40" s="1"/>
      <c r="P40" s="1"/>
      <c r="X40" s="94"/>
      <c r="Y40" s="94"/>
      <c r="Z40" s="94"/>
      <c r="AA40" s="109"/>
      <c r="AB40" s="49"/>
      <c r="AC40" s="94"/>
      <c r="AE40" s="94"/>
      <c r="AF40" s="94"/>
      <c r="AG40" s="49"/>
      <c r="AH40" s="93"/>
      <c r="AJ40" s="49"/>
    </row>
    <row r="41" spans="1:48" ht="15.6">
      <c r="A41" s="1"/>
      <c r="B41" s="1"/>
      <c r="C41" s="1"/>
      <c r="D41" s="1"/>
      <c r="E41" s="1"/>
      <c r="F41" s="55">
        <f t="shared" si="7"/>
        <v>35</v>
      </c>
      <c r="G41" s="17"/>
      <c r="H41" s="103" t="s">
        <v>105</v>
      </c>
      <c r="I41" s="113"/>
      <c r="J41" s="17"/>
      <c r="K41" s="17"/>
      <c r="L41" s="17"/>
      <c r="M41" s="17"/>
      <c r="N41" s="17"/>
      <c r="O41" s="1"/>
      <c r="P41" s="1"/>
      <c r="R41" s="114" t="s">
        <v>106</v>
      </c>
      <c r="S41" s="115"/>
      <c r="T41" s="72"/>
      <c r="U41" s="72"/>
      <c r="V41" s="73"/>
      <c r="X41" s="116"/>
      <c r="Y41" s="116"/>
      <c r="Z41" s="116"/>
      <c r="AA41" s="109"/>
      <c r="AB41" s="49"/>
      <c r="AC41" s="94"/>
      <c r="AE41" s="94"/>
      <c r="AF41" s="94"/>
      <c r="AG41" s="49"/>
      <c r="AH41" s="93"/>
      <c r="AJ41" s="49"/>
    </row>
    <row r="42" spans="1:48" ht="15.6">
      <c r="A42" s="1"/>
      <c r="B42" s="1"/>
      <c r="C42" s="1"/>
      <c r="D42" s="1"/>
      <c r="E42" s="1"/>
      <c r="F42" s="55">
        <f t="shared" si="7"/>
        <v>36</v>
      </c>
      <c r="G42" s="17"/>
      <c r="H42" s="17"/>
      <c r="I42" s="17"/>
      <c r="J42" s="117" t="s">
        <v>107</v>
      </c>
      <c r="K42" s="118" t="s">
        <v>46</v>
      </c>
      <c r="L42" s="17"/>
      <c r="M42" s="17"/>
      <c r="N42" s="17"/>
      <c r="O42" s="1"/>
      <c r="P42" s="1"/>
      <c r="R42" s="119" t="s">
        <v>108</v>
      </c>
      <c r="S42" s="120"/>
      <c r="V42" s="121"/>
      <c r="X42" s="94"/>
      <c r="Y42" s="94"/>
      <c r="Z42" s="94"/>
      <c r="AA42" s="109"/>
      <c r="AB42" s="49"/>
      <c r="AC42" s="94"/>
      <c r="AE42" s="94"/>
      <c r="AF42" s="94"/>
      <c r="AG42" s="49"/>
      <c r="AJ42" s="49"/>
    </row>
    <row r="43" spans="1:48" ht="15.6">
      <c r="A43" s="1"/>
      <c r="B43" s="1"/>
      <c r="C43" s="1"/>
      <c r="D43" s="1"/>
      <c r="E43" s="1"/>
      <c r="F43" s="55">
        <f t="shared" si="7"/>
        <v>37</v>
      </c>
      <c r="G43" s="17"/>
      <c r="H43" s="28" t="s">
        <v>109</v>
      </c>
      <c r="I43" s="122"/>
      <c r="J43" s="123">
        <f>IF(A64=TRUE,C11,0)</f>
        <v>1.7500000000000002E-2</v>
      </c>
      <c r="K43" s="124">
        <f ca="1">+J43*($J$7/$J$49)</f>
        <v>662.66988324608121</v>
      </c>
      <c r="L43" s="17"/>
      <c r="M43" s="17"/>
      <c r="N43" s="17"/>
      <c r="O43" s="1"/>
      <c r="P43" s="1"/>
      <c r="R43" s="56">
        <v>0</v>
      </c>
      <c r="S43" s="125">
        <v>1</v>
      </c>
      <c r="U43" s="126" t="s">
        <v>102</v>
      </c>
      <c r="V43" s="127">
        <f ca="1">VLOOKUP(R48,R36:AG39,14)</f>
        <v>9.2109448325542381E-2</v>
      </c>
      <c r="AC43" s="94"/>
      <c r="AE43" s="94"/>
      <c r="AJ43" s="49"/>
      <c r="AN43" s="94"/>
      <c r="AO43" s="94"/>
      <c r="AP43" s="94"/>
      <c r="AQ43" s="94"/>
      <c r="AR43" s="94"/>
      <c r="AS43" s="94"/>
      <c r="AT43" s="94"/>
      <c r="AU43" s="94"/>
      <c r="AV43" s="94"/>
    </row>
    <row r="44" spans="1:48" ht="15.6">
      <c r="A44" s="1"/>
      <c r="B44" s="1"/>
      <c r="C44" s="1"/>
      <c r="D44" s="1"/>
      <c r="E44" s="1"/>
      <c r="F44" s="55">
        <f t="shared" si="7"/>
        <v>38</v>
      </c>
      <c r="G44" s="17"/>
      <c r="H44" s="28" t="s">
        <v>110</v>
      </c>
      <c r="I44" s="122"/>
      <c r="J44" s="123">
        <f>IF(A64=TRUE,C12,0)</f>
        <v>5.1000000000000004E-3</v>
      </c>
      <c r="K44" s="124">
        <f ca="1">+J44*($J$7/$J$49)</f>
        <v>193.12093740314364</v>
      </c>
      <c r="L44" s="17"/>
      <c r="M44" s="17"/>
      <c r="N44" s="17"/>
      <c r="O44" s="1"/>
      <c r="P44" s="1"/>
      <c r="R44" s="56">
        <v>50</v>
      </c>
      <c r="S44" s="125">
        <v>2</v>
      </c>
      <c r="U44" s="126" t="s">
        <v>45</v>
      </c>
      <c r="V44" s="127">
        <f ca="1">ROUND(1-V43,6)</f>
        <v>0.907891</v>
      </c>
      <c r="AA44" s="128"/>
      <c r="AB44" s="20"/>
      <c r="AC44" s="20"/>
      <c r="AE44" s="94"/>
      <c r="AH44" s="93"/>
      <c r="AJ44" s="49"/>
      <c r="AN44" s="94"/>
      <c r="AO44" s="94"/>
      <c r="AP44" s="94"/>
      <c r="AQ44" s="94"/>
      <c r="AR44" s="94"/>
      <c r="AS44" s="94"/>
      <c r="AT44" s="94"/>
      <c r="AU44" s="94"/>
      <c r="AV44" s="94"/>
    </row>
    <row r="45" spans="1:48" ht="15.6">
      <c r="A45" s="1"/>
      <c r="B45" s="1"/>
      <c r="C45" s="1"/>
      <c r="D45" s="1"/>
      <c r="E45" s="1"/>
      <c r="F45" s="55">
        <f t="shared" si="7"/>
        <v>39</v>
      </c>
      <c r="G45" s="17"/>
      <c r="H45" s="28" t="s">
        <v>111</v>
      </c>
      <c r="I45" s="122"/>
      <c r="J45" s="123">
        <f>IF(A64=TRUE,C13,0)</f>
        <v>0</v>
      </c>
      <c r="K45" s="124">
        <f ca="1">+J45*($J$7/$J$49)</f>
        <v>0</v>
      </c>
      <c r="L45" s="17"/>
      <c r="M45" s="17"/>
      <c r="N45" s="17"/>
      <c r="O45" s="1"/>
      <c r="P45" s="1"/>
      <c r="R45" s="56">
        <v>125</v>
      </c>
      <c r="S45" s="125">
        <v>3</v>
      </c>
      <c r="U45" s="11" t="s">
        <v>112</v>
      </c>
      <c r="V45" s="129">
        <f ca="1">+M7/Revenue-1</f>
        <v>7.9543194210170975E-2</v>
      </c>
      <c r="W45" s="53"/>
      <c r="X45" s="94"/>
      <c r="Y45" s="94"/>
      <c r="Z45" s="94"/>
      <c r="AA45" s="128"/>
      <c r="AB45" s="49"/>
      <c r="AC45" s="94"/>
      <c r="AE45" s="94"/>
      <c r="AF45" s="94"/>
      <c r="AG45" s="49"/>
      <c r="AH45" s="93"/>
      <c r="AJ45" s="49"/>
      <c r="AN45" s="94"/>
      <c r="AO45" s="94"/>
      <c r="AP45" s="94"/>
      <c r="AQ45" s="94"/>
      <c r="AR45" s="94"/>
      <c r="AS45" s="94"/>
      <c r="AT45" s="94"/>
      <c r="AU45" s="94"/>
      <c r="AV45" s="94"/>
    </row>
    <row r="46" spans="1:48" ht="15.6">
      <c r="A46" s="1"/>
      <c r="B46" s="1"/>
      <c r="C46" s="1"/>
      <c r="D46" s="1"/>
      <c r="E46" s="1"/>
      <c r="F46" s="55">
        <f t="shared" si="7"/>
        <v>40</v>
      </c>
      <c r="G46" s="17"/>
      <c r="H46" s="28" t="s">
        <v>113</v>
      </c>
      <c r="I46" s="122"/>
      <c r="J46" s="123">
        <f>IF(A64=TRUE,C14,0)</f>
        <v>7.3848493670299322E-3</v>
      </c>
      <c r="K46" s="124">
        <f ca="1">+J46*($J$7/$J$49)</f>
        <v>279.64098673369261</v>
      </c>
      <c r="L46" s="17"/>
      <c r="M46" s="17"/>
      <c r="N46" s="17"/>
      <c r="O46" s="1"/>
      <c r="P46" s="1"/>
      <c r="R46" s="59">
        <v>401</v>
      </c>
      <c r="S46" s="130">
        <v>4</v>
      </c>
      <c r="T46" s="81"/>
      <c r="U46" s="81"/>
      <c r="V46" s="84"/>
      <c r="X46" s="94"/>
      <c r="Y46" s="94"/>
      <c r="Z46" s="94"/>
      <c r="AA46" s="109"/>
      <c r="AB46" s="49"/>
      <c r="AC46" s="94"/>
      <c r="AE46" s="94"/>
      <c r="AF46" s="94"/>
      <c r="AG46" s="49"/>
      <c r="AH46" s="93"/>
      <c r="AJ46" s="49"/>
      <c r="AN46" s="94"/>
      <c r="AO46" s="94"/>
      <c r="AP46" s="94"/>
      <c r="AQ46" s="94"/>
      <c r="AR46" s="94"/>
      <c r="AS46" s="94"/>
      <c r="AT46" s="94"/>
      <c r="AU46" s="94"/>
      <c r="AV46" s="94"/>
    </row>
    <row r="47" spans="1:48" ht="16.2" thickBot="1">
      <c r="A47" s="1"/>
      <c r="B47" s="1"/>
      <c r="C47" s="1"/>
      <c r="D47" s="1"/>
      <c r="E47" s="1"/>
      <c r="F47" s="55">
        <f t="shared" si="7"/>
        <v>41</v>
      </c>
      <c r="G47" s="17"/>
      <c r="H47" s="28" t="s">
        <v>114</v>
      </c>
      <c r="I47" s="110"/>
      <c r="J47" s="131">
        <f>SUM(J43:J46)</f>
        <v>2.9984849367029935E-2</v>
      </c>
      <c r="K47" s="98">
        <f ca="1">+K43+K44+K45+K46</f>
        <v>1135.4318073829174</v>
      </c>
      <c r="L47" s="17"/>
      <c r="M47" s="17"/>
      <c r="N47" s="17"/>
      <c r="O47" s="1"/>
      <c r="P47" s="1"/>
      <c r="R47" s="38">
        <f ca="1">VLOOKUP(R48,R36:S39,2)</f>
        <v>300.85215447923588</v>
      </c>
      <c r="S47" s="132" t="s">
        <v>115</v>
      </c>
      <c r="T47" s="73"/>
      <c r="X47" s="11" t="s">
        <v>116</v>
      </c>
      <c r="AE47" s="94"/>
      <c r="AH47" s="93"/>
      <c r="AJ47" s="49"/>
    </row>
    <row r="48" spans="1:48" ht="16.2" thickTop="1">
      <c r="A48" s="1"/>
      <c r="B48" s="1"/>
      <c r="C48" s="1"/>
      <c r="D48" s="1"/>
      <c r="E48" s="1"/>
      <c r="F48" s="55">
        <f t="shared" si="7"/>
        <v>42</v>
      </c>
      <c r="G48" s="17"/>
      <c r="H48" s="17"/>
      <c r="I48" s="17"/>
      <c r="J48" s="133"/>
      <c r="K48" s="17"/>
      <c r="L48" s="17"/>
      <c r="M48" s="17"/>
      <c r="N48" s="17"/>
      <c r="O48" s="1"/>
      <c r="P48" s="1"/>
      <c r="R48" s="56">
        <f ca="1">VLOOKUP(S36,R43:S46,2)</f>
        <v>3</v>
      </c>
      <c r="S48" s="134" t="s">
        <v>117</v>
      </c>
      <c r="T48" s="121"/>
      <c r="X48" s="11" t="s">
        <v>118</v>
      </c>
      <c r="AC48" s="20"/>
      <c r="AE48" s="94"/>
      <c r="AJ48" s="49"/>
    </row>
    <row r="49" spans="1:48" ht="15.6">
      <c r="A49" s="1"/>
      <c r="B49" s="1"/>
      <c r="C49" s="1"/>
      <c r="D49" s="1"/>
      <c r="E49" s="1"/>
      <c r="F49" s="55">
        <f t="shared" si="7"/>
        <v>43</v>
      </c>
      <c r="G49" s="23"/>
      <c r="H49" s="28" t="s">
        <v>119</v>
      </c>
      <c r="I49" s="17"/>
      <c r="J49" s="106">
        <f ca="1">((K35)-J47)</f>
        <v>0.87813024247610771</v>
      </c>
      <c r="K49" s="17"/>
      <c r="L49" s="17"/>
      <c r="M49" s="17"/>
      <c r="N49" s="17"/>
      <c r="O49" s="1"/>
      <c r="P49" s="1"/>
      <c r="R49" s="56"/>
      <c r="S49" s="134"/>
      <c r="T49" s="121"/>
      <c r="X49" s="11" t="s">
        <v>120</v>
      </c>
      <c r="AC49" s="94"/>
      <c r="AE49" s="94"/>
      <c r="AF49" s="94"/>
      <c r="AG49" s="49"/>
      <c r="AJ49" s="49"/>
    </row>
    <row r="50" spans="1:48">
      <c r="A50" s="1"/>
      <c r="B50" s="1"/>
      <c r="C50" s="1"/>
      <c r="D50" s="1"/>
      <c r="E50" s="1"/>
      <c r="F50" s="1"/>
      <c r="G50" s="1"/>
      <c r="H50" s="1"/>
      <c r="I50" s="1"/>
      <c r="J50" s="1"/>
      <c r="K50" s="135"/>
      <c r="L50" s="1"/>
      <c r="M50" s="1"/>
      <c r="N50" s="136"/>
      <c r="O50" s="1"/>
      <c r="P50" s="1"/>
      <c r="R50" s="137">
        <f ca="1">+V44</f>
        <v>0.907891</v>
      </c>
      <c r="S50" s="138" t="s">
        <v>45</v>
      </c>
      <c r="T50" s="139"/>
      <c r="X50" s="11" t="s">
        <v>121</v>
      </c>
      <c r="AC50" s="94"/>
      <c r="AE50" s="94"/>
      <c r="AF50" s="94"/>
      <c r="AG50" s="49"/>
      <c r="AH50" s="94"/>
      <c r="AJ50" s="49"/>
      <c r="AN50" s="94"/>
      <c r="AO50" s="94"/>
      <c r="AP50" s="94"/>
      <c r="AQ50" s="94"/>
      <c r="AR50" s="94"/>
      <c r="AS50" s="94"/>
      <c r="AT50" s="94"/>
      <c r="AU50" s="94"/>
      <c r="AV50" s="94"/>
    </row>
    <row r="51" spans="1:48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R51" s="11"/>
      <c r="AB51" s="49"/>
      <c r="AC51" s="94"/>
      <c r="AE51" s="94"/>
      <c r="AF51" s="94"/>
      <c r="AG51" s="49"/>
      <c r="AH51" s="93"/>
      <c r="AJ51" s="49"/>
      <c r="AN51" s="94"/>
      <c r="AO51" s="94"/>
      <c r="AP51" s="94"/>
      <c r="AQ51" s="94"/>
      <c r="AR51" s="94"/>
      <c r="AS51" s="94"/>
      <c r="AT51" s="94"/>
      <c r="AU51" s="94"/>
      <c r="AV51" s="94"/>
    </row>
    <row r="52" spans="1:48">
      <c r="A52" s="1"/>
      <c r="B52" s="1"/>
      <c r="C52" s="1"/>
      <c r="D52" s="1"/>
      <c r="E52" s="1"/>
      <c r="F52" s="1"/>
      <c r="G52" s="1"/>
      <c r="H52" s="1"/>
      <c r="I52" s="1"/>
      <c r="J52" s="140"/>
      <c r="K52" s="140"/>
      <c r="L52" s="140"/>
      <c r="M52" s="140"/>
      <c r="N52" s="1"/>
      <c r="O52" s="1"/>
      <c r="P52" s="1"/>
      <c r="R52" s="11"/>
      <c r="AB52" s="49"/>
      <c r="AC52" s="94"/>
      <c r="AE52" s="94"/>
      <c r="AF52" s="94"/>
      <c r="AG52" s="49"/>
      <c r="AH52" s="93"/>
      <c r="AJ52" s="49"/>
      <c r="AN52" s="94"/>
      <c r="AO52" s="94"/>
      <c r="AP52" s="94"/>
      <c r="AQ52" s="94"/>
      <c r="AR52" s="94"/>
      <c r="AS52" s="94"/>
      <c r="AT52" s="94"/>
      <c r="AU52" s="94"/>
      <c r="AV52" s="94"/>
    </row>
    <row r="53" spans="1:48" ht="15.6">
      <c r="A53" s="1"/>
      <c r="B53" s="1"/>
      <c r="C53" s="1"/>
      <c r="D53" s="1"/>
      <c r="E53" s="1"/>
      <c r="F53" s="1"/>
      <c r="G53" s="1"/>
      <c r="H53" s="1"/>
      <c r="I53" s="1"/>
      <c r="J53" s="1"/>
      <c r="K53" s="140"/>
      <c r="L53" s="140"/>
      <c r="M53" s="140"/>
      <c r="N53" s="1"/>
      <c r="O53" s="1"/>
      <c r="P53" s="1"/>
      <c r="R53" s="11"/>
      <c r="S53" s="11" t="s">
        <v>122</v>
      </c>
      <c r="T53" s="94"/>
      <c r="U53" s="141"/>
      <c r="W53" s="142" t="s">
        <v>123</v>
      </c>
      <c r="X53" s="143"/>
      <c r="Y53" s="143"/>
      <c r="Z53" s="143"/>
      <c r="AA53" s="143"/>
      <c r="AB53" s="143"/>
      <c r="AE53" s="94"/>
      <c r="AH53" s="93"/>
      <c r="AJ53" s="49"/>
      <c r="AN53" s="94"/>
      <c r="AO53" s="94"/>
      <c r="AP53" s="94"/>
      <c r="AQ53" s="94"/>
      <c r="AR53" s="94"/>
      <c r="AS53" s="94"/>
      <c r="AT53" s="94"/>
      <c r="AU53" s="94"/>
      <c r="AV53" s="94"/>
    </row>
    <row r="54" spans="1:48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44"/>
      <c r="M54" s="144"/>
      <c r="N54" s="1"/>
      <c r="O54" s="1"/>
      <c r="P54" s="1"/>
      <c r="R54" s="145"/>
      <c r="S54" s="146" t="s">
        <v>86</v>
      </c>
      <c r="T54" s="146" t="s">
        <v>124</v>
      </c>
      <c r="U54" s="147" t="s">
        <v>89</v>
      </c>
      <c r="W54" s="148" t="s">
        <v>125</v>
      </c>
      <c r="X54" s="149">
        <v>3.7226020000000002</v>
      </c>
      <c r="Y54" s="150" t="s">
        <v>126</v>
      </c>
      <c r="Z54" s="151">
        <v>3.7226020000000002</v>
      </c>
      <c r="AC54" s="20"/>
      <c r="AE54" s="94"/>
      <c r="AJ54" s="49"/>
    </row>
    <row r="55" spans="1:48">
      <c r="A55" s="1"/>
      <c r="B55" s="1"/>
      <c r="C55" s="1"/>
      <c r="D55" s="1"/>
      <c r="E55" s="1"/>
      <c r="F55" s="1"/>
      <c r="G55" s="1"/>
      <c r="H55" s="1"/>
      <c r="I55" s="1"/>
      <c r="J55" s="144"/>
      <c r="K55" s="1"/>
      <c r="L55" s="144"/>
      <c r="M55" s="144"/>
      <c r="N55" s="1"/>
      <c r="O55" s="1"/>
      <c r="P55" s="1"/>
      <c r="R55" s="12" t="s">
        <v>43</v>
      </c>
      <c r="S55" s="128">
        <v>0.56200000000000006</v>
      </c>
      <c r="T55" s="128">
        <v>6.3799999999999996E-2</v>
      </c>
      <c r="U55" s="152">
        <f>ROUND(+S55*T55,5)</f>
        <v>3.5860000000000003E-2</v>
      </c>
      <c r="W55" s="153" t="s">
        <v>127</v>
      </c>
      <c r="X55" s="154">
        <v>3.7226020000000002</v>
      </c>
      <c r="Y55" s="155" t="s">
        <v>128</v>
      </c>
      <c r="Z55" s="156">
        <v>3.7226020000000002</v>
      </c>
      <c r="AC55" s="94"/>
      <c r="AE55" s="94"/>
      <c r="AF55" s="94"/>
      <c r="AG55" s="49"/>
      <c r="AJ55" s="49"/>
    </row>
    <row r="56" spans="1:48" ht="15.6">
      <c r="A56" s="1"/>
      <c r="B56" s="1"/>
      <c r="C56" s="1"/>
      <c r="D56" s="1"/>
      <c r="E56" s="140"/>
      <c r="F56" s="1"/>
      <c r="G56" s="1"/>
      <c r="H56" s="1"/>
      <c r="I56" s="1"/>
      <c r="J56" s="144"/>
      <c r="K56" s="1"/>
      <c r="L56" s="144"/>
      <c r="M56" s="144"/>
      <c r="N56" s="1"/>
      <c r="O56" s="1"/>
      <c r="P56" s="1"/>
      <c r="R56" s="12" t="s">
        <v>129</v>
      </c>
      <c r="S56" s="128">
        <v>9.4E-2</v>
      </c>
      <c r="T56" s="128">
        <v>6.59E-2</v>
      </c>
      <c r="U56" s="152">
        <f>ROUND(+S56*T56,5)</f>
        <v>6.1900000000000002E-3</v>
      </c>
      <c r="W56" s="12"/>
      <c r="Y56" s="157"/>
      <c r="Z56" s="158"/>
      <c r="AC56" s="94"/>
      <c r="AE56" s="94"/>
      <c r="AF56" s="94"/>
      <c r="AG56" s="49"/>
      <c r="AH56" s="93"/>
      <c r="AJ56" s="49"/>
      <c r="AN56" s="94"/>
    </row>
    <row r="57" spans="1:48">
      <c r="A57" s="1"/>
      <c r="B57" s="1"/>
      <c r="C57" s="1"/>
      <c r="D57" s="1"/>
      <c r="E57" s="140"/>
      <c r="F57" s="140"/>
      <c r="G57" s="140"/>
      <c r="H57" s="159"/>
      <c r="I57" s="140"/>
      <c r="J57" s="144"/>
      <c r="K57" s="1"/>
      <c r="L57" s="1"/>
      <c r="M57" s="1"/>
      <c r="N57" s="1"/>
      <c r="O57" s="1"/>
      <c r="P57" s="1"/>
      <c r="R57" s="12" t="s">
        <v>41</v>
      </c>
      <c r="S57" s="160">
        <v>0.34399999999999997</v>
      </c>
      <c r="T57" s="161"/>
      <c r="U57" s="162"/>
      <c r="W57" s="80"/>
      <c r="X57" s="163" t="s">
        <v>130</v>
      </c>
      <c r="Y57" s="164">
        <v>0.30151749999999999</v>
      </c>
      <c r="Z57" s="165"/>
      <c r="AC57" s="94"/>
      <c r="AE57" s="94"/>
      <c r="AF57" s="94"/>
      <c r="AG57" s="49"/>
      <c r="AH57" s="93"/>
      <c r="AJ57" s="49"/>
    </row>
    <row r="58" spans="1:48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R58" s="80"/>
      <c r="S58" s="160">
        <f>SUM(S55:S57)</f>
        <v>1</v>
      </c>
      <c r="T58" s="166"/>
      <c r="U58" s="167"/>
      <c r="X58" s="94"/>
      <c r="Y58" s="94"/>
      <c r="Z58" s="94"/>
      <c r="AA58" s="109"/>
      <c r="AB58" s="49"/>
      <c r="AC58" s="94"/>
      <c r="AE58" s="94"/>
      <c r="AF58" s="94"/>
      <c r="AG58" s="49"/>
      <c r="AH58" s="93"/>
      <c r="AJ58" s="49"/>
    </row>
    <row r="59" spans="1:48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X59" s="168"/>
      <c r="Y59" s="168"/>
      <c r="Z59" s="168"/>
      <c r="AE59" s="94"/>
      <c r="AH59" s="93"/>
      <c r="AJ59" s="49"/>
      <c r="AN59" s="93"/>
      <c r="AO59" s="93"/>
      <c r="AP59" s="93"/>
      <c r="AQ59" s="93"/>
      <c r="AR59" s="93"/>
      <c r="AS59" s="93"/>
      <c r="AT59" s="93"/>
      <c r="AU59" s="93"/>
      <c r="AV59" s="93"/>
    </row>
    <row r="60" spans="1:48">
      <c r="A60" s="1"/>
      <c r="B60" s="1"/>
      <c r="C60" s="1"/>
      <c r="D60" s="1"/>
      <c r="E60" s="140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R60" s="11"/>
      <c r="S60" s="169"/>
      <c r="W60" s="145"/>
      <c r="X60" s="170" t="s">
        <v>97</v>
      </c>
      <c r="Y60" s="170" t="s">
        <v>131</v>
      </c>
      <c r="Z60" s="171" t="s">
        <v>22</v>
      </c>
      <c r="AE60" s="94"/>
      <c r="AJ60" s="49"/>
      <c r="AN60" s="93"/>
      <c r="AO60" s="93"/>
      <c r="AP60" s="93"/>
      <c r="AQ60" s="93"/>
      <c r="AR60" s="93"/>
      <c r="AS60" s="93"/>
      <c r="AT60" s="93"/>
      <c r="AU60" s="93"/>
      <c r="AV60" s="93"/>
    </row>
    <row r="61" spans="1:48">
      <c r="A61" s="1"/>
      <c r="B61" s="1"/>
      <c r="C61" s="1"/>
      <c r="D61" s="1"/>
      <c r="E61" s="1"/>
      <c r="F61" s="140"/>
      <c r="G61" s="140"/>
      <c r="H61" s="140"/>
      <c r="I61" s="140"/>
      <c r="J61" s="140"/>
      <c r="K61" s="140"/>
      <c r="L61" s="140"/>
      <c r="M61" s="140"/>
      <c r="N61" s="140"/>
      <c r="O61" s="1"/>
      <c r="P61" s="1"/>
      <c r="R61" s="11"/>
      <c r="W61" s="12"/>
      <c r="X61" s="172"/>
      <c r="Y61" s="172"/>
      <c r="Z61" s="173"/>
      <c r="AE61" s="94"/>
      <c r="AF61" s="94"/>
      <c r="AG61" s="49"/>
      <c r="AJ61" s="49"/>
      <c r="AN61" s="93"/>
      <c r="AO61" s="93"/>
      <c r="AP61" s="93"/>
      <c r="AQ61" s="93"/>
      <c r="AR61" s="93"/>
      <c r="AS61" s="93"/>
      <c r="AT61" s="93"/>
      <c r="AU61" s="93"/>
      <c r="AV61" s="93"/>
    </row>
    <row r="62" spans="1:48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R62" s="11"/>
      <c r="S62" s="169"/>
      <c r="W62" s="12"/>
      <c r="X62" s="126" t="s">
        <v>99</v>
      </c>
      <c r="Y62" s="127">
        <f t="shared" ref="Y62:Z67" ca="1" si="20">+J33</f>
        <v>0.27643758500406718</v>
      </c>
      <c r="Z62" s="127">
        <f t="shared" ca="1" si="20"/>
        <v>0.22186543881989343</v>
      </c>
      <c r="AE62" s="94"/>
      <c r="AF62" s="94"/>
      <c r="AG62" s="49"/>
      <c r="AH62" s="93"/>
      <c r="AJ62" s="49"/>
      <c r="AN62" s="93"/>
      <c r="AO62" s="93"/>
      <c r="AP62" s="93"/>
      <c r="AQ62" s="93"/>
      <c r="AR62" s="93"/>
      <c r="AS62" s="93"/>
      <c r="AT62" s="93"/>
      <c r="AU62" s="93"/>
      <c r="AV62" s="93"/>
    </row>
    <row r="63" spans="1:48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R63" s="11"/>
      <c r="W63" s="12"/>
      <c r="X63" s="126" t="s">
        <v>100</v>
      </c>
      <c r="Y63" s="127">
        <f t="shared" ca="1" si="20"/>
        <v>0.43311227130296615</v>
      </c>
      <c r="Z63" s="127">
        <f t="shared" ca="1" si="20"/>
        <v>0.34215869432934326</v>
      </c>
      <c r="AE63" s="94"/>
      <c r="AF63" s="94"/>
      <c r="AG63" s="49"/>
      <c r="AH63" s="93"/>
      <c r="AJ63" s="49"/>
    </row>
    <row r="64" spans="1:48">
      <c r="A64" s="11" t="b">
        <v>1</v>
      </c>
      <c r="B64" s="1"/>
      <c r="C64" s="1"/>
      <c r="F64" s="1"/>
      <c r="G64" s="1"/>
      <c r="H64" s="1"/>
      <c r="I64" s="1"/>
      <c r="J64" s="1"/>
      <c r="K64" s="1"/>
      <c r="L64" s="1"/>
      <c r="M64" s="1"/>
      <c r="N64" s="1"/>
      <c r="R64" s="11"/>
      <c r="S64" s="169"/>
      <c r="W64" s="12"/>
      <c r="X64" s="126" t="s">
        <v>45</v>
      </c>
      <c r="Y64" s="127">
        <f t="shared" ca="1" si="20"/>
        <v>0.907891</v>
      </c>
      <c r="Z64" s="127">
        <f t="shared" ca="1" si="20"/>
        <v>0.90811509184313766</v>
      </c>
      <c r="AE64" s="94"/>
      <c r="AF64" s="94"/>
      <c r="AG64" s="49"/>
      <c r="AH64" s="93"/>
      <c r="AJ64" s="49"/>
    </row>
    <row r="65" spans="8:40">
      <c r="H65" s="93"/>
      <c r="I65" s="93"/>
      <c r="J65" s="93"/>
      <c r="K65" s="93"/>
      <c r="L65" s="93"/>
      <c r="M65" s="93"/>
      <c r="N65" s="93"/>
      <c r="O65" s="93"/>
      <c r="R65" s="11"/>
      <c r="W65" s="12"/>
      <c r="X65" s="126" t="s">
        <v>102</v>
      </c>
      <c r="Y65" s="127">
        <f t="shared" ca="1" si="20"/>
        <v>9.2109000000000024E-2</v>
      </c>
      <c r="Z65" s="127">
        <f t="shared" ca="1" si="20"/>
        <v>9.2109000000000024E-2</v>
      </c>
      <c r="AE65" s="94"/>
      <c r="AH65" s="93"/>
      <c r="AJ65" s="49"/>
      <c r="AN65" s="93"/>
    </row>
    <row r="66" spans="8:40">
      <c r="H66" s="93"/>
      <c r="I66" s="93"/>
      <c r="J66" s="93"/>
      <c r="K66" s="93"/>
      <c r="L66" s="93"/>
      <c r="M66" s="93"/>
      <c r="N66" s="93"/>
      <c r="O66" s="93"/>
      <c r="R66" s="11"/>
      <c r="S66" s="169"/>
      <c r="W66" s="12"/>
      <c r="X66" s="126" t="s">
        <v>103</v>
      </c>
      <c r="Y66" s="127">
        <f t="shared" ca="1" si="20"/>
        <v>3.0085215447923588</v>
      </c>
      <c r="Z66" s="127">
        <f t="shared" ca="1" si="20"/>
        <v>3.0085215447923588</v>
      </c>
      <c r="AE66" s="94"/>
      <c r="AJ66" s="49"/>
    </row>
    <row r="67" spans="8:40">
      <c r="O67" s="93"/>
      <c r="W67" s="80"/>
      <c r="X67" s="175" t="s">
        <v>104</v>
      </c>
      <c r="Y67" s="176">
        <f t="shared" si="20"/>
        <v>0.21</v>
      </c>
      <c r="Z67" s="176">
        <f t="shared" si="20"/>
        <v>0.21</v>
      </c>
      <c r="AE67" s="94"/>
      <c r="AF67" s="94"/>
      <c r="AG67" s="49"/>
      <c r="AJ67" s="49"/>
    </row>
    <row r="68" spans="8:40">
      <c r="O68" s="93"/>
      <c r="W68" s="126"/>
      <c r="AE68" s="94"/>
      <c r="AF68" s="94"/>
      <c r="AG68" s="49"/>
      <c r="AH68" s="93"/>
      <c r="AJ68" s="49"/>
    </row>
    <row r="69" spans="8:40">
      <c r="O69" s="93"/>
      <c r="X69" s="94"/>
      <c r="Y69" s="94"/>
      <c r="Z69" s="94"/>
      <c r="AA69" s="109"/>
      <c r="AB69" s="49"/>
      <c r="AC69" s="94"/>
      <c r="AE69" s="94"/>
      <c r="AF69" s="94"/>
      <c r="AG69" s="49"/>
      <c r="AH69" s="93"/>
      <c r="AJ69" s="49"/>
    </row>
    <row r="70" spans="8:40">
      <c r="X70" s="94"/>
      <c r="Y70" s="94"/>
      <c r="Z70" s="94"/>
      <c r="AA70" s="109"/>
      <c r="AB70" s="49"/>
      <c r="AC70" s="94"/>
      <c r="AE70" s="94"/>
      <c r="AF70" s="94"/>
      <c r="AG70" s="49"/>
      <c r="AH70" s="93"/>
      <c r="AJ70" s="49"/>
    </row>
    <row r="71" spans="8:40">
      <c r="AE71" s="94"/>
      <c r="AH71" s="93"/>
      <c r="AJ71" s="49"/>
    </row>
    <row r="72" spans="8:40">
      <c r="AA72" s="20"/>
      <c r="AB72" s="20"/>
      <c r="AC72" s="20"/>
      <c r="AE72" s="94"/>
      <c r="AJ72" s="49"/>
    </row>
    <row r="73" spans="8:40">
      <c r="X73" s="94"/>
      <c r="Y73" s="94"/>
      <c r="Z73" s="94"/>
      <c r="AA73" s="109"/>
      <c r="AB73" s="49"/>
      <c r="AC73" s="94"/>
      <c r="AE73" s="94"/>
      <c r="AF73" s="94"/>
      <c r="AG73" s="49"/>
      <c r="AJ73" s="49"/>
    </row>
    <row r="74" spans="8:40">
      <c r="X74" s="94"/>
      <c r="Y74" s="94"/>
      <c r="Z74" s="94"/>
      <c r="AA74" s="109"/>
      <c r="AB74" s="49"/>
      <c r="AC74" s="94"/>
      <c r="AE74" s="94"/>
      <c r="AF74" s="94"/>
      <c r="AG74" s="49"/>
      <c r="AH74" s="93"/>
      <c r="AJ74" s="49"/>
    </row>
    <row r="75" spans="8:40">
      <c r="X75" s="94"/>
      <c r="Y75" s="94"/>
      <c r="Z75" s="94"/>
      <c r="AA75" s="109"/>
      <c r="AB75" s="49"/>
      <c r="AC75" s="94"/>
      <c r="AE75" s="94"/>
      <c r="AF75" s="94"/>
      <c r="AG75" s="49"/>
      <c r="AH75" s="93"/>
      <c r="AJ75" s="49"/>
    </row>
    <row r="76" spans="8:40">
      <c r="X76" s="94"/>
      <c r="Y76" s="94"/>
      <c r="Z76" s="94"/>
      <c r="AA76" s="109"/>
      <c r="AB76" s="49"/>
      <c r="AC76" s="94"/>
      <c r="AE76" s="94"/>
      <c r="AF76" s="94"/>
      <c r="AG76" s="49"/>
      <c r="AH76" s="93"/>
      <c r="AJ76" s="49"/>
    </row>
    <row r="77" spans="8:40">
      <c r="AE77" s="94"/>
      <c r="AH77" s="93"/>
      <c r="AJ77" s="49"/>
    </row>
    <row r="79" spans="8:40">
      <c r="X79" s="94"/>
      <c r="Y79" s="94"/>
      <c r="Z79" s="94"/>
      <c r="AA79" s="109"/>
      <c r="AB79" s="49"/>
      <c r="AC79" s="94"/>
      <c r="AF79" s="94"/>
      <c r="AG79" s="49"/>
    </row>
    <row r="80" spans="8:40">
      <c r="X80" s="94"/>
      <c r="Y80" s="94"/>
      <c r="Z80" s="94"/>
      <c r="AA80" s="109"/>
      <c r="AB80" s="49"/>
      <c r="AC80" s="94"/>
      <c r="AF80" s="94"/>
      <c r="AG80" s="49"/>
      <c r="AH80" s="93"/>
    </row>
    <row r="81" spans="24:34">
      <c r="X81" s="94"/>
      <c r="Y81" s="94"/>
      <c r="Z81" s="94"/>
      <c r="AA81" s="109"/>
      <c r="AB81" s="49"/>
      <c r="AC81" s="94"/>
      <c r="AF81" s="94"/>
      <c r="AG81" s="49"/>
      <c r="AH81" s="93"/>
    </row>
    <row r="82" spans="24:34">
      <c r="X82" s="94"/>
      <c r="Y82" s="94"/>
      <c r="Z82" s="94"/>
      <c r="AA82" s="109"/>
      <c r="AB82" s="49"/>
      <c r="AC82" s="94"/>
      <c r="AF82" s="94"/>
      <c r="AG82" s="49"/>
      <c r="AH82" s="93"/>
    </row>
    <row r="83" spans="24:34">
      <c r="AH83" s="93"/>
    </row>
    <row r="85" spans="24:34">
      <c r="X85" s="94"/>
      <c r="Y85" s="94"/>
      <c r="Z85" s="94"/>
      <c r="AA85" s="109"/>
      <c r="AB85" s="49"/>
      <c r="AC85" s="94"/>
      <c r="AF85" s="94"/>
      <c r="AG85" s="49"/>
    </row>
    <row r="86" spans="24:34">
      <c r="X86" s="94"/>
      <c r="Y86" s="94"/>
      <c r="Z86" s="94"/>
      <c r="AA86" s="109"/>
      <c r="AB86" s="49"/>
      <c r="AC86" s="94"/>
      <c r="AF86" s="94"/>
      <c r="AG86" s="49"/>
      <c r="AH86" s="93"/>
    </row>
    <row r="87" spans="24:34">
      <c r="X87" s="94"/>
      <c r="Y87" s="94"/>
      <c r="Z87" s="94"/>
      <c r="AA87" s="109"/>
      <c r="AB87" s="49"/>
      <c r="AC87" s="94"/>
      <c r="AF87" s="94"/>
      <c r="AG87" s="49"/>
      <c r="AH87" s="93"/>
    </row>
    <row r="88" spans="24:34">
      <c r="X88" s="94"/>
      <c r="Y88" s="94"/>
      <c r="Z88" s="94"/>
      <c r="AA88" s="109"/>
      <c r="AB88" s="49"/>
      <c r="AC88" s="94"/>
      <c r="AF88" s="94"/>
      <c r="AG88" s="49"/>
      <c r="AH88" s="93"/>
    </row>
    <row r="89" spans="24:34">
      <c r="AH89" s="93"/>
    </row>
    <row r="91" spans="24:34">
      <c r="X91" s="94"/>
      <c r="Y91" s="94"/>
      <c r="Z91" s="94"/>
      <c r="AA91" s="109"/>
      <c r="AB91" s="49"/>
      <c r="AC91" s="94"/>
      <c r="AF91" s="94"/>
      <c r="AG91" s="49"/>
    </row>
    <row r="92" spans="24:34">
      <c r="X92" s="94"/>
      <c r="Y92" s="94"/>
      <c r="Z92" s="94"/>
      <c r="AA92" s="109"/>
      <c r="AB92" s="49"/>
      <c r="AC92" s="94"/>
      <c r="AF92" s="94"/>
      <c r="AG92" s="49"/>
      <c r="AH92" s="93"/>
    </row>
    <row r="93" spans="24:34">
      <c r="X93" s="94"/>
      <c r="Y93" s="94"/>
      <c r="Z93" s="94"/>
      <c r="AA93" s="109"/>
      <c r="AB93" s="49"/>
      <c r="AC93" s="94"/>
      <c r="AF93" s="94"/>
      <c r="AG93" s="49"/>
      <c r="AH93" s="93"/>
    </row>
    <row r="94" spans="24:34">
      <c r="X94" s="94"/>
      <c r="Y94" s="94"/>
      <c r="Z94" s="94"/>
      <c r="AA94" s="109"/>
      <c r="AB94" s="49"/>
      <c r="AC94" s="94"/>
      <c r="AF94" s="94"/>
      <c r="AG94" s="49"/>
      <c r="AH94" s="93"/>
    </row>
    <row r="95" spans="24:34">
      <c r="AH95" s="93"/>
    </row>
    <row r="97" spans="24:34">
      <c r="X97" s="94"/>
      <c r="Y97" s="94"/>
      <c r="Z97" s="94"/>
      <c r="AA97" s="109"/>
      <c r="AB97" s="49"/>
      <c r="AC97" s="94"/>
      <c r="AF97" s="94"/>
      <c r="AG97" s="49"/>
    </row>
    <row r="98" spans="24:34">
      <c r="X98" s="94"/>
      <c r="Y98" s="94"/>
      <c r="Z98" s="94"/>
      <c r="AA98" s="109"/>
      <c r="AB98" s="49"/>
      <c r="AC98" s="94"/>
      <c r="AF98" s="94"/>
      <c r="AG98" s="49"/>
      <c r="AH98" s="93"/>
    </row>
    <row r="99" spans="24:34">
      <c r="X99" s="94"/>
      <c r="Y99" s="94"/>
      <c r="Z99" s="94"/>
      <c r="AA99" s="109"/>
      <c r="AB99" s="49"/>
      <c r="AC99" s="94"/>
      <c r="AF99" s="94"/>
      <c r="AG99" s="49"/>
      <c r="AH99" s="93"/>
    </row>
    <row r="100" spans="24:34">
      <c r="X100" s="94"/>
      <c r="Y100" s="94"/>
      <c r="Z100" s="94"/>
      <c r="AA100" s="109"/>
      <c r="AB100" s="49"/>
      <c r="AC100" s="94"/>
      <c r="AF100" s="94"/>
      <c r="AG100" s="49"/>
      <c r="AH100" s="93"/>
    </row>
    <row r="101" spans="24:34">
      <c r="AH101" s="93"/>
    </row>
    <row r="103" spans="24:34">
      <c r="X103" s="94"/>
      <c r="Y103" s="94"/>
      <c r="Z103" s="94"/>
      <c r="AA103" s="109"/>
      <c r="AB103" s="49"/>
      <c r="AC103" s="94"/>
      <c r="AF103" s="94"/>
      <c r="AG103" s="49"/>
    </row>
    <row r="104" spans="24:34">
      <c r="X104" s="94"/>
      <c r="Y104" s="94"/>
      <c r="Z104" s="94"/>
      <c r="AA104" s="109"/>
      <c r="AB104" s="49"/>
      <c r="AC104" s="94"/>
      <c r="AF104" s="94"/>
      <c r="AG104" s="49"/>
      <c r="AH104" s="93"/>
    </row>
    <row r="105" spans="24:34">
      <c r="X105" s="94"/>
      <c r="Y105" s="94"/>
      <c r="Z105" s="94"/>
      <c r="AA105" s="109"/>
      <c r="AB105" s="49"/>
      <c r="AC105" s="94"/>
      <c r="AF105" s="94"/>
      <c r="AG105" s="49"/>
      <c r="AH105" s="93"/>
    </row>
    <row r="106" spans="24:34">
      <c r="X106" s="94"/>
      <c r="Y106" s="94"/>
      <c r="Z106" s="94"/>
      <c r="AA106" s="109"/>
      <c r="AB106" s="49"/>
      <c r="AC106" s="94"/>
      <c r="AF106" s="94"/>
      <c r="AG106" s="49"/>
      <c r="AH106" s="93"/>
    </row>
    <row r="107" spans="24:34">
      <c r="AH107" s="93"/>
    </row>
    <row r="109" spans="24:34">
      <c r="X109" s="94"/>
      <c r="Y109" s="94"/>
      <c r="Z109" s="94"/>
      <c r="AA109" s="109"/>
      <c r="AB109" s="49"/>
      <c r="AC109" s="94"/>
      <c r="AF109" s="94"/>
      <c r="AG109" s="49"/>
    </row>
    <row r="110" spans="24:34">
      <c r="X110" s="94"/>
      <c r="Y110" s="94"/>
      <c r="Z110" s="94"/>
      <c r="AA110" s="109"/>
      <c r="AB110" s="49"/>
      <c r="AC110" s="94"/>
      <c r="AF110" s="94"/>
      <c r="AG110" s="49"/>
    </row>
    <row r="111" spans="24:34">
      <c r="X111" s="94"/>
      <c r="Y111" s="94"/>
      <c r="Z111" s="94"/>
      <c r="AA111" s="109"/>
      <c r="AB111" s="49"/>
      <c r="AC111" s="94"/>
      <c r="AF111" s="94"/>
      <c r="AG111" s="49"/>
    </row>
    <row r="112" spans="24:34">
      <c r="X112" s="94"/>
      <c r="Y112" s="94"/>
      <c r="Z112" s="94"/>
      <c r="AA112" s="109"/>
      <c r="AB112" s="49"/>
      <c r="AC112" s="94"/>
      <c r="AF112" s="94"/>
      <c r="AG112" s="49"/>
    </row>
  </sheetData>
  <mergeCells count="5">
    <mergeCell ref="B2:C2"/>
    <mergeCell ref="AH2:AK2"/>
    <mergeCell ref="B18:C18"/>
    <mergeCell ref="B19:C19"/>
    <mergeCell ref="L31:N31"/>
  </mergeCells>
  <pageMargins left="0.7" right="0.7" top="0.75" bottom="0.75" header="0.3" footer="0.3"/>
  <pageSetup scale="32" orientation="portrait" r:id="rId1"/>
  <headerFooter>
    <oddHeader>&amp;C&amp;KFF0000TEXT IN RED BOX CONFIDENTIAL PER WAC 480-07-160</oddHeader>
  </headerFooter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D083E09-F6AA-4EE1-A2E6-199D094F22FB}">
  <sheetPr>
    <tabColor theme="8" tint="0.59999389629810485"/>
  </sheetPr>
  <dimension ref="A1:AV112"/>
  <sheetViews>
    <sheetView view="pageBreakPreview" zoomScale="70" zoomScaleNormal="100" zoomScaleSheetLayoutView="70" workbookViewId="0">
      <selection activeCell="J95" sqref="J95"/>
    </sheetView>
  </sheetViews>
  <sheetFormatPr defaultColWidth="16.6640625" defaultRowHeight="15"/>
  <cols>
    <col min="1" max="1" width="4.88671875" style="11" customWidth="1"/>
    <col min="2" max="2" width="33.5546875" style="174" bestFit="1" customWidth="1"/>
    <col min="3" max="3" width="21.33203125" style="174" customWidth="1"/>
    <col min="4" max="4" width="21.33203125" style="174" hidden="1" customWidth="1"/>
    <col min="5" max="5" width="7.33203125" style="174" customWidth="1"/>
    <col min="6" max="6" width="5.6640625" style="11" customWidth="1"/>
    <col min="7" max="7" width="8.5546875" style="11" customWidth="1"/>
    <col min="8" max="8" width="15" style="11" customWidth="1"/>
    <col min="9" max="9" width="17.6640625" style="11" customWidth="1"/>
    <col min="10" max="10" width="17.33203125" style="11" bestFit="1" customWidth="1"/>
    <col min="11" max="11" width="15.109375" style="11" bestFit="1" customWidth="1"/>
    <col min="12" max="13" width="20.33203125" style="11" customWidth="1"/>
    <col min="14" max="14" width="2.44140625" style="11" customWidth="1"/>
    <col min="15" max="15" width="6.33203125" style="174" customWidth="1"/>
    <col min="16" max="16" width="40.44140625" style="174" customWidth="1"/>
    <col min="17" max="17" width="16.6640625" style="12"/>
    <col min="18" max="18" width="13.88671875" style="20" customWidth="1"/>
    <col min="19" max="19" width="16.6640625" style="11"/>
    <col min="20" max="20" width="13.44140625" style="11" customWidth="1"/>
    <col min="21" max="21" width="15.6640625" style="11" customWidth="1"/>
    <col min="22" max="22" width="16.6640625" style="11"/>
    <col min="23" max="26" width="17.6640625" style="11" customWidth="1"/>
    <col min="27" max="27" width="16" style="11" customWidth="1"/>
    <col min="28" max="28" width="16.6640625" style="11"/>
    <col min="29" max="29" width="15.88671875" style="11" customWidth="1"/>
    <col min="30" max="31" width="16.6640625" style="11"/>
    <col min="32" max="32" width="16.44140625" style="11" customWidth="1"/>
    <col min="33" max="33" width="17.33203125" style="11" customWidth="1"/>
    <col min="34" max="34" width="20.6640625" style="11" customWidth="1"/>
    <col min="35" max="35" width="18.109375" style="11" customWidth="1"/>
    <col min="36" max="36" width="16.44140625" style="11" customWidth="1"/>
    <col min="37" max="37" width="16.6640625" style="11"/>
    <col min="38" max="38" width="13.88671875" style="11" customWidth="1"/>
    <col min="39" max="39" width="16.44140625" style="11" customWidth="1"/>
    <col min="40" max="51" width="15.109375" style="11" customWidth="1"/>
    <col min="52" max="16384" width="16.6640625" style="11"/>
  </cols>
  <sheetData>
    <row r="1" spans="1:37" s="6" customFormat="1" ht="15.6" thickBot="1">
      <c r="A1" s="1"/>
      <c r="B1" s="2"/>
      <c r="C1" s="2"/>
      <c r="D1" s="2"/>
      <c r="E1" s="2"/>
      <c r="F1" s="2"/>
      <c r="G1" s="2"/>
      <c r="H1" s="2"/>
      <c r="I1" s="3"/>
      <c r="J1" s="3"/>
      <c r="K1" s="3"/>
      <c r="L1" s="3"/>
      <c r="M1" s="3"/>
      <c r="N1" s="3"/>
      <c r="O1" s="2"/>
      <c r="P1" s="2"/>
      <c r="Q1" s="4"/>
      <c r="R1" s="5"/>
    </row>
    <row r="2" spans="1:37" ht="18.600000000000001" thickBot="1">
      <c r="A2" s="1"/>
      <c r="B2" s="357" t="s">
        <v>0</v>
      </c>
      <c r="C2" s="357"/>
      <c r="D2" s="1"/>
      <c r="E2" s="1"/>
      <c r="F2" s="7" t="s">
        <v>1</v>
      </c>
      <c r="G2" s="8"/>
      <c r="H2" s="8"/>
      <c r="I2" s="9" t="s">
        <v>2</v>
      </c>
      <c r="J2" s="8"/>
      <c r="K2" s="8"/>
      <c r="L2" s="8"/>
      <c r="M2" s="10" t="s">
        <v>1</v>
      </c>
      <c r="O2" s="1"/>
      <c r="P2" s="2"/>
      <c r="R2" s="13" t="s">
        <v>3</v>
      </c>
      <c r="S2" s="14"/>
      <c r="T2" s="15"/>
      <c r="AH2" s="358" t="s">
        <v>4</v>
      </c>
      <c r="AI2" s="359"/>
      <c r="AJ2" s="359"/>
      <c r="AK2" s="360"/>
    </row>
    <row r="3" spans="1:37" ht="16.2" thickBot="1">
      <c r="A3" s="1"/>
      <c r="B3" s="1"/>
      <c r="C3" s="1"/>
      <c r="D3" s="1"/>
      <c r="E3" s="1"/>
      <c r="F3" s="16"/>
      <c r="G3" s="17"/>
      <c r="H3" s="18"/>
      <c r="I3" s="18"/>
      <c r="J3" s="18"/>
      <c r="K3" s="19" t="s">
        <v>5</v>
      </c>
      <c r="L3" s="18"/>
      <c r="M3" s="19" t="s">
        <v>6</v>
      </c>
      <c r="O3" s="1"/>
      <c r="P3" s="2"/>
      <c r="R3" s="11"/>
      <c r="T3" s="11" t="s">
        <v>7</v>
      </c>
      <c r="V3" s="20" t="s">
        <v>7</v>
      </c>
      <c r="W3" s="20" t="s">
        <v>7</v>
      </c>
      <c r="X3" s="20" t="s">
        <v>7</v>
      </c>
      <c r="Y3" s="20"/>
      <c r="Z3" s="20" t="s">
        <v>8</v>
      </c>
      <c r="AA3" s="20" t="s">
        <v>9</v>
      </c>
      <c r="AB3" s="20" t="s">
        <v>9</v>
      </c>
      <c r="AC3" s="20" t="s">
        <v>9</v>
      </c>
      <c r="AD3" s="20" t="s">
        <v>9</v>
      </c>
      <c r="AE3" s="20" t="s">
        <v>9</v>
      </c>
      <c r="AF3" s="20" t="s">
        <v>9</v>
      </c>
      <c r="AG3" s="20" t="s">
        <v>10</v>
      </c>
      <c r="AH3" s="20" t="s">
        <v>11</v>
      </c>
      <c r="AI3" s="20" t="s">
        <v>12</v>
      </c>
      <c r="AJ3" s="20"/>
    </row>
    <row r="4" spans="1:37" ht="18.600000000000001" thickBot="1">
      <c r="A4" s="1"/>
      <c r="B4" s="21" t="s">
        <v>13</v>
      </c>
      <c r="C4" s="9"/>
      <c r="D4" s="22"/>
      <c r="E4" s="1"/>
      <c r="F4" s="23"/>
      <c r="G4" s="17"/>
      <c r="H4" s="18" t="s">
        <v>14</v>
      </c>
      <c r="I4" s="18" t="s">
        <v>15</v>
      </c>
      <c r="J4" s="18" t="s">
        <v>16</v>
      </c>
      <c r="K4" s="18" t="s">
        <v>17</v>
      </c>
      <c r="L4" s="18" t="s">
        <v>18</v>
      </c>
      <c r="M4" s="18" t="s">
        <v>19</v>
      </c>
      <c r="O4" s="24"/>
      <c r="P4" s="2"/>
      <c r="R4" s="11"/>
      <c r="T4" s="20" t="s">
        <v>20</v>
      </c>
      <c r="V4" s="20" t="s">
        <v>21</v>
      </c>
      <c r="W4" s="20" t="s">
        <v>8</v>
      </c>
      <c r="X4" s="20" t="s">
        <v>22</v>
      </c>
      <c r="Y4" s="20" t="s">
        <v>23</v>
      </c>
      <c r="Z4" s="20" t="s">
        <v>22</v>
      </c>
      <c r="AA4" s="20" t="s">
        <v>24</v>
      </c>
      <c r="AB4" s="20" t="s">
        <v>24</v>
      </c>
      <c r="AC4" s="20" t="s">
        <v>24</v>
      </c>
      <c r="AD4" s="20" t="s">
        <v>8</v>
      </c>
      <c r="AE4" s="20" t="s">
        <v>20</v>
      </c>
      <c r="AF4" s="20" t="s">
        <v>20</v>
      </c>
      <c r="AG4" s="20" t="s">
        <v>25</v>
      </c>
      <c r="AH4" s="20" t="s">
        <v>26</v>
      </c>
      <c r="AI4" s="20" t="s">
        <v>27</v>
      </c>
      <c r="AJ4" s="20" t="s">
        <v>28</v>
      </c>
      <c r="AK4" s="20" t="s">
        <v>29</v>
      </c>
    </row>
    <row r="5" spans="1:37" ht="15.6">
      <c r="A5" s="1"/>
      <c r="B5" s="25" t="s">
        <v>30</v>
      </c>
      <c r="C5" s="26">
        <f>+'[1]Yakima LOB (C)'!G42</f>
        <v>102512.29750619319</v>
      </c>
      <c r="D5" s="22"/>
      <c r="E5" s="1"/>
      <c r="F5" s="27" t="s">
        <v>31</v>
      </c>
      <c r="G5" s="28"/>
      <c r="H5" s="28"/>
      <c r="I5" s="18" t="s">
        <v>32</v>
      </c>
      <c r="J5" s="18" t="s">
        <v>11</v>
      </c>
      <c r="K5" s="29" t="s">
        <v>33</v>
      </c>
      <c r="L5" s="30" t="s">
        <v>34</v>
      </c>
      <c r="M5" s="29" t="s">
        <v>11</v>
      </c>
      <c r="O5" s="31"/>
      <c r="P5" s="2"/>
      <c r="R5" s="32"/>
      <c r="T5" s="20" t="s">
        <v>35</v>
      </c>
      <c r="U5" s="20" t="s">
        <v>36</v>
      </c>
      <c r="V5" s="20" t="s">
        <v>37</v>
      </c>
      <c r="W5" s="20" t="s">
        <v>38</v>
      </c>
      <c r="X5" s="20" t="s">
        <v>39</v>
      </c>
      <c r="Y5" s="20" t="s">
        <v>40</v>
      </c>
      <c r="Z5" s="20" t="s">
        <v>39</v>
      </c>
      <c r="AA5" s="20" t="s">
        <v>41</v>
      </c>
      <c r="AB5" s="20" t="s">
        <v>42</v>
      </c>
      <c r="AC5" s="20" t="s">
        <v>43</v>
      </c>
      <c r="AD5" s="20" t="s">
        <v>44</v>
      </c>
      <c r="AE5" s="20" t="s">
        <v>35</v>
      </c>
      <c r="AF5" s="20" t="s">
        <v>45</v>
      </c>
      <c r="AG5" s="20" t="s">
        <v>46</v>
      </c>
      <c r="AH5" s="20" t="s">
        <v>47</v>
      </c>
      <c r="AI5" s="20" t="s">
        <v>47</v>
      </c>
      <c r="AJ5" s="20" t="s">
        <v>46</v>
      </c>
      <c r="AK5" s="20" t="s">
        <v>10</v>
      </c>
    </row>
    <row r="6" spans="1:37" ht="15.6">
      <c r="A6" s="1"/>
      <c r="B6" s="25" t="s">
        <v>48</v>
      </c>
      <c r="C6" s="26">
        <f>+'[1]Yakima LOB (C)'!G338</f>
        <v>94608.500764805707</v>
      </c>
      <c r="D6" s="22"/>
      <c r="E6" s="1"/>
      <c r="F6" s="33" t="s">
        <v>49</v>
      </c>
      <c r="G6" s="28"/>
      <c r="H6" s="28"/>
      <c r="I6" s="34"/>
      <c r="J6" s="35" t="s">
        <v>50</v>
      </c>
      <c r="K6" s="36"/>
      <c r="L6" s="35" t="s">
        <v>51</v>
      </c>
      <c r="M6" s="35" t="s">
        <v>52</v>
      </c>
      <c r="O6" s="31"/>
      <c r="P6" s="2"/>
      <c r="R6" s="37">
        <v>1</v>
      </c>
      <c r="S6" s="38">
        <f>Revenue/Investment*100</f>
        <v>304.209767494978</v>
      </c>
      <c r="T6" s="39">
        <f>EXP(y_inter1-(slope*LN(+S6)))</f>
        <v>7.3787933112356159</v>
      </c>
      <c r="U6" s="40">
        <f>(+S6*T6/100)/100</f>
        <v>0.22447009976044857</v>
      </c>
      <c r="V6" s="40">
        <f>regDebt_weighted</f>
        <v>3.5860000000000003E-2</v>
      </c>
      <c r="W6" s="40">
        <f>+U6-V6</f>
        <v>0.18861009976044857</v>
      </c>
      <c r="X6" s="40">
        <f>+((W6*(1-0.34))-Pfd_weighted)/Equity_percent</f>
        <v>0.34387402861016297</v>
      </c>
      <c r="Y6" s="40">
        <f>+C15</f>
        <v>2.5000000000000001E-3</v>
      </c>
      <c r="Z6" s="40">
        <f>+X6+Y6</f>
        <v>0.34637402861016298</v>
      </c>
      <c r="AA6" s="40">
        <f>Z6*equityP</f>
        <v>0.20782441716609779</v>
      </c>
      <c r="AB6" s="40">
        <f>+AA6/(1-taxrate)</f>
        <v>0.26306888248873134</v>
      </c>
      <c r="AC6" s="40">
        <f>debtP*Debt_Rate</f>
        <v>1.6570222222287465E-2</v>
      </c>
      <c r="AD6" s="40">
        <f>AC6+AB6</f>
        <v>0.27963910471101883</v>
      </c>
      <c r="AE6" s="40">
        <f>AD6/(S6/100)</f>
        <v>9.1923118384302102E-2</v>
      </c>
      <c r="AF6" s="40">
        <f>1-AE6</f>
        <v>0.90807688161569788</v>
      </c>
      <c r="AG6" s="41">
        <f>expenses/(AF6)</f>
        <v>104185.56256654537</v>
      </c>
      <c r="AH6" s="42">
        <f>+AG6-Revenue</f>
        <v>1673.2650603521761</v>
      </c>
      <c r="AI6" s="43">
        <f ca="1">+AH6/$J$49</f>
        <v>1904.861064397775</v>
      </c>
      <c r="AJ6" s="43">
        <f ca="1">+AI6*$J$47</f>
        <v>57.116972081087589</v>
      </c>
      <c r="AK6" s="41">
        <f ca="1">ROUND(+AJ6+AG6,5)</f>
        <v>104242.67954</v>
      </c>
    </row>
    <row r="7" spans="1:37" ht="15.6">
      <c r="A7" s="1"/>
      <c r="B7" s="25" t="s">
        <v>53</v>
      </c>
      <c r="C7" s="26">
        <f>+'[1]Yakima LOB (C)'!G345</f>
        <v>33697.898114953037</v>
      </c>
      <c r="D7" s="22"/>
      <c r="E7" s="1"/>
      <c r="F7" s="44">
        <v>1</v>
      </c>
      <c r="G7" s="28"/>
      <c r="H7" s="45" t="s">
        <v>30</v>
      </c>
      <c r="I7" s="46">
        <f>IF(A64=TRUE,C5,0)</f>
        <v>102512.29750619319</v>
      </c>
      <c r="J7" s="46">
        <f ca="1">(+$I8/($R50))-I7</f>
        <v>1641.4803874536738</v>
      </c>
      <c r="K7" s="46">
        <f ca="1">+I7+J7</f>
        <v>104153.77789364687</v>
      </c>
      <c r="L7" s="46">
        <f ca="1">((+J7/J49*K35)-J7)</f>
        <v>56.032000956328602</v>
      </c>
      <c r="M7" s="46">
        <f ca="1">IFERROR(+K7+L7,0.00001)</f>
        <v>104209.8098946032</v>
      </c>
      <c r="O7" s="31"/>
      <c r="P7" s="2"/>
      <c r="R7" s="47">
        <v>2</v>
      </c>
      <c r="S7" s="48">
        <f>Revenue/Investment*100</f>
        <v>304.209767494978</v>
      </c>
      <c r="T7" s="49">
        <f>EXP(y_inter1-(slope*LN(+S7)))</f>
        <v>7.3787933112356159</v>
      </c>
      <c r="U7" s="50">
        <f t="shared" ref="U7:U9" si="0">(+S7*T7/100)/100</f>
        <v>0.22447009976044857</v>
      </c>
      <c r="V7" s="50">
        <f>regDebt_weighted</f>
        <v>3.5860000000000003E-2</v>
      </c>
      <c r="W7" s="50">
        <f t="shared" ref="W7:W9" si="1">+U7-V7</f>
        <v>0.18861009976044857</v>
      </c>
      <c r="X7" s="50">
        <f>+((W7*(1-0.34))-Pfd_weighted)/Equity_percent</f>
        <v>0.34387402861016297</v>
      </c>
      <c r="Y7" s="50">
        <f>+Y6</f>
        <v>2.5000000000000001E-3</v>
      </c>
      <c r="Z7" s="50">
        <f>+X7+Y7</f>
        <v>0.34637402861016298</v>
      </c>
      <c r="AA7" s="50">
        <f>Z7*equityP</f>
        <v>0.20782441716609779</v>
      </c>
      <c r="AB7" s="50">
        <f>+AA7/(1-taxrate)</f>
        <v>0.26306888248873134</v>
      </c>
      <c r="AC7" s="50">
        <f>debtP*Debt_Rate</f>
        <v>1.6570222222287465E-2</v>
      </c>
      <c r="AD7" s="50">
        <f t="shared" ref="AD7:AD9" si="2">AC7+AB7</f>
        <v>0.27963910471101883</v>
      </c>
      <c r="AE7" s="50">
        <f t="shared" ref="AE7:AE9" si="3">AD7/(S7/100)</f>
        <v>9.1923118384302102E-2</v>
      </c>
      <c r="AF7" s="50">
        <f t="shared" ref="AF7:AF9" si="4">1-AE7</f>
        <v>0.90807688161569788</v>
      </c>
      <c r="AG7" s="51">
        <f>expenses/(AF7)</f>
        <v>104185.56256654537</v>
      </c>
      <c r="AH7" s="52">
        <f>+AG7-Revenue</f>
        <v>1673.2650603521761</v>
      </c>
      <c r="AI7" s="53">
        <f ca="1">+AH7/$J$49</f>
        <v>1904.861064397775</v>
      </c>
      <c r="AJ7" s="53">
        <f ca="1">+AI7*$J$47</f>
        <v>57.116972081087589</v>
      </c>
      <c r="AK7" s="51">
        <f t="shared" ref="AK7:AK9" ca="1" si="5">ROUND(+AJ7+AG7,5)</f>
        <v>104242.67954</v>
      </c>
    </row>
    <row r="8" spans="1:37" ht="15.6">
      <c r="A8" s="1"/>
      <c r="B8" s="25" t="s">
        <v>54</v>
      </c>
      <c r="C8" s="54">
        <f>'[1]Corp BS &amp; IS'!L5</f>
        <v>0.4</v>
      </c>
      <c r="D8" s="22"/>
      <c r="E8" s="1"/>
      <c r="F8" s="55">
        <f>+F7+1</f>
        <v>2</v>
      </c>
      <c r="G8" s="28"/>
      <c r="H8" s="45" t="s">
        <v>48</v>
      </c>
      <c r="I8" s="46">
        <f>IF(A64=TRUE,C6,0)</f>
        <v>94608.500764805707</v>
      </c>
      <c r="J8" s="17"/>
      <c r="K8" s="46">
        <f>+I8</f>
        <v>94608.500764805707</v>
      </c>
      <c r="L8" s="46">
        <f ca="1">+L7</f>
        <v>56.032000956328602</v>
      </c>
      <c r="M8" s="46">
        <f ca="1">IFERROR(+K8+L8,0.00001)</f>
        <v>94664.532765762036</v>
      </c>
      <c r="O8" s="31"/>
      <c r="P8" s="2"/>
      <c r="R8" s="56">
        <v>3</v>
      </c>
      <c r="S8" s="48">
        <f>Revenue/Investment*100</f>
        <v>304.209767494978</v>
      </c>
      <c r="T8" s="49">
        <f>EXP(y_inter1-(slope*LN(+S8)))</f>
        <v>7.3787933112356159</v>
      </c>
      <c r="U8" s="50">
        <f t="shared" si="0"/>
        <v>0.22447009976044857</v>
      </c>
      <c r="V8" s="50">
        <f>regDebt_weighted</f>
        <v>3.5860000000000003E-2</v>
      </c>
      <c r="W8" s="50">
        <f t="shared" si="1"/>
        <v>0.18861009976044857</v>
      </c>
      <c r="X8" s="50">
        <f>+((W8*(1-0.34))-Pfd_weighted)/Equity_percent</f>
        <v>0.34387402861016297</v>
      </c>
      <c r="Y8" s="50">
        <f>+Y7</f>
        <v>2.5000000000000001E-3</v>
      </c>
      <c r="Z8" s="50">
        <f t="shared" ref="Z8:Z9" si="6">+X8+Y8</f>
        <v>0.34637402861016298</v>
      </c>
      <c r="AA8" s="50">
        <f>Z8*equityP</f>
        <v>0.20782441716609779</v>
      </c>
      <c r="AB8" s="50">
        <f>+AA8/(1-taxrate)</f>
        <v>0.26306888248873134</v>
      </c>
      <c r="AC8" s="50">
        <f>debtP*Debt_Rate</f>
        <v>1.6570222222287465E-2</v>
      </c>
      <c r="AD8" s="50">
        <f t="shared" si="2"/>
        <v>0.27963910471101883</v>
      </c>
      <c r="AE8" s="50">
        <f t="shared" si="3"/>
        <v>9.1923118384302102E-2</v>
      </c>
      <c r="AF8" s="50">
        <f t="shared" si="4"/>
        <v>0.90807688161569788</v>
      </c>
      <c r="AG8" s="51">
        <f>expenses/(AF8)</f>
        <v>104185.56256654537</v>
      </c>
      <c r="AH8" s="52">
        <f>+AG8-Revenue</f>
        <v>1673.2650603521761</v>
      </c>
      <c r="AI8" s="53">
        <f ca="1">+AH8/$J$49</f>
        <v>1904.861064397775</v>
      </c>
      <c r="AJ8" s="53">
        <f ca="1">+AI8*$J$47</f>
        <v>57.116972081087589</v>
      </c>
      <c r="AK8" s="51">
        <f t="shared" ca="1" si="5"/>
        <v>104242.67954</v>
      </c>
    </row>
    <row r="9" spans="1:37" ht="15.6">
      <c r="A9" s="1"/>
      <c r="B9" s="25" t="s">
        <v>55</v>
      </c>
      <c r="C9" s="54">
        <f>+'[1]Corp BS &amp; IS'!E105</f>
        <v>4.1425555555718661E-2</v>
      </c>
      <c r="D9" s="22"/>
      <c r="E9" s="1"/>
      <c r="F9" s="55">
        <f t="shared" ref="F9:F49" si="7">+F8+1</f>
        <v>3</v>
      </c>
      <c r="G9" s="28"/>
      <c r="H9" s="45" t="s">
        <v>56</v>
      </c>
      <c r="I9" s="57">
        <f>+I7-I8</f>
        <v>7903.7967413874867</v>
      </c>
      <c r="J9" s="17"/>
      <c r="K9" s="57">
        <f ca="1">+K7-K8</f>
        <v>9545.2771288411604</v>
      </c>
      <c r="L9" s="28"/>
      <c r="M9" s="58">
        <f ca="1">+M7-M8</f>
        <v>9545.2771288411604</v>
      </c>
      <c r="O9" s="31"/>
      <c r="P9" s="2"/>
      <c r="R9" s="59">
        <v>4</v>
      </c>
      <c r="S9" s="48">
        <f>Revenue/Investment*100</f>
        <v>304.209767494978</v>
      </c>
      <c r="T9" s="49">
        <f>EXP(y_inter1-(slope*LN(+S9)))</f>
        <v>7.3787933112356159</v>
      </c>
      <c r="U9" s="50">
        <f t="shared" si="0"/>
        <v>0.22447009976044857</v>
      </c>
      <c r="V9" s="50">
        <f>regDebt_weighted</f>
        <v>3.5860000000000003E-2</v>
      </c>
      <c r="W9" s="50">
        <f t="shared" si="1"/>
        <v>0.18861009976044857</v>
      </c>
      <c r="X9" s="50">
        <f>+((W9*(1-0.34))-Pfd_weighted)/Equity_percent</f>
        <v>0.34387402861016297</v>
      </c>
      <c r="Y9" s="50">
        <f>+Y8</f>
        <v>2.5000000000000001E-3</v>
      </c>
      <c r="Z9" s="50">
        <f t="shared" si="6"/>
        <v>0.34637402861016298</v>
      </c>
      <c r="AA9" s="50">
        <f>Z9*equityP</f>
        <v>0.20782441716609779</v>
      </c>
      <c r="AB9" s="50">
        <f>+AA9/(1-taxrate)</f>
        <v>0.26306888248873134</v>
      </c>
      <c r="AC9" s="50">
        <f>debtP*Debt_Rate</f>
        <v>1.6570222222287465E-2</v>
      </c>
      <c r="AD9" s="50">
        <f t="shared" si="2"/>
        <v>0.27963910471101883</v>
      </c>
      <c r="AE9" s="50">
        <f t="shared" si="3"/>
        <v>9.1923118384302102E-2</v>
      </c>
      <c r="AF9" s="50">
        <f t="shared" si="4"/>
        <v>0.90807688161569788</v>
      </c>
      <c r="AG9" s="51">
        <f>expenses/(AF9)</f>
        <v>104185.56256654537</v>
      </c>
      <c r="AH9" s="52">
        <f>+AG9-Revenue</f>
        <v>1673.2650603521761</v>
      </c>
      <c r="AI9" s="53">
        <f ca="1">+AH9/$J$49</f>
        <v>1904.861064397775</v>
      </c>
      <c r="AJ9" s="53">
        <f ca="1">+AI9*$J$47</f>
        <v>57.116972081087589</v>
      </c>
      <c r="AK9" s="51">
        <f t="shared" ca="1" si="5"/>
        <v>104242.67954</v>
      </c>
    </row>
    <row r="10" spans="1:37" ht="15.6">
      <c r="A10" s="1"/>
      <c r="B10" s="60" t="s">
        <v>57</v>
      </c>
      <c r="C10" s="54">
        <v>0.21</v>
      </c>
      <c r="D10" s="22"/>
      <c r="E10" s="1"/>
      <c r="F10" s="55">
        <f t="shared" si="7"/>
        <v>4</v>
      </c>
      <c r="G10" s="28"/>
      <c r="H10" s="28"/>
      <c r="I10" s="17"/>
      <c r="J10" s="17"/>
      <c r="K10" s="46"/>
      <c r="L10" s="28"/>
      <c r="M10" s="28"/>
      <c r="O10" s="31"/>
      <c r="P10" s="1"/>
      <c r="R10" s="20" t="s">
        <v>58</v>
      </c>
    </row>
    <row r="11" spans="1:37" ht="15.6">
      <c r="A11" s="1"/>
      <c r="B11" s="25" t="s">
        <v>59</v>
      </c>
      <c r="C11" s="54">
        <v>1.7500000000000002E-2</v>
      </c>
      <c r="D11" s="22"/>
      <c r="E11" s="1"/>
      <c r="F11" s="55">
        <f t="shared" si="7"/>
        <v>5</v>
      </c>
      <c r="G11" s="28"/>
      <c r="H11" s="45" t="s">
        <v>60</v>
      </c>
      <c r="I11" s="46">
        <f>+K11</f>
        <v>558.38166018877371</v>
      </c>
      <c r="J11" s="17"/>
      <c r="K11" s="46">
        <f>+M27</f>
        <v>558.38166018877371</v>
      </c>
      <c r="L11" s="28"/>
      <c r="M11" s="46">
        <f>+K11</f>
        <v>558.38166018877371</v>
      </c>
      <c r="O11" s="31"/>
      <c r="P11" s="1"/>
      <c r="R11" s="37">
        <v>1</v>
      </c>
      <c r="S11" s="38">
        <f ca="1">IF((AK6/Investment*100)&gt;0,(AK6/Investment*100),0)</f>
        <v>309.34475255518549</v>
      </c>
      <c r="T11" s="39">
        <f ca="1">EXP(y_inter1-(slope*LN(S11)))</f>
        <v>7.3416459016263449</v>
      </c>
      <c r="U11" s="40">
        <f ca="1">(+S11*T11/100)/100</f>
        <v>0.22710996347863932</v>
      </c>
      <c r="V11" s="40">
        <f>regDebt_weighted</f>
        <v>3.5860000000000003E-2</v>
      </c>
      <c r="W11" s="40">
        <f ca="1">+U11-V11</f>
        <v>0.19124996347863932</v>
      </c>
      <c r="X11" s="40">
        <f ca="1">+((W11*(1-0.34))-Pfd_weighted)/Equity_percent</f>
        <v>0.34893888341831958</v>
      </c>
      <c r="Y11" s="40">
        <f>+Y9</f>
        <v>2.5000000000000001E-3</v>
      </c>
      <c r="Z11" s="40">
        <f ca="1">+X11+Y11</f>
        <v>0.35143888341831958</v>
      </c>
      <c r="AA11" s="40">
        <f ca="1">Z11*equityP</f>
        <v>0.21086333005099175</v>
      </c>
      <c r="AB11" s="40">
        <f ca="1">+AA11/(1-taxrate)</f>
        <v>0.26691560765948324</v>
      </c>
      <c r="AC11" s="40">
        <f>debtP*Debt_Rate</f>
        <v>1.6570222222287465E-2</v>
      </c>
      <c r="AD11" s="40">
        <f ca="1">+AC11+AB11</f>
        <v>0.28348582988177073</v>
      </c>
      <c r="AE11" s="40">
        <f ca="1">+AD11/(S11/100)</f>
        <v>9.1640743067461075E-2</v>
      </c>
      <c r="AF11" s="40">
        <f ca="1">1-AE11</f>
        <v>0.90835925693253894</v>
      </c>
      <c r="AG11" s="41">
        <f ca="1">expenses/(AF11)</f>
        <v>104153.1751262067</v>
      </c>
      <c r="AH11" s="42">
        <f ca="1">+AG11-Revenue</f>
        <v>1640.8776200135035</v>
      </c>
      <c r="AI11" s="43">
        <f ca="1">+AH11/$J$49</f>
        <v>1867.9908903061348</v>
      </c>
      <c r="AJ11" s="43">
        <f ca="1">+AI11*$J$47</f>
        <v>56.011425464813591</v>
      </c>
      <c r="AK11" s="41">
        <f ca="1">ROUND(+AJ11+AG11,5)</f>
        <v>104209.18655</v>
      </c>
    </row>
    <row r="12" spans="1:37" ht="15.6">
      <c r="A12" s="1"/>
      <c r="B12" s="25" t="s">
        <v>61</v>
      </c>
      <c r="C12" s="54">
        <v>5.1000000000000004E-3</v>
      </c>
      <c r="D12" s="22"/>
      <c r="E12" s="1"/>
      <c r="F12" s="55">
        <f t="shared" si="7"/>
        <v>6</v>
      </c>
      <c r="G12" s="28"/>
      <c r="H12" s="45" t="s">
        <v>62</v>
      </c>
      <c r="I12" s="46" t="e">
        <f ca="1">IF(I14&lt;0,0,+J38*I14)</f>
        <v>#DIV/0!</v>
      </c>
      <c r="J12" s="46" t="e">
        <f ca="1">+K12-I12</f>
        <v>#DIV/0!</v>
      </c>
      <c r="K12" s="46">
        <f ca="1">+(K9-K11)*taxrate</f>
        <v>1887.2480484170012</v>
      </c>
      <c r="L12" s="28"/>
      <c r="M12" s="46">
        <f ca="1">+K12</f>
        <v>1887.2480484170012</v>
      </c>
      <c r="O12" s="31"/>
      <c r="P12" s="1"/>
      <c r="R12" s="47">
        <v>2</v>
      </c>
      <c r="S12" s="48">
        <f ca="1">IF((AK7/Investment*100)&gt;0,(AK7/Investment*100),0)</f>
        <v>309.34475255518549</v>
      </c>
      <c r="T12" s="61">
        <f ca="1">EXP(y_inter2-(slope*LN(+S12)))</f>
        <v>7.3416459016263449</v>
      </c>
      <c r="U12" s="50">
        <f ca="1">(+S12*T12/100)/100</f>
        <v>0.22710996347863932</v>
      </c>
      <c r="V12" s="50">
        <f>regDebt_weighted</f>
        <v>3.5860000000000003E-2</v>
      </c>
      <c r="W12" s="50">
        <f ca="1">+U12-V12</f>
        <v>0.19124996347863932</v>
      </c>
      <c r="X12" s="50">
        <f ca="1">+((W12*(1-0.34))-Pfd_weighted)/Equity_percent</f>
        <v>0.34893888341831958</v>
      </c>
      <c r="Y12" s="50">
        <f>+Y11</f>
        <v>2.5000000000000001E-3</v>
      </c>
      <c r="Z12" s="50">
        <f ca="1">+X12+Y12</f>
        <v>0.35143888341831958</v>
      </c>
      <c r="AA12" s="50">
        <f ca="1">Z12*equityP</f>
        <v>0.21086333005099175</v>
      </c>
      <c r="AB12" s="50">
        <f ca="1">+AA12/(1-taxrate)</f>
        <v>0.26691560765948324</v>
      </c>
      <c r="AC12" s="50">
        <f>debtP*Debt_Rate</f>
        <v>1.6570222222287465E-2</v>
      </c>
      <c r="AD12" s="50">
        <f ca="1">+AC12+AB12</f>
        <v>0.28348582988177073</v>
      </c>
      <c r="AE12" s="50">
        <f ca="1">+AD12/(S12/100)</f>
        <v>9.1640743067461075E-2</v>
      </c>
      <c r="AF12" s="50">
        <f ca="1">1-AE12</f>
        <v>0.90835925693253894</v>
      </c>
      <c r="AG12" s="51">
        <f ca="1">expenses/(AF12)</f>
        <v>104153.1751262067</v>
      </c>
      <c r="AH12" s="52">
        <f ca="1">+AG12-Revenue</f>
        <v>1640.8776200135035</v>
      </c>
      <c r="AI12" s="53">
        <f ca="1">+AH12/$J$49</f>
        <v>1867.9908903061348</v>
      </c>
      <c r="AJ12" s="53">
        <f ca="1">+AI12*$J$47</f>
        <v>56.011425464813591</v>
      </c>
      <c r="AK12" s="51">
        <f t="shared" ref="AK12:AK14" ca="1" si="8">ROUND(+AJ12+AG12,5)</f>
        <v>104209.18655</v>
      </c>
    </row>
    <row r="13" spans="1:37" ht="15.6">
      <c r="A13" s="1"/>
      <c r="B13" s="25" t="s">
        <v>63</v>
      </c>
      <c r="C13" s="54">
        <v>0</v>
      </c>
      <c r="D13" s="22"/>
      <c r="E13" s="1"/>
      <c r="F13" s="55">
        <f t="shared" si="7"/>
        <v>7</v>
      </c>
      <c r="G13" s="28"/>
      <c r="H13" s="28"/>
      <c r="I13" s="17"/>
      <c r="J13" s="17"/>
      <c r="K13" s="46"/>
      <c r="L13" s="28"/>
      <c r="M13" s="28"/>
      <c r="O13" s="31"/>
      <c r="P13" s="1"/>
      <c r="R13" s="56">
        <v>3</v>
      </c>
      <c r="S13" s="48">
        <f ca="1">IF((AK8/Investment*100)&gt;0,(AK8/Investment*100),0)</f>
        <v>309.34475255518549</v>
      </c>
      <c r="T13" s="49">
        <f ca="1">EXP(y_inter3-(slope*LN(S13)))</f>
        <v>7.3416459016263449</v>
      </c>
      <c r="U13" s="50">
        <f ca="1">(+S13*T13/100)/100</f>
        <v>0.22710996347863932</v>
      </c>
      <c r="V13" s="50">
        <f>regDebt_weighted</f>
        <v>3.5860000000000003E-2</v>
      </c>
      <c r="W13" s="50">
        <f ca="1">+U13-V13</f>
        <v>0.19124996347863932</v>
      </c>
      <c r="X13" s="50">
        <f ca="1">+((W13*(1-0.34))-Pfd_weighted)/Equity_percent</f>
        <v>0.34893888341831958</v>
      </c>
      <c r="Y13" s="50">
        <f>+Y12</f>
        <v>2.5000000000000001E-3</v>
      </c>
      <c r="Z13" s="50">
        <f t="shared" ref="Z13:Z14" ca="1" si="9">+X13+Y13</f>
        <v>0.35143888341831958</v>
      </c>
      <c r="AA13" s="50">
        <f ca="1">Z13*equityP</f>
        <v>0.21086333005099175</v>
      </c>
      <c r="AB13" s="50">
        <f ca="1">+AA13/(1-taxrate)</f>
        <v>0.26691560765948324</v>
      </c>
      <c r="AC13" s="50">
        <f>debtP*Debt_Rate</f>
        <v>1.6570222222287465E-2</v>
      </c>
      <c r="AD13" s="50">
        <f ca="1">+AC13+AB13</f>
        <v>0.28348582988177073</v>
      </c>
      <c r="AE13" s="50">
        <f ca="1">+AD13/(S13/100)</f>
        <v>9.1640743067461075E-2</v>
      </c>
      <c r="AF13" s="50">
        <f ca="1">1-AE13</f>
        <v>0.90835925693253894</v>
      </c>
      <c r="AG13" s="51">
        <f ca="1">expenses/(AF13)</f>
        <v>104153.1751262067</v>
      </c>
      <c r="AH13" s="52">
        <f ca="1">+AG13-Revenue</f>
        <v>1640.8776200135035</v>
      </c>
      <c r="AI13" s="53">
        <f ca="1">+AH13/$J$49</f>
        <v>1867.9908903061348</v>
      </c>
      <c r="AJ13" s="53">
        <f ca="1">+AI13*$J$47</f>
        <v>56.011425464813591</v>
      </c>
      <c r="AK13" s="51">
        <f t="shared" ca="1" si="8"/>
        <v>104209.18655</v>
      </c>
    </row>
    <row r="14" spans="1:37" ht="16.2" thickBot="1">
      <c r="A14" s="1"/>
      <c r="B14" s="62" t="s">
        <v>64</v>
      </c>
      <c r="C14" s="54">
        <f>+'[1]Restating Adj (C)'!B49</f>
        <v>7.3848493670299322E-3</v>
      </c>
      <c r="D14" s="22"/>
      <c r="E14" s="1"/>
      <c r="F14" s="55">
        <f t="shared" si="7"/>
        <v>8</v>
      </c>
      <c r="G14" s="28"/>
      <c r="H14" s="28" t="s">
        <v>65</v>
      </c>
      <c r="I14" s="63" t="e">
        <f ca="1">+I9-SUM(I11:I13)</f>
        <v>#DIV/0!</v>
      </c>
      <c r="J14" s="17"/>
      <c r="K14" s="63">
        <f ca="1">+K9-SUM(K11:K13)</f>
        <v>7099.6474202353857</v>
      </c>
      <c r="L14" s="28"/>
      <c r="M14" s="63">
        <f ca="1">+M9-SUM(M11:M13)</f>
        <v>7099.6474202353857</v>
      </c>
      <c r="O14" s="31"/>
      <c r="P14" s="1"/>
      <c r="R14" s="59">
        <v>4</v>
      </c>
      <c r="S14" s="48">
        <f ca="1">IF((AK9/Investment*100)&gt;0,(AK9/Investment*100),0)</f>
        <v>309.34475255518549</v>
      </c>
      <c r="T14" s="64">
        <f ca="1">EXP(y_inter4-(slope*LN(S14)))</f>
        <v>7.3416459016263449</v>
      </c>
      <c r="U14" s="50">
        <f ca="1">(+S14*T14/100)/100</f>
        <v>0.22710996347863932</v>
      </c>
      <c r="V14" s="50">
        <f>regDebt_weighted</f>
        <v>3.5860000000000003E-2</v>
      </c>
      <c r="W14" s="50">
        <f ca="1">+U14-V14</f>
        <v>0.19124996347863932</v>
      </c>
      <c r="X14" s="50">
        <f ca="1">+((W14*(1-0.34))-Pfd_weighted)/Equity_percent</f>
        <v>0.34893888341831958</v>
      </c>
      <c r="Y14" s="50">
        <f>+Y13</f>
        <v>2.5000000000000001E-3</v>
      </c>
      <c r="Z14" s="50">
        <f t="shared" ca="1" si="9"/>
        <v>0.35143888341831958</v>
      </c>
      <c r="AA14" s="50">
        <f ca="1">Z14*equityP</f>
        <v>0.21086333005099175</v>
      </c>
      <c r="AB14" s="50">
        <f ca="1">+AA14/(1-taxrate)</f>
        <v>0.26691560765948324</v>
      </c>
      <c r="AC14" s="50">
        <f>debtP*Debt_Rate</f>
        <v>1.6570222222287465E-2</v>
      </c>
      <c r="AD14" s="50">
        <f ca="1">+AC14+AB14</f>
        <v>0.28348582988177073</v>
      </c>
      <c r="AE14" s="50">
        <f ca="1">+AD14/(S14/100)</f>
        <v>9.1640743067461075E-2</v>
      </c>
      <c r="AF14" s="50">
        <f ca="1">1-AE14</f>
        <v>0.90835925693253894</v>
      </c>
      <c r="AG14" s="51">
        <f ca="1">expenses/(AF14)</f>
        <v>104153.1751262067</v>
      </c>
      <c r="AH14" s="52">
        <f ca="1">+AG14-Revenue</f>
        <v>1640.8776200135035</v>
      </c>
      <c r="AI14" s="53">
        <f ca="1">+AH14/$J$49</f>
        <v>1867.9908903061348</v>
      </c>
      <c r="AJ14" s="53">
        <f ca="1">+AI14*$J$47</f>
        <v>56.011425464813591</v>
      </c>
      <c r="AK14" s="51">
        <f t="shared" ca="1" si="8"/>
        <v>104209.18655</v>
      </c>
    </row>
    <row r="15" spans="1:37" ht="16.2" thickTop="1">
      <c r="A15" s="1"/>
      <c r="B15" s="62" t="s">
        <v>66</v>
      </c>
      <c r="C15" s="54">
        <v>2.5000000000000001E-3</v>
      </c>
      <c r="D15" s="1"/>
      <c r="E15" s="1"/>
      <c r="F15" s="55">
        <f t="shared" si="7"/>
        <v>9</v>
      </c>
      <c r="G15" s="17"/>
      <c r="H15" s="17"/>
      <c r="I15" s="17"/>
      <c r="J15" s="17"/>
      <c r="K15" s="65"/>
      <c r="L15" s="17"/>
      <c r="M15" s="17"/>
      <c r="O15" s="31"/>
      <c r="P15" s="1"/>
      <c r="R15" s="20" t="s">
        <v>67</v>
      </c>
    </row>
    <row r="16" spans="1:37" ht="15.6">
      <c r="A16" s="1"/>
      <c r="B16" s="1"/>
      <c r="C16" s="1"/>
      <c r="D16" s="22" t="s">
        <v>68</v>
      </c>
      <c r="E16" s="1"/>
      <c r="F16" s="55">
        <f t="shared" si="7"/>
        <v>10</v>
      </c>
      <c r="G16" s="17"/>
      <c r="H16" s="45" t="s">
        <v>69</v>
      </c>
      <c r="I16" s="66">
        <f>+I8/I7</f>
        <v>0.9228990381284744</v>
      </c>
      <c r="J16" s="67"/>
      <c r="K16" s="66">
        <f ca="1">+K8/K7</f>
        <v>0.90835399999999999</v>
      </c>
      <c r="L16" s="68"/>
      <c r="M16" s="66">
        <f ca="1">+M8/M7</f>
        <v>0.90840327663494291</v>
      </c>
      <c r="O16" s="31"/>
      <c r="P16" s="1"/>
      <c r="R16" s="37">
        <v>1</v>
      </c>
      <c r="S16" s="38">
        <f ca="1">AK11/Investment*100</f>
        <v>309.24536062906077</v>
      </c>
      <c r="T16" s="39">
        <f ca="1">EXP(y_inter1-(slope*LN(+S16)))</f>
        <v>7.3423572873240843</v>
      </c>
      <c r="U16" s="40">
        <f ca="1">(+S16*T16/100)/100</f>
        <v>0.22705899271859489</v>
      </c>
      <c r="V16" s="40">
        <f>regDebt_weighted</f>
        <v>3.5860000000000003E-2</v>
      </c>
      <c r="W16" s="40">
        <f ca="1">+U16-V16</f>
        <v>0.19119899271859489</v>
      </c>
      <c r="X16" s="40">
        <f ca="1">+((W16*(1-0.34))-Pfd_weighted)/Equity_percent</f>
        <v>0.34884109068102509</v>
      </c>
      <c r="Y16" s="40">
        <f>+Y14</f>
        <v>2.5000000000000001E-3</v>
      </c>
      <c r="Z16" s="40">
        <f ca="1">+X16+Y16</f>
        <v>0.35134109068102509</v>
      </c>
      <c r="AA16" s="40">
        <f ca="1">Z16*equityP</f>
        <v>0.21080465440861504</v>
      </c>
      <c r="AB16" s="40">
        <f ca="1">+AA16/(1-taxrate)</f>
        <v>0.26684133469444943</v>
      </c>
      <c r="AC16" s="40">
        <f>debtP*Debt_Rate</f>
        <v>1.6570222222287465E-2</v>
      </c>
      <c r="AD16" s="40">
        <f ca="1">+AC16+AB16</f>
        <v>0.28341155691673692</v>
      </c>
      <c r="AE16" s="40">
        <f ca="1">+AD16/(S16/100)</f>
        <v>9.1646179053495494E-2</v>
      </c>
      <c r="AF16" s="40">
        <f ca="1">1-AE16</f>
        <v>0.90835382094650452</v>
      </c>
      <c r="AG16" s="41">
        <f ca="1">expenses/(AF16)</f>
        <v>104153.79842430085</v>
      </c>
      <c r="AH16" s="42">
        <f ca="1">+AG16-Revenue</f>
        <v>1641.5009181076603</v>
      </c>
      <c r="AI16" s="43">
        <f ca="1">+AH16/$J$49</f>
        <v>1868.7004588611746</v>
      </c>
      <c r="AJ16" s="43">
        <f ca="1">+AI16*$J$47</f>
        <v>56.032701771052039</v>
      </c>
      <c r="AK16" s="41">
        <f ca="1">ROUND(+AJ16+AG16,5)</f>
        <v>104209.83113000001</v>
      </c>
    </row>
    <row r="17" spans="1:37" ht="15.6">
      <c r="A17" s="1"/>
      <c r="B17" s="69" t="s">
        <v>70</v>
      </c>
      <c r="C17" s="70"/>
      <c r="D17" s="1" t="s">
        <v>71</v>
      </c>
      <c r="E17" s="1"/>
      <c r="F17" s="55">
        <f t="shared" si="7"/>
        <v>11</v>
      </c>
      <c r="G17" s="17"/>
      <c r="H17" s="17"/>
      <c r="I17" s="17"/>
      <c r="K17" s="17"/>
      <c r="L17" s="45"/>
      <c r="M17" s="45"/>
      <c r="N17" s="66"/>
      <c r="O17" s="1"/>
      <c r="P17" s="1"/>
      <c r="R17" s="47">
        <v>2</v>
      </c>
      <c r="S17" s="48">
        <f ca="1">AK12/Investment*100</f>
        <v>309.24536062906077</v>
      </c>
      <c r="T17" s="61">
        <f ca="1">EXP(y_inter2-(slope*LN(+S17)))</f>
        <v>7.3423572873240843</v>
      </c>
      <c r="U17" s="50">
        <f ca="1">(+S17*T17/100)/100</f>
        <v>0.22705899271859489</v>
      </c>
      <c r="V17" s="50">
        <f>regDebt_weighted</f>
        <v>3.5860000000000003E-2</v>
      </c>
      <c r="W17" s="50">
        <f ca="1">+U17-V17</f>
        <v>0.19119899271859489</v>
      </c>
      <c r="X17" s="50">
        <f ca="1">+((W17*(1-0.34))-Pfd_weighted)/Equity_percent</f>
        <v>0.34884109068102509</v>
      </c>
      <c r="Y17" s="50">
        <f>+Y16</f>
        <v>2.5000000000000001E-3</v>
      </c>
      <c r="Z17" s="50">
        <f ca="1">+X17+Y17</f>
        <v>0.35134109068102509</v>
      </c>
      <c r="AA17" s="50">
        <f ca="1">Z17*equityP</f>
        <v>0.21080465440861504</v>
      </c>
      <c r="AB17" s="50">
        <f ca="1">+AA17/(1-taxrate)</f>
        <v>0.26684133469444943</v>
      </c>
      <c r="AC17" s="50">
        <f>debtP*Debt_Rate</f>
        <v>1.6570222222287465E-2</v>
      </c>
      <c r="AD17" s="50">
        <f ca="1">+AC17+AB17</f>
        <v>0.28341155691673692</v>
      </c>
      <c r="AE17" s="50">
        <f ca="1">+AD17/(S17/100)</f>
        <v>9.1646179053495494E-2</v>
      </c>
      <c r="AF17" s="50">
        <f ca="1">1-AE17</f>
        <v>0.90835382094650452</v>
      </c>
      <c r="AG17" s="51">
        <f ca="1">expenses/(AF17)</f>
        <v>104153.79842430085</v>
      </c>
      <c r="AH17" s="52">
        <f ca="1">+AG17-Revenue</f>
        <v>1641.5009181076603</v>
      </c>
      <c r="AI17" s="53">
        <f ca="1">+AH17/$J$49</f>
        <v>1868.7004588611746</v>
      </c>
      <c r="AJ17" s="53">
        <f ca="1">+AI17*$J$47</f>
        <v>56.032701771052039</v>
      </c>
      <c r="AK17" s="51">
        <f t="shared" ref="AK17:AK19" ca="1" si="10">ROUND(+AJ17+AG17,5)</f>
        <v>104209.83113000001</v>
      </c>
    </row>
    <row r="18" spans="1:37" ht="15.6">
      <c r="A18" s="1"/>
      <c r="B18" s="361"/>
      <c r="C18" s="361"/>
      <c r="D18" s="1"/>
      <c r="E18" s="1"/>
      <c r="F18" s="55">
        <f t="shared" si="7"/>
        <v>12</v>
      </c>
      <c r="G18" s="17"/>
      <c r="H18" s="71" t="s">
        <v>72</v>
      </c>
      <c r="I18" s="72"/>
      <c r="J18" s="72"/>
      <c r="K18" s="72"/>
      <c r="L18" s="72"/>
      <c r="M18" s="73"/>
      <c r="O18" s="1"/>
      <c r="P18" s="1"/>
      <c r="R18" s="56">
        <v>3</v>
      </c>
      <c r="S18" s="48">
        <f ca="1">AK13/Investment*100</f>
        <v>309.24536062906077</v>
      </c>
      <c r="T18" s="49">
        <f ca="1">EXP(y_inter3-(slope*LN(S18)))</f>
        <v>7.3423572873240843</v>
      </c>
      <c r="U18" s="50">
        <f ca="1">(+S18*T18/100)/100</f>
        <v>0.22705899271859489</v>
      </c>
      <c r="V18" s="50">
        <f>regDebt_weighted</f>
        <v>3.5860000000000003E-2</v>
      </c>
      <c r="W18" s="50">
        <f ca="1">+U18-V18</f>
        <v>0.19119899271859489</v>
      </c>
      <c r="X18" s="50">
        <f ca="1">+((W18*(1-0.34))-Pfd_weighted)/Equity_percent</f>
        <v>0.34884109068102509</v>
      </c>
      <c r="Y18" s="50">
        <f>+Y17</f>
        <v>2.5000000000000001E-3</v>
      </c>
      <c r="Z18" s="50">
        <f t="shared" ref="Z18:Z19" ca="1" si="11">+X18+Y18</f>
        <v>0.35134109068102509</v>
      </c>
      <c r="AA18" s="50">
        <f ca="1">Z18*equityP</f>
        <v>0.21080465440861504</v>
      </c>
      <c r="AB18" s="50">
        <f ca="1">+AA18/(1-taxrate)</f>
        <v>0.26684133469444943</v>
      </c>
      <c r="AC18" s="50">
        <f>debtP*Debt_Rate</f>
        <v>1.6570222222287465E-2</v>
      </c>
      <c r="AD18" s="50">
        <f ca="1">+AC18+AB18</f>
        <v>0.28341155691673692</v>
      </c>
      <c r="AE18" s="50">
        <f ca="1">+AD18/(S18/100)</f>
        <v>9.1646179053495494E-2</v>
      </c>
      <c r="AF18" s="50">
        <f ca="1">1-AE18</f>
        <v>0.90835382094650452</v>
      </c>
      <c r="AG18" s="51">
        <f ca="1">expenses/(AF18)</f>
        <v>104153.79842430085</v>
      </c>
      <c r="AH18" s="52">
        <f ca="1">+AG18-Revenue</f>
        <v>1641.5009181076603</v>
      </c>
      <c r="AI18" s="53">
        <f ca="1">+AH18/$J$49</f>
        <v>1868.7004588611746</v>
      </c>
      <c r="AJ18" s="53">
        <f ca="1">+AI18*$J$47</f>
        <v>56.032701771052039</v>
      </c>
      <c r="AK18" s="51">
        <f t="shared" ca="1" si="10"/>
        <v>104209.83113000001</v>
      </c>
    </row>
    <row r="19" spans="1:37" ht="15.6">
      <c r="A19" s="1"/>
      <c r="B19" s="362" t="s">
        <v>73</v>
      </c>
      <c r="C19" s="362"/>
      <c r="D19" s="1"/>
      <c r="E19" s="1"/>
      <c r="F19" s="55">
        <f t="shared" si="7"/>
        <v>13</v>
      </c>
      <c r="G19" s="17"/>
      <c r="H19" s="23"/>
      <c r="I19" s="45" t="s">
        <v>74</v>
      </c>
      <c r="J19" s="46">
        <f>+Revenue</f>
        <v>102512.29750619319</v>
      </c>
      <c r="K19" s="74"/>
      <c r="L19" s="45" t="s">
        <v>75</v>
      </c>
      <c r="M19" s="75">
        <f ca="1">+J7</f>
        <v>1641.4803874536738</v>
      </c>
      <c r="O19" s="1"/>
      <c r="P19" s="1"/>
      <c r="R19" s="59">
        <v>4</v>
      </c>
      <c r="S19" s="48">
        <f ca="1">AK14/Investment*100</f>
        <v>309.24536062906077</v>
      </c>
      <c r="T19" s="64">
        <f ca="1">EXP(y_inter4-(slope*LN(S19)))</f>
        <v>7.3423572873240843</v>
      </c>
      <c r="U19" s="50">
        <f ca="1">(+S19*T19/100)/100</f>
        <v>0.22705899271859489</v>
      </c>
      <c r="V19" s="50">
        <f>regDebt_weighted</f>
        <v>3.5860000000000003E-2</v>
      </c>
      <c r="W19" s="50">
        <f ca="1">+U19-V19</f>
        <v>0.19119899271859489</v>
      </c>
      <c r="X19" s="50">
        <f ca="1">+((W19*(1-0.34))-Pfd_weighted)/Equity_percent</f>
        <v>0.34884109068102509</v>
      </c>
      <c r="Y19" s="50">
        <f>+Y18</f>
        <v>2.5000000000000001E-3</v>
      </c>
      <c r="Z19" s="50">
        <f t="shared" ca="1" si="11"/>
        <v>0.35134109068102509</v>
      </c>
      <c r="AA19" s="50">
        <f ca="1">Z19*equityP</f>
        <v>0.21080465440861504</v>
      </c>
      <c r="AB19" s="50">
        <f ca="1">+AA19/(1-taxrate)</f>
        <v>0.26684133469444943</v>
      </c>
      <c r="AC19" s="50">
        <f>debtP*Debt_Rate</f>
        <v>1.6570222222287465E-2</v>
      </c>
      <c r="AD19" s="50">
        <f ca="1">+AC19+AB19</f>
        <v>0.28341155691673692</v>
      </c>
      <c r="AE19" s="50">
        <f ca="1">+AD19/(S19/100)</f>
        <v>9.1646179053495494E-2</v>
      </c>
      <c r="AF19" s="50">
        <f ca="1">1-AE19</f>
        <v>0.90835382094650452</v>
      </c>
      <c r="AG19" s="51">
        <f ca="1">expenses/(AF19)</f>
        <v>104153.79842430085</v>
      </c>
      <c r="AH19" s="52">
        <f ca="1">+AG19-Revenue</f>
        <v>1641.5009181076603</v>
      </c>
      <c r="AI19" s="53">
        <f ca="1">+AH19/$J$49</f>
        <v>1868.7004588611746</v>
      </c>
      <c r="AJ19" s="53">
        <f ca="1">+AI19*$J$47</f>
        <v>56.032701771052039</v>
      </c>
      <c r="AK19" s="51">
        <f t="shared" ca="1" si="10"/>
        <v>104209.83113000001</v>
      </c>
    </row>
    <row r="20" spans="1:37" ht="15.6">
      <c r="A20" s="1"/>
      <c r="B20" s="70"/>
      <c r="C20" s="1"/>
      <c r="D20" s="1"/>
      <c r="E20" s="1"/>
      <c r="F20" s="55">
        <f t="shared" si="7"/>
        <v>14</v>
      </c>
      <c r="G20" s="17"/>
      <c r="H20" s="23"/>
      <c r="I20" s="45" t="s">
        <v>76</v>
      </c>
      <c r="J20" s="46">
        <f ca="1">+J21-J19</f>
        <v>1697.512388410003</v>
      </c>
      <c r="K20" s="76"/>
      <c r="L20" s="45" t="s">
        <v>77</v>
      </c>
      <c r="M20" s="75">
        <f ca="1">+L8</f>
        <v>56.032000956328602</v>
      </c>
      <c r="O20" s="1"/>
      <c r="P20" s="1"/>
      <c r="R20" s="20" t="s">
        <v>78</v>
      </c>
    </row>
    <row r="21" spans="1:37" ht="16.2" thickBot="1">
      <c r="A21" s="1"/>
      <c r="B21" s="70"/>
      <c r="C21" s="70"/>
      <c r="D21" s="1"/>
      <c r="E21" s="1"/>
      <c r="F21" s="55">
        <f t="shared" si="7"/>
        <v>15</v>
      </c>
      <c r="G21" s="17"/>
      <c r="H21" s="23"/>
      <c r="I21" s="77" t="s">
        <v>72</v>
      </c>
      <c r="J21" s="78">
        <f ca="1">+M7</f>
        <v>104209.8098946032</v>
      </c>
      <c r="L21" s="77" t="s">
        <v>76</v>
      </c>
      <c r="M21" s="79">
        <f ca="1">+M19+M20</f>
        <v>1697.5123884100024</v>
      </c>
      <c r="O21" s="1"/>
      <c r="P21" s="1"/>
      <c r="R21" s="37">
        <v>1</v>
      </c>
      <c r="S21" s="38">
        <f ca="1">AK16/Investment*100</f>
        <v>309.24727344866102</v>
      </c>
      <c r="T21" s="39">
        <f ca="1">EXP(y_inter1-(slope*LN(+S21)))</f>
        <v>7.3423435937407335</v>
      </c>
      <c r="U21" s="40">
        <f ca="1">(+S21*T21/100)/100</f>
        <v>0.22705997370875652</v>
      </c>
      <c r="V21" s="40">
        <f>regDebt_weighted</f>
        <v>3.5860000000000003E-2</v>
      </c>
      <c r="W21" s="40">
        <f ca="1">+U21-V21</f>
        <v>0.19119997370875652</v>
      </c>
      <c r="X21" s="40">
        <f ca="1">+((W21*(1-0.34))-Pfd_weighted)/Equity_percent</f>
        <v>0.34884297281331189</v>
      </c>
      <c r="Y21" s="40">
        <f>+Y19</f>
        <v>2.5000000000000001E-3</v>
      </c>
      <c r="Z21" s="40">
        <f ca="1">+X21+Y21</f>
        <v>0.35134297281331189</v>
      </c>
      <c r="AA21" s="40">
        <f ca="1">Z21*equityP</f>
        <v>0.21080578368798714</v>
      </c>
      <c r="AB21" s="40">
        <f ca="1">+AA21/(1-taxrate)</f>
        <v>0.26684276416200903</v>
      </c>
      <c r="AC21" s="40">
        <f>debtP*Debt_Rate</f>
        <v>1.6570222222287465E-2</v>
      </c>
      <c r="AD21" s="40">
        <f ca="1">+AC21+AB21</f>
        <v>0.28341298638429652</v>
      </c>
      <c r="AE21" s="40">
        <f ca="1">+AD21/(S21/100)</f>
        <v>9.1646074425728669E-2</v>
      </c>
      <c r="AF21" s="40">
        <f ca="1">1-AE21</f>
        <v>0.9083539255742713</v>
      </c>
      <c r="AG21" s="41">
        <f ca="1">expenses/(AF21)</f>
        <v>104153.78642745798</v>
      </c>
      <c r="AH21" s="42">
        <f ca="1">+AG21-Revenue</f>
        <v>1641.4889212647831</v>
      </c>
      <c r="AI21" s="43">
        <f ca="1">+AH21/$J$49</f>
        <v>1868.6868015396694</v>
      </c>
      <c r="AJ21" s="43">
        <f ca="1">+AI21*$J$47</f>
        <v>56.032292258323949</v>
      </c>
      <c r="AK21" s="41">
        <f ca="1">ROUND(+AJ21+AG21,5)</f>
        <v>104209.81872</v>
      </c>
    </row>
    <row r="22" spans="1:37" ht="21" customHeight="1" thickTop="1">
      <c r="A22" s="1"/>
      <c r="B22" s="70"/>
      <c r="C22" s="1"/>
      <c r="D22" s="1"/>
      <c r="E22" s="1"/>
      <c r="F22" s="55">
        <f t="shared" si="7"/>
        <v>16</v>
      </c>
      <c r="G22" s="17"/>
      <c r="H22" s="80"/>
      <c r="I22" s="81"/>
      <c r="J22" s="82" t="s">
        <v>79</v>
      </c>
      <c r="K22" s="83">
        <f ca="1">+(J21/J19)-1</f>
        <v>1.6559109781999037E-2</v>
      </c>
      <c r="L22" s="81"/>
      <c r="M22" s="84"/>
      <c r="O22" s="1"/>
      <c r="P22" s="1"/>
      <c r="R22" s="47">
        <v>2</v>
      </c>
      <c r="S22" s="48">
        <f ca="1">AK17/Investment*100</f>
        <v>309.24727344866102</v>
      </c>
      <c r="T22" s="61">
        <f ca="1">EXP(y_inter2-(slope*LN(+S22)))</f>
        <v>7.3423435937407335</v>
      </c>
      <c r="U22" s="50">
        <f ca="1">(+S22*T22/100)/100</f>
        <v>0.22705997370875652</v>
      </c>
      <c r="V22" s="50">
        <f>regDebt_weighted</f>
        <v>3.5860000000000003E-2</v>
      </c>
      <c r="W22" s="50">
        <f ca="1">+U22-V22</f>
        <v>0.19119997370875652</v>
      </c>
      <c r="X22" s="50">
        <f ca="1">+((W22*(1-0.34))-Pfd_weighted)/Equity_percent</f>
        <v>0.34884297281331189</v>
      </c>
      <c r="Y22" s="50">
        <f>+Y21</f>
        <v>2.5000000000000001E-3</v>
      </c>
      <c r="Z22" s="50">
        <f ca="1">+X22+Y22</f>
        <v>0.35134297281331189</v>
      </c>
      <c r="AA22" s="50">
        <f ca="1">Z22*equityP</f>
        <v>0.21080578368798714</v>
      </c>
      <c r="AB22" s="50">
        <f ca="1">+AA22/(1-taxrate)</f>
        <v>0.26684276416200903</v>
      </c>
      <c r="AC22" s="50">
        <f>debtP*Debt_Rate</f>
        <v>1.6570222222287465E-2</v>
      </c>
      <c r="AD22" s="50">
        <f ca="1">+AC22+AB22</f>
        <v>0.28341298638429652</v>
      </c>
      <c r="AE22" s="50">
        <f ca="1">+AD22/(S22/100)</f>
        <v>9.1646074425728669E-2</v>
      </c>
      <c r="AF22" s="50">
        <f ca="1">1-AE22</f>
        <v>0.9083539255742713</v>
      </c>
      <c r="AG22" s="51">
        <f ca="1">expenses/(AF22)</f>
        <v>104153.78642745798</v>
      </c>
      <c r="AH22" s="52">
        <f ca="1">+AG22-Revenue</f>
        <v>1641.4889212647831</v>
      </c>
      <c r="AI22" s="53">
        <f ca="1">+AH22/$J$49</f>
        <v>1868.6868015396694</v>
      </c>
      <c r="AJ22" s="53">
        <f ca="1">+AI22*$J$47</f>
        <v>56.032292258323949</v>
      </c>
      <c r="AK22" s="51">
        <f t="shared" ref="AK22:AK24" ca="1" si="12">ROUND(+AJ22+AG22,5)</f>
        <v>104209.81872</v>
      </c>
    </row>
    <row r="23" spans="1:37" ht="15.6">
      <c r="A23" s="1"/>
      <c r="B23" s="85" t="s">
        <v>80</v>
      </c>
      <c r="C23" s="86"/>
      <c r="D23" s="86"/>
      <c r="E23" s="86"/>
      <c r="F23" s="55">
        <f t="shared" si="7"/>
        <v>17</v>
      </c>
      <c r="H23" s="17"/>
      <c r="I23" s="17"/>
      <c r="J23" s="17"/>
      <c r="K23" s="17"/>
      <c r="L23" s="17"/>
      <c r="M23" s="17"/>
      <c r="N23" s="17"/>
      <c r="O23" s="1"/>
      <c r="P23" s="1"/>
      <c r="R23" s="56">
        <v>3</v>
      </c>
      <c r="S23" s="48">
        <f ca="1">AK18/Investment*100</f>
        <v>309.24727344866102</v>
      </c>
      <c r="T23" s="49">
        <f ca="1">EXP(y_inter3-(slope*LN(S23)))</f>
        <v>7.3423435937407335</v>
      </c>
      <c r="U23" s="50">
        <f ca="1">(+S23*T23/100)/100</f>
        <v>0.22705997370875652</v>
      </c>
      <c r="V23" s="50">
        <f>regDebt_weighted</f>
        <v>3.5860000000000003E-2</v>
      </c>
      <c r="W23" s="50">
        <f ca="1">+U23-V23</f>
        <v>0.19119997370875652</v>
      </c>
      <c r="X23" s="50">
        <f ca="1">+((W23*(1-0.34))-Pfd_weighted)/Equity_percent</f>
        <v>0.34884297281331189</v>
      </c>
      <c r="Y23" s="50">
        <f>+Y22</f>
        <v>2.5000000000000001E-3</v>
      </c>
      <c r="Z23" s="50">
        <f t="shared" ref="Z23:Z24" ca="1" si="13">+X23+Y23</f>
        <v>0.35134297281331189</v>
      </c>
      <c r="AA23" s="50">
        <f ca="1">Z23*equityP</f>
        <v>0.21080578368798714</v>
      </c>
      <c r="AB23" s="50">
        <f ca="1">+AA23/(1-taxrate)</f>
        <v>0.26684276416200903</v>
      </c>
      <c r="AC23" s="50">
        <f>debtP*Debt_Rate</f>
        <v>1.6570222222287465E-2</v>
      </c>
      <c r="AD23" s="50">
        <f ca="1">+AC23+AB23</f>
        <v>0.28341298638429652</v>
      </c>
      <c r="AE23" s="50">
        <f ca="1">+AD23/(S23/100)</f>
        <v>9.1646074425728669E-2</v>
      </c>
      <c r="AF23" s="50">
        <f ca="1">1-AE23</f>
        <v>0.9083539255742713</v>
      </c>
      <c r="AG23" s="51">
        <f ca="1">expenses/(AF23)</f>
        <v>104153.78642745798</v>
      </c>
      <c r="AH23" s="52">
        <f ca="1">+AG23-Revenue</f>
        <v>1641.4889212647831</v>
      </c>
      <c r="AI23" s="53">
        <f ca="1">+AH23/$J$49</f>
        <v>1868.6868015396694</v>
      </c>
      <c r="AJ23" s="53">
        <f ca="1">+AI23*$J$47</f>
        <v>56.032292258323949</v>
      </c>
      <c r="AK23" s="51">
        <f t="shared" ca="1" si="12"/>
        <v>104209.81872</v>
      </c>
    </row>
    <row r="24" spans="1:37" ht="15.6">
      <c r="A24" s="1"/>
      <c r="B24" s="87" t="s">
        <v>81</v>
      </c>
      <c r="C24" s="86"/>
      <c r="D24" s="86"/>
      <c r="E24" s="86"/>
      <c r="F24" s="55">
        <f t="shared" si="7"/>
        <v>18</v>
      </c>
      <c r="H24" s="88" t="s">
        <v>82</v>
      </c>
      <c r="K24" s="89" t="s">
        <v>83</v>
      </c>
      <c r="L24" s="89"/>
      <c r="M24" s="89"/>
      <c r="N24" s="89"/>
      <c r="O24" s="1"/>
      <c r="P24" s="1"/>
      <c r="R24" s="59">
        <v>4</v>
      </c>
      <c r="S24" s="48">
        <f ca="1">AK19/Investment*100</f>
        <v>309.24727344866102</v>
      </c>
      <c r="T24" s="64">
        <f ca="1">EXP(y_inter4-(slope*LN(S24)))</f>
        <v>7.3423435937407335</v>
      </c>
      <c r="U24" s="50">
        <f ca="1">(+S24*T24/100)/100</f>
        <v>0.22705997370875652</v>
      </c>
      <c r="V24" s="50">
        <f>regDebt_weighted</f>
        <v>3.5860000000000003E-2</v>
      </c>
      <c r="W24" s="50">
        <f ca="1">+U24-V24</f>
        <v>0.19119997370875652</v>
      </c>
      <c r="X24" s="50">
        <f ca="1">+((W24*(1-0.34))-Pfd_weighted)/Equity_percent</f>
        <v>0.34884297281331189</v>
      </c>
      <c r="Y24" s="50">
        <f>+Y23</f>
        <v>2.5000000000000001E-3</v>
      </c>
      <c r="Z24" s="50">
        <f t="shared" ca="1" si="13"/>
        <v>0.35134297281331189</v>
      </c>
      <c r="AA24" s="50">
        <f ca="1">Z24*equityP</f>
        <v>0.21080578368798714</v>
      </c>
      <c r="AB24" s="50">
        <f ca="1">+AA24/(1-taxrate)</f>
        <v>0.26684276416200903</v>
      </c>
      <c r="AC24" s="50">
        <f>debtP*Debt_Rate</f>
        <v>1.6570222222287465E-2</v>
      </c>
      <c r="AD24" s="50">
        <f ca="1">+AC24+AB24</f>
        <v>0.28341298638429652</v>
      </c>
      <c r="AE24" s="50">
        <f ca="1">+AD24/(S24/100)</f>
        <v>9.1646074425728669E-2</v>
      </c>
      <c r="AF24" s="50">
        <f ca="1">1-AE24</f>
        <v>0.9083539255742713</v>
      </c>
      <c r="AG24" s="51">
        <f ca="1">expenses/(AF24)</f>
        <v>104153.78642745798</v>
      </c>
      <c r="AH24" s="52">
        <f ca="1">+AG24-Revenue</f>
        <v>1641.4889212647831</v>
      </c>
      <c r="AI24" s="53">
        <f ca="1">+AH24/$J$49</f>
        <v>1868.6868015396694</v>
      </c>
      <c r="AJ24" s="53">
        <f ca="1">+AI24*$J$47</f>
        <v>56.032292258323949</v>
      </c>
      <c r="AK24" s="51">
        <f t="shared" ca="1" si="12"/>
        <v>104209.81872</v>
      </c>
    </row>
    <row r="25" spans="1:37" ht="15.6">
      <c r="A25" s="1"/>
      <c r="B25" s="87" t="s">
        <v>84</v>
      </c>
      <c r="C25" s="86"/>
      <c r="D25" s="86"/>
      <c r="E25" s="86"/>
      <c r="F25" s="55">
        <f t="shared" si="7"/>
        <v>19</v>
      </c>
      <c r="H25" s="90" t="s">
        <v>85</v>
      </c>
      <c r="I25" s="91" t="s">
        <v>86</v>
      </c>
      <c r="J25" s="92" t="s">
        <v>87</v>
      </c>
      <c r="K25" s="90" t="s">
        <v>88</v>
      </c>
      <c r="L25" s="92" t="s">
        <v>89</v>
      </c>
      <c r="M25" s="92" t="s">
        <v>87</v>
      </c>
      <c r="O25" s="1"/>
      <c r="P25" s="1"/>
      <c r="R25" s="20" t="s">
        <v>90</v>
      </c>
      <c r="W25" s="93"/>
      <c r="X25" s="94"/>
      <c r="Y25" s="94"/>
      <c r="Z25" s="94"/>
      <c r="AA25" s="49"/>
      <c r="AB25" s="49"/>
      <c r="AC25" s="94"/>
      <c r="AE25" s="94"/>
      <c r="AF25" s="94"/>
      <c r="AG25" s="49"/>
      <c r="AH25" s="93"/>
    </row>
    <row r="26" spans="1:37" ht="15.6">
      <c r="A26" s="1"/>
      <c r="B26" s="87" t="s">
        <v>91</v>
      </c>
      <c r="C26" s="86"/>
      <c r="D26" s="86"/>
      <c r="E26" s="86"/>
      <c r="F26" s="55">
        <f t="shared" si="7"/>
        <v>20</v>
      </c>
      <c r="H26" s="45" t="s">
        <v>41</v>
      </c>
      <c r="I26" s="95">
        <f>1-I27</f>
        <v>0.6</v>
      </c>
      <c r="J26" s="96">
        <f>+I26*J28</f>
        <v>20218.738868971821</v>
      </c>
      <c r="K26" s="66">
        <f ca="1">+K34</f>
        <v>0.35114195134745424</v>
      </c>
      <c r="L26" s="95">
        <f ca="1">+K26*I26</f>
        <v>0.21068517080847254</v>
      </c>
      <c r="M26" s="46">
        <f ca="1">+J26*K26</f>
        <v>7099.6474202353847</v>
      </c>
      <c r="O26" s="1"/>
      <c r="P26" s="1"/>
      <c r="R26" s="37">
        <v>1</v>
      </c>
      <c r="S26" s="38">
        <f ca="1">AK21/Investment*100</f>
        <v>309.24723662143822</v>
      </c>
      <c r="T26" s="39">
        <f ca="1">EXP(y_inter1-(slope*LN(+S26)))</f>
        <v>7.3423438573801558</v>
      </c>
      <c r="U26" s="40">
        <f ca="1">(+S26*T26/100)/100</f>
        <v>0.22705995482192043</v>
      </c>
      <c r="V26" s="40">
        <f>regDebt_weighted</f>
        <v>3.5860000000000003E-2</v>
      </c>
      <c r="W26" s="40">
        <f ca="1">+U26-V26</f>
        <v>0.19119995482192043</v>
      </c>
      <c r="X26" s="40">
        <f ca="1">+((W26*(1-0.34))-Pfd_weighted)/Equity_percent</f>
        <v>0.34884293657694038</v>
      </c>
      <c r="Y26" s="40">
        <f>+Y24</f>
        <v>2.5000000000000001E-3</v>
      </c>
      <c r="Z26" s="40">
        <f ca="1">+X26+Y26</f>
        <v>0.35134293657694038</v>
      </c>
      <c r="AA26" s="40">
        <f ca="1">Z26*equityP</f>
        <v>0.21080576194616421</v>
      </c>
      <c r="AB26" s="40">
        <f ca="1">+AA26/(1-taxrate)</f>
        <v>0.26684273664071417</v>
      </c>
      <c r="AC26" s="40">
        <f>debtP*Debt_Rate</f>
        <v>1.6570222222287465E-2</v>
      </c>
      <c r="AD26" s="40">
        <f ca="1">+AC26+AB26</f>
        <v>0.28341295886300166</v>
      </c>
      <c r="AE26" s="40">
        <f ca="1">+AD26/(S26/100)</f>
        <v>9.1646076440106944E-2</v>
      </c>
      <c r="AF26" s="40">
        <f ca="1">1-AE26</f>
        <v>0.90835392355989308</v>
      </c>
      <c r="AG26" s="41">
        <f ca="1">expenses/(AF26)</f>
        <v>104153.78665843085</v>
      </c>
      <c r="AH26" s="42">
        <f ca="1">+AG26-Revenue</f>
        <v>1641.4891522376565</v>
      </c>
      <c r="AI26" s="43">
        <f ca="1">+AH26/$J$49</f>
        <v>1868.6870644814137</v>
      </c>
      <c r="AJ26" s="43">
        <f ca="1">+AI26*$J$47</f>
        <v>56.032300142592547</v>
      </c>
      <c r="AK26" s="41">
        <f ca="1">ROUND(+AJ26+AG26,5)</f>
        <v>104209.81896</v>
      </c>
    </row>
    <row r="27" spans="1:37" ht="15.6">
      <c r="A27" s="1"/>
      <c r="B27" s="87" t="s">
        <v>92</v>
      </c>
      <c r="C27" s="86"/>
      <c r="D27" s="86"/>
      <c r="E27" s="86"/>
      <c r="F27" s="55">
        <f t="shared" si="7"/>
        <v>21</v>
      </c>
      <c r="H27" s="45" t="s">
        <v>43</v>
      </c>
      <c r="I27" s="95">
        <f>IF(A64=TRUE,C8,0)</f>
        <v>0.4</v>
      </c>
      <c r="J27" s="97">
        <f>+I27*J28</f>
        <v>13479.159245981216</v>
      </c>
      <c r="K27" s="66">
        <f>IF(A64=TRUE,C9,0)</f>
        <v>4.1425555555718661E-2</v>
      </c>
      <c r="L27" s="95">
        <f>+K27*I27</f>
        <v>1.6570222222287465E-2</v>
      </c>
      <c r="M27" s="46">
        <f>+K27*J27</f>
        <v>558.38166018877371</v>
      </c>
      <c r="O27" s="1"/>
      <c r="P27" s="1"/>
      <c r="R27" s="47">
        <v>2</v>
      </c>
      <c r="S27" s="48">
        <f ca="1">AK22/Investment*100</f>
        <v>309.24723662143822</v>
      </c>
      <c r="T27" s="61">
        <f ca="1">EXP(y_inter2-(slope*LN(+S27)))</f>
        <v>7.3423438573801558</v>
      </c>
      <c r="U27" s="50">
        <f ca="1">(+S27*T27/100)/100</f>
        <v>0.22705995482192043</v>
      </c>
      <c r="V27" s="50">
        <f>regDebt_weighted</f>
        <v>3.5860000000000003E-2</v>
      </c>
      <c r="W27" s="50">
        <f ca="1">+U27-V27</f>
        <v>0.19119995482192043</v>
      </c>
      <c r="X27" s="50">
        <f ca="1">+((W27*(1-0.34))-Pfd_weighted)/Equity_percent</f>
        <v>0.34884293657694038</v>
      </c>
      <c r="Y27" s="50">
        <f>+Y26</f>
        <v>2.5000000000000001E-3</v>
      </c>
      <c r="Z27" s="50">
        <f ca="1">+X27+Y27</f>
        <v>0.35134293657694038</v>
      </c>
      <c r="AA27" s="50">
        <f ca="1">Z27*equityP</f>
        <v>0.21080576194616421</v>
      </c>
      <c r="AB27" s="50">
        <f ca="1">+AA27/(1-taxrate)</f>
        <v>0.26684273664071417</v>
      </c>
      <c r="AC27" s="50">
        <f>debtP*Debt_Rate</f>
        <v>1.6570222222287465E-2</v>
      </c>
      <c r="AD27" s="50">
        <f ca="1">+AC27+AB27</f>
        <v>0.28341295886300166</v>
      </c>
      <c r="AE27" s="50">
        <f ca="1">+AD27/(S27/100)</f>
        <v>9.1646076440106944E-2</v>
      </c>
      <c r="AF27" s="50">
        <f ca="1">1-AE27</f>
        <v>0.90835392355989308</v>
      </c>
      <c r="AG27" s="51">
        <f ca="1">expenses/(AF27)</f>
        <v>104153.78665843085</v>
      </c>
      <c r="AH27" s="52">
        <f ca="1">+AG27-Revenue</f>
        <v>1641.4891522376565</v>
      </c>
      <c r="AI27" s="53">
        <f ca="1">+AH27/$J$49</f>
        <v>1868.6870644814137</v>
      </c>
      <c r="AJ27" s="53">
        <f ca="1">+AI27*$J$47</f>
        <v>56.032300142592547</v>
      </c>
      <c r="AK27" s="51">
        <f t="shared" ref="AK27:AK29" ca="1" si="14">ROUND(+AJ27+AG27,5)</f>
        <v>104209.81896</v>
      </c>
    </row>
    <row r="28" spans="1:37" ht="16.2" thickBot="1">
      <c r="A28" s="1"/>
      <c r="B28" s="1"/>
      <c r="C28" s="1"/>
      <c r="D28" s="1"/>
      <c r="E28" s="1"/>
      <c r="F28" s="55">
        <f t="shared" si="7"/>
        <v>22</v>
      </c>
      <c r="H28" s="45" t="s">
        <v>93</v>
      </c>
      <c r="I28" s="95">
        <f>SUM(I26:I27)</f>
        <v>1</v>
      </c>
      <c r="J28" s="98">
        <f>IF(A64=TRUE,C7,0)</f>
        <v>33697.898114953037</v>
      </c>
      <c r="K28" s="99"/>
      <c r="L28" s="100">
        <f ca="1">SUM(L26:L27)</f>
        <v>0.22725539303076001</v>
      </c>
      <c r="M28" s="98">
        <f ca="1">SUM(M26:M27)</f>
        <v>7658.0290804241586</v>
      </c>
      <c r="O28" s="1"/>
      <c r="P28" s="1"/>
      <c r="R28" s="56">
        <v>3</v>
      </c>
      <c r="S28" s="48">
        <f ca="1">AK23/Investment*100</f>
        <v>309.24723662143822</v>
      </c>
      <c r="T28" s="49">
        <f ca="1">EXP(y_inter3-(slope*LN(S28)))</f>
        <v>7.3423438573801558</v>
      </c>
      <c r="U28" s="50">
        <f ca="1">(+S28*T28/100)/100</f>
        <v>0.22705995482192043</v>
      </c>
      <c r="V28" s="50">
        <f>regDebt_weighted</f>
        <v>3.5860000000000003E-2</v>
      </c>
      <c r="W28" s="50">
        <f ca="1">+U28-V28</f>
        <v>0.19119995482192043</v>
      </c>
      <c r="X28" s="50">
        <f ca="1">+((W28*(1-0.34))-Pfd_weighted)/Equity_percent</f>
        <v>0.34884293657694038</v>
      </c>
      <c r="Y28" s="50">
        <f>+Y27</f>
        <v>2.5000000000000001E-3</v>
      </c>
      <c r="Z28" s="50">
        <f t="shared" ref="Z28:Z29" ca="1" si="15">+X28+Y28</f>
        <v>0.35134293657694038</v>
      </c>
      <c r="AA28" s="50">
        <f ca="1">Z28*equityP</f>
        <v>0.21080576194616421</v>
      </c>
      <c r="AB28" s="50">
        <f ca="1">+AA28/(1-taxrate)</f>
        <v>0.26684273664071417</v>
      </c>
      <c r="AC28" s="50">
        <f>debtP*Debt_Rate</f>
        <v>1.6570222222287465E-2</v>
      </c>
      <c r="AD28" s="50">
        <f ca="1">+AC28+AB28</f>
        <v>0.28341295886300166</v>
      </c>
      <c r="AE28" s="50">
        <f ca="1">+AD28/(S28/100)</f>
        <v>9.1646076440106944E-2</v>
      </c>
      <c r="AF28" s="50">
        <f ca="1">1-AE28</f>
        <v>0.90835392355989308</v>
      </c>
      <c r="AG28" s="51">
        <f ca="1">expenses/(AF28)</f>
        <v>104153.78665843085</v>
      </c>
      <c r="AH28" s="52">
        <f ca="1">+AG28-Revenue</f>
        <v>1641.4891522376565</v>
      </c>
      <c r="AI28" s="53">
        <f ca="1">+AH28/$J$49</f>
        <v>1868.6870644814137</v>
      </c>
      <c r="AJ28" s="53">
        <f ca="1">+AI28*$J$47</f>
        <v>56.032300142592547</v>
      </c>
      <c r="AK28" s="51">
        <f t="shared" ca="1" si="14"/>
        <v>104209.81896</v>
      </c>
    </row>
    <row r="29" spans="1:37" ht="16.2" thickTop="1">
      <c r="A29" s="1"/>
      <c r="B29" s="1"/>
      <c r="C29" s="1"/>
      <c r="D29" s="1"/>
      <c r="E29" s="1"/>
      <c r="F29" s="55">
        <f t="shared" si="7"/>
        <v>23</v>
      </c>
      <c r="G29" s="17"/>
      <c r="H29" s="17"/>
      <c r="I29" s="17"/>
      <c r="J29" s="17"/>
      <c r="K29" s="17"/>
      <c r="L29" s="17"/>
      <c r="M29" s="17"/>
      <c r="N29" s="17"/>
      <c r="O29" s="1"/>
      <c r="P29" s="1"/>
      <c r="R29" s="59">
        <v>4</v>
      </c>
      <c r="S29" s="48">
        <f ca="1">AK24/Investment*100</f>
        <v>309.24723662143822</v>
      </c>
      <c r="T29" s="64">
        <f ca="1">EXP(y_inter4-(slope*LN(S29)))</f>
        <v>7.3423438573801558</v>
      </c>
      <c r="U29" s="50">
        <f ca="1">(+S29*T29/100)/100</f>
        <v>0.22705995482192043</v>
      </c>
      <c r="V29" s="50">
        <f>regDebt_weighted</f>
        <v>3.5860000000000003E-2</v>
      </c>
      <c r="W29" s="50">
        <f ca="1">+U29-V29</f>
        <v>0.19119995482192043</v>
      </c>
      <c r="X29" s="50">
        <f ca="1">+((W29*(1-0.34))-Pfd_weighted)/Equity_percent</f>
        <v>0.34884293657694038</v>
      </c>
      <c r="Y29" s="50">
        <f>+Y28</f>
        <v>2.5000000000000001E-3</v>
      </c>
      <c r="Z29" s="50">
        <f t="shared" ca="1" si="15"/>
        <v>0.35134293657694038</v>
      </c>
      <c r="AA29" s="50">
        <f ca="1">Z29*equityP</f>
        <v>0.21080576194616421</v>
      </c>
      <c r="AB29" s="50">
        <f ca="1">+AA29/(1-taxrate)</f>
        <v>0.26684273664071417</v>
      </c>
      <c r="AC29" s="50">
        <f>debtP*Debt_Rate</f>
        <v>1.6570222222287465E-2</v>
      </c>
      <c r="AD29" s="50">
        <f ca="1">+AC29+AB29</f>
        <v>0.28341295886300166</v>
      </c>
      <c r="AE29" s="50">
        <f ca="1">+AD29/(S29/100)</f>
        <v>9.1646076440106944E-2</v>
      </c>
      <c r="AF29" s="50">
        <f ca="1">1-AE29</f>
        <v>0.90835392355989308</v>
      </c>
      <c r="AG29" s="51">
        <f ca="1">expenses/(AF29)</f>
        <v>104153.78665843085</v>
      </c>
      <c r="AH29" s="52">
        <f ca="1">+AG29-Revenue</f>
        <v>1641.4891522376565</v>
      </c>
      <c r="AI29" s="53">
        <f ca="1">+AH29/$J$49</f>
        <v>1868.6870644814137</v>
      </c>
      <c r="AJ29" s="53">
        <f ca="1">+AI29*$J$47</f>
        <v>56.032300142592547</v>
      </c>
      <c r="AK29" s="51">
        <f t="shared" ca="1" si="14"/>
        <v>104209.81896</v>
      </c>
    </row>
    <row r="30" spans="1:37" ht="15.6">
      <c r="A30" s="1"/>
      <c r="B30" s="1"/>
      <c r="C30" s="1"/>
      <c r="D30" s="101"/>
      <c r="E30" s="1"/>
      <c r="F30" s="55">
        <f t="shared" si="7"/>
        <v>24</v>
      </c>
      <c r="G30" s="17"/>
      <c r="H30" s="17"/>
      <c r="I30" s="17"/>
      <c r="J30" s="102" t="s">
        <v>94</v>
      </c>
      <c r="K30" s="102" t="s">
        <v>95</v>
      </c>
      <c r="L30" s="17"/>
      <c r="M30" s="17"/>
      <c r="N30" s="17"/>
      <c r="O30" s="1"/>
      <c r="P30" s="1"/>
      <c r="R30" s="20" t="s">
        <v>96</v>
      </c>
      <c r="W30" s="93"/>
      <c r="X30" s="94"/>
      <c r="Z30" s="94"/>
      <c r="AA30" s="49"/>
      <c r="AB30" s="49"/>
      <c r="AC30" s="94"/>
      <c r="AE30" s="94"/>
      <c r="AF30" s="94"/>
      <c r="AG30" s="49"/>
      <c r="AH30" s="93"/>
      <c r="AJ30" s="49"/>
    </row>
    <row r="31" spans="1:37" ht="15.6">
      <c r="A31" s="1"/>
      <c r="B31" s="1"/>
      <c r="C31" s="1"/>
      <c r="D31" s="101"/>
      <c r="E31" s="1"/>
      <c r="F31" s="55">
        <f t="shared" si="7"/>
        <v>25</v>
      </c>
      <c r="G31" s="17"/>
      <c r="H31" s="103" t="s">
        <v>97</v>
      </c>
      <c r="I31" s="104"/>
      <c r="J31" s="105" t="s">
        <v>98</v>
      </c>
      <c r="K31" s="105" t="s">
        <v>98</v>
      </c>
      <c r="L31" s="363"/>
      <c r="M31" s="363"/>
      <c r="N31" s="363"/>
      <c r="O31" s="1"/>
      <c r="P31" s="1"/>
      <c r="R31" s="37">
        <v>1</v>
      </c>
      <c r="S31" s="38">
        <f ca="1">AK26/Investment*100</f>
        <v>309.24723733364885</v>
      </c>
      <c r="T31" s="39">
        <f ca="1">EXP(y_inter1-(slope*LN(+S31)))</f>
        <v>7.3423438522815694</v>
      </c>
      <c r="U31" s="40">
        <f ca="1">(+S31*T31/100)/100</f>
        <v>0.22705995518717759</v>
      </c>
      <c r="V31" s="40">
        <f>regDebt_weighted</f>
        <v>3.5860000000000003E-2</v>
      </c>
      <c r="W31" s="40">
        <f ca="1">+U31-V31</f>
        <v>0.19119995518717758</v>
      </c>
      <c r="X31" s="40">
        <f ca="1">+((W31*(1-0.34))-Pfd_weighted)/Equity_percent</f>
        <v>0.34884293727772442</v>
      </c>
      <c r="Y31" s="40">
        <f>+Y29</f>
        <v>2.5000000000000001E-3</v>
      </c>
      <c r="Z31" s="40">
        <f ca="1">+X31+Y31</f>
        <v>0.35134293727772442</v>
      </c>
      <c r="AA31" s="40">
        <f ca="1">Z31*equityP</f>
        <v>0.21080576236663465</v>
      </c>
      <c r="AB31" s="40">
        <f ca="1">+AA31/(1-taxrate)</f>
        <v>0.26684273717295526</v>
      </c>
      <c r="AC31" s="40">
        <f>debtP*Debt_Rate</f>
        <v>1.6570222222287465E-2</v>
      </c>
      <c r="AD31" s="40">
        <f ca="1">+AC31+AB31</f>
        <v>0.28341295939524275</v>
      </c>
      <c r="AE31" s="40">
        <f ca="1">+AD31/(S31/100)</f>
        <v>9.1646076401150398E-2</v>
      </c>
      <c r="AF31" s="40">
        <f ca="1">1-AE31</f>
        <v>0.90835392359884959</v>
      </c>
      <c r="AG31" s="41">
        <f ca="1">expenses/(AF31)</f>
        <v>104153.78665396401</v>
      </c>
      <c r="AH31" s="42">
        <f ca="1">+AG31-Revenue</f>
        <v>1641.4891477708152</v>
      </c>
      <c r="AI31" s="43">
        <f ca="1">+AH31/$J$49</f>
        <v>1868.6870593963185</v>
      </c>
      <c r="AJ31" s="43">
        <f ca="1">+AI31*$J$47</f>
        <v>56.032299990116734</v>
      </c>
      <c r="AK31" s="41">
        <f ca="1">ROUND(+AJ31+AG31,5)</f>
        <v>104209.81895</v>
      </c>
    </row>
    <row r="32" spans="1:37" ht="15.6">
      <c r="A32" s="1"/>
      <c r="B32" s="1"/>
      <c r="C32" s="1"/>
      <c r="D32" s="101"/>
      <c r="E32" s="1"/>
      <c r="F32" s="55">
        <f t="shared" si="7"/>
        <v>26</v>
      </c>
      <c r="G32" s="17"/>
      <c r="H32" s="28"/>
      <c r="I32" s="28"/>
      <c r="J32" s="28"/>
      <c r="K32" s="28"/>
      <c r="L32" s="17"/>
      <c r="M32" s="17"/>
      <c r="N32" s="17"/>
      <c r="O32" s="1"/>
      <c r="P32" s="1"/>
      <c r="R32" s="47">
        <v>2</v>
      </c>
      <c r="S32" s="48">
        <f ca="1">AK27/Investment*100</f>
        <v>309.24723733364885</v>
      </c>
      <c r="T32" s="61">
        <f ca="1">EXP(y_inter2-(slope*LN(+S32)))</f>
        <v>7.3423438522815694</v>
      </c>
      <c r="U32" s="50">
        <f ca="1">(+S32*T32/100)/100</f>
        <v>0.22705995518717759</v>
      </c>
      <c r="V32" s="50">
        <f>regDebt_weighted</f>
        <v>3.5860000000000003E-2</v>
      </c>
      <c r="W32" s="50">
        <f ca="1">+U32-V32</f>
        <v>0.19119995518717758</v>
      </c>
      <c r="X32" s="50">
        <f ca="1">+((W32*(1-0.34))-Pfd_weighted)/Equity_percent</f>
        <v>0.34884293727772442</v>
      </c>
      <c r="Y32" s="50">
        <f>+Y31</f>
        <v>2.5000000000000001E-3</v>
      </c>
      <c r="Z32" s="50">
        <f ca="1">+X32+Y32</f>
        <v>0.35134293727772442</v>
      </c>
      <c r="AA32" s="50">
        <f ca="1">Z32*equityP</f>
        <v>0.21080576236663465</v>
      </c>
      <c r="AB32" s="50">
        <f ca="1">+AA32/(1-taxrate)</f>
        <v>0.26684273717295526</v>
      </c>
      <c r="AC32" s="50">
        <f>debtP*Debt_Rate</f>
        <v>1.6570222222287465E-2</v>
      </c>
      <c r="AD32" s="50">
        <f ca="1">+AC32+AB32</f>
        <v>0.28341295939524275</v>
      </c>
      <c r="AE32" s="50">
        <f ca="1">+AD32/(S32/100)</f>
        <v>9.1646076401150398E-2</v>
      </c>
      <c r="AF32" s="50">
        <f ca="1">1-AE32</f>
        <v>0.90835392359884959</v>
      </c>
      <c r="AG32" s="51">
        <f ca="1">expenses/(AF32)</f>
        <v>104153.78665396401</v>
      </c>
      <c r="AH32" s="52">
        <f ca="1">+AG32-Revenue</f>
        <v>1641.4891477708152</v>
      </c>
      <c r="AI32" s="53">
        <f ca="1">+AH32/$J$49</f>
        <v>1868.6870593963185</v>
      </c>
      <c r="AJ32" s="53">
        <f ca="1">+AI32*$J$47</f>
        <v>56.032299990116734</v>
      </c>
      <c r="AK32" s="51">
        <f t="shared" ref="AK32:AK34" ca="1" si="16">ROUND(+AJ32+AG32,5)</f>
        <v>104209.81895</v>
      </c>
    </row>
    <row r="33" spans="1:48" ht="15.6">
      <c r="A33" s="1"/>
      <c r="B33" s="1"/>
      <c r="C33" s="1"/>
      <c r="D33" s="1"/>
      <c r="E33" s="1"/>
      <c r="F33" s="55">
        <f t="shared" si="7"/>
        <v>27</v>
      </c>
      <c r="G33" s="17"/>
      <c r="H33" s="28" t="s">
        <v>99</v>
      </c>
      <c r="I33" s="28"/>
      <c r="J33" s="106">
        <f ca="1">+K9/J28</f>
        <v>0.28326031185326539</v>
      </c>
      <c r="K33" s="106">
        <f ca="1">+(M14+M11)/J28</f>
        <v>0.22725539303076001</v>
      </c>
      <c r="L33" s="45"/>
      <c r="M33" s="45"/>
      <c r="N33" s="46"/>
      <c r="O33" s="1"/>
      <c r="P33" s="1"/>
      <c r="R33" s="56">
        <v>3</v>
      </c>
      <c r="S33" s="48">
        <f ca="1">AK28/Investment*100</f>
        <v>309.24723733364885</v>
      </c>
      <c r="T33" s="49">
        <f ca="1">EXP(y_inter3-(slope*LN(S33)))</f>
        <v>7.3423438522815694</v>
      </c>
      <c r="U33" s="50">
        <f ca="1">(+S33*T33/100)/100</f>
        <v>0.22705995518717759</v>
      </c>
      <c r="V33" s="50">
        <f>regDebt_weighted</f>
        <v>3.5860000000000003E-2</v>
      </c>
      <c r="W33" s="50">
        <f ca="1">+U33-V33</f>
        <v>0.19119995518717758</v>
      </c>
      <c r="X33" s="50">
        <f ca="1">+((W33*(1-0.34))-Pfd_weighted)/Equity_percent</f>
        <v>0.34884293727772442</v>
      </c>
      <c r="Y33" s="50">
        <f>+Y32</f>
        <v>2.5000000000000001E-3</v>
      </c>
      <c r="Z33" s="50">
        <f t="shared" ref="Z33:Z34" ca="1" si="17">+X33+Y33</f>
        <v>0.35134293727772442</v>
      </c>
      <c r="AA33" s="50">
        <f ca="1">Z33*equityP</f>
        <v>0.21080576236663465</v>
      </c>
      <c r="AB33" s="50">
        <f ca="1">+AA33/(1-taxrate)</f>
        <v>0.26684273717295526</v>
      </c>
      <c r="AC33" s="50">
        <f>debtP*Debt_Rate</f>
        <v>1.6570222222287465E-2</v>
      </c>
      <c r="AD33" s="50">
        <f ca="1">+AC33+AB33</f>
        <v>0.28341295939524275</v>
      </c>
      <c r="AE33" s="50">
        <f ca="1">+AD33/(S33/100)</f>
        <v>9.1646076401150398E-2</v>
      </c>
      <c r="AF33" s="50">
        <f ca="1">1-AE33</f>
        <v>0.90835392359884959</v>
      </c>
      <c r="AG33" s="51">
        <f ca="1">expenses/(AF33)</f>
        <v>104153.78665396401</v>
      </c>
      <c r="AH33" s="52">
        <f ca="1">+AG33-Revenue</f>
        <v>1641.4891477708152</v>
      </c>
      <c r="AI33" s="53">
        <f ca="1">+AH33/$J$49</f>
        <v>1868.6870593963185</v>
      </c>
      <c r="AJ33" s="53">
        <f ca="1">+AI33*$J$47</f>
        <v>56.032299990116734</v>
      </c>
      <c r="AK33" s="51">
        <f t="shared" ca="1" si="16"/>
        <v>104209.81895</v>
      </c>
    </row>
    <row r="34" spans="1:48" ht="15.6">
      <c r="A34" s="1"/>
      <c r="B34" s="1"/>
      <c r="C34" s="1"/>
      <c r="D34" s="1"/>
      <c r="E34" s="1"/>
      <c r="F34" s="55">
        <f t="shared" si="7"/>
        <v>28</v>
      </c>
      <c r="G34" s="17"/>
      <c r="H34" s="28" t="s">
        <v>100</v>
      </c>
      <c r="I34" s="28"/>
      <c r="J34" s="106">
        <f ca="1">+(M9-M11)/J26</f>
        <v>0.44448348271829652</v>
      </c>
      <c r="K34" s="106">
        <f ca="1">+M14/J26</f>
        <v>0.35114195134745424</v>
      </c>
      <c r="L34" s="45"/>
      <c r="M34" s="45"/>
      <c r="N34" s="46"/>
      <c r="O34" s="107"/>
      <c r="P34" s="1"/>
      <c r="R34" s="59">
        <v>4</v>
      </c>
      <c r="S34" s="48">
        <f ca="1">AK29/Investment*100</f>
        <v>309.24723733364885</v>
      </c>
      <c r="T34" s="64">
        <f ca="1">EXP(y_inter4-(slope*LN(S34)))</f>
        <v>7.3423438522815694</v>
      </c>
      <c r="U34" s="50">
        <f ca="1">(+S34*T34/100)/100</f>
        <v>0.22705995518717759</v>
      </c>
      <c r="V34" s="50">
        <f>regDebt_weighted</f>
        <v>3.5860000000000003E-2</v>
      </c>
      <c r="W34" s="50">
        <f ca="1">+U34-V34</f>
        <v>0.19119995518717758</v>
      </c>
      <c r="X34" s="50">
        <f ca="1">+((W34*(1-0.34))-Pfd_weighted)/Equity_percent</f>
        <v>0.34884293727772442</v>
      </c>
      <c r="Y34" s="50">
        <f>+Y33</f>
        <v>2.5000000000000001E-3</v>
      </c>
      <c r="Z34" s="50">
        <f t="shared" ca="1" si="17"/>
        <v>0.35134293727772442</v>
      </c>
      <c r="AA34" s="50">
        <f ca="1">Z34*equityP</f>
        <v>0.21080576236663465</v>
      </c>
      <c r="AB34" s="50">
        <f ca="1">+AA34/(1-taxrate)</f>
        <v>0.26684273717295526</v>
      </c>
      <c r="AC34" s="50">
        <f>debtP*Debt_Rate</f>
        <v>1.6570222222287465E-2</v>
      </c>
      <c r="AD34" s="50">
        <f ca="1">+AC34+AB34</f>
        <v>0.28341295939524275</v>
      </c>
      <c r="AE34" s="50">
        <f ca="1">+AD34/(S34/100)</f>
        <v>9.1646076401150398E-2</v>
      </c>
      <c r="AF34" s="50">
        <f ca="1">1-AE34</f>
        <v>0.90835392359884959</v>
      </c>
      <c r="AG34" s="51">
        <f ca="1">expenses/(AF34)</f>
        <v>104153.78665396401</v>
      </c>
      <c r="AH34" s="52">
        <f ca="1">+AG34-Revenue</f>
        <v>1641.4891477708152</v>
      </c>
      <c r="AI34" s="53">
        <f ca="1">+AH34/$J$49</f>
        <v>1868.6870593963185</v>
      </c>
      <c r="AJ34" s="53">
        <f ca="1">+AI34*$J$47</f>
        <v>56.032299990116734</v>
      </c>
      <c r="AK34" s="51">
        <f t="shared" ca="1" si="16"/>
        <v>104209.81895</v>
      </c>
    </row>
    <row r="35" spans="1:48" ht="15.6">
      <c r="A35" s="1"/>
      <c r="B35" s="1"/>
      <c r="C35" s="1"/>
      <c r="D35" s="1"/>
      <c r="E35" s="1"/>
      <c r="F35" s="55">
        <f t="shared" si="7"/>
        <v>29</v>
      </c>
      <c r="G35" s="17"/>
      <c r="H35" s="108" t="s">
        <v>45</v>
      </c>
      <c r="I35" s="28"/>
      <c r="J35" s="106">
        <f ca="1">+K8/K7</f>
        <v>0.90835399999999999</v>
      </c>
      <c r="K35" s="106">
        <f ca="1">+M8/M7</f>
        <v>0.90840327663494291</v>
      </c>
      <c r="L35" s="45"/>
      <c r="M35" s="45"/>
      <c r="N35" s="46"/>
      <c r="O35" s="1"/>
      <c r="P35" s="1"/>
      <c r="R35" s="20" t="s">
        <v>101</v>
      </c>
      <c r="X35" s="94"/>
      <c r="Y35" s="94"/>
      <c r="Z35" s="94"/>
      <c r="AA35" s="109"/>
      <c r="AB35" s="49"/>
      <c r="AC35" s="94"/>
      <c r="AE35" s="94"/>
      <c r="AF35" s="94"/>
      <c r="AG35" s="49"/>
      <c r="AH35" s="93"/>
      <c r="AJ35" s="49"/>
    </row>
    <row r="36" spans="1:48" ht="15.6">
      <c r="A36" s="1"/>
      <c r="B36" s="1"/>
      <c r="C36" s="1"/>
      <c r="D36" s="1"/>
      <c r="E36" s="1"/>
      <c r="F36" s="55">
        <f t="shared" si="7"/>
        <v>30</v>
      </c>
      <c r="G36" s="17"/>
      <c r="H36" s="28" t="s">
        <v>102</v>
      </c>
      <c r="I36" s="28"/>
      <c r="J36" s="106">
        <f ca="1">+K9/K7</f>
        <v>9.1645999999999991E-2</v>
      </c>
      <c r="K36" s="106">
        <f ca="1">+J36</f>
        <v>9.1645999999999991E-2</v>
      </c>
      <c r="L36" s="17"/>
      <c r="M36" s="17"/>
      <c r="N36" s="46"/>
      <c r="O36" s="1"/>
      <c r="P36" s="1"/>
      <c r="R36" s="37">
        <v>1</v>
      </c>
      <c r="S36" s="38">
        <f ca="1">AK31/Investment*100</f>
        <v>309.24723730397341</v>
      </c>
      <c r="T36" s="39">
        <f ca="1">EXP(y_inter1-(slope*LN(+S36)))</f>
        <v>7.3423438524940092</v>
      </c>
      <c r="U36" s="40">
        <f ca="1">(+S36*T36/100)/100</f>
        <v>0.22705995517195851</v>
      </c>
      <c r="V36" s="40">
        <f>regDebt_weighted</f>
        <v>3.5860000000000003E-2</v>
      </c>
      <c r="W36" s="40">
        <f ca="1">+U36-V36</f>
        <v>0.19119995517195851</v>
      </c>
      <c r="X36" s="40">
        <f ca="1">+((W36*(1-0.34))-Pfd_weighted)/Equity_percent</f>
        <v>0.348842937248525</v>
      </c>
      <c r="Y36" s="40">
        <f>+Y34</f>
        <v>2.5000000000000001E-3</v>
      </c>
      <c r="Z36" s="40">
        <f ca="1">+X36+Y36</f>
        <v>0.351342937248525</v>
      </c>
      <c r="AA36" s="40">
        <f ca="1">Z36*equityP</f>
        <v>0.21080576234911499</v>
      </c>
      <c r="AB36" s="40">
        <f ca="1">+AA36/(1-taxrate)</f>
        <v>0.26684273715077844</v>
      </c>
      <c r="AC36" s="40">
        <f>debtP*Debt_Rate</f>
        <v>1.6570222222287465E-2</v>
      </c>
      <c r="AD36" s="40">
        <f ca="1">+AC36+AB36</f>
        <v>0.28341295937306593</v>
      </c>
      <c r="AE36" s="40">
        <f ca="1">+AD36/(S36/100)</f>
        <v>9.1646076402773557E-2</v>
      </c>
      <c r="AF36" s="40">
        <f ca="1">1-AE36</f>
        <v>0.90835392359722644</v>
      </c>
      <c r="AG36" s="41">
        <f ca="1">expenses/(AF36)</f>
        <v>104153.78665415013</v>
      </c>
      <c r="AH36" s="42">
        <f ca="1">+AG36-Revenue</f>
        <v>1641.4891479569342</v>
      </c>
      <c r="AI36" s="43">
        <f ca="1">+AH36/$J$49</f>
        <v>1868.6870596081981</v>
      </c>
      <c r="AJ36" s="43">
        <f ca="1">+AI36*$J$47</f>
        <v>56.032299996469909</v>
      </c>
      <c r="AK36" s="41">
        <f ca="1">ROUND(+AJ36+AG36,5)</f>
        <v>104209.81895</v>
      </c>
    </row>
    <row r="37" spans="1:48" ht="15.6">
      <c r="A37" s="1"/>
      <c r="B37" s="1"/>
      <c r="C37" s="1"/>
      <c r="D37" s="31"/>
      <c r="E37" s="1"/>
      <c r="F37" s="55">
        <f t="shared" si="7"/>
        <v>31</v>
      </c>
      <c r="G37" s="17"/>
      <c r="H37" s="28" t="s">
        <v>103</v>
      </c>
      <c r="I37" s="110"/>
      <c r="J37" s="111">
        <f ca="1">+S39/100</f>
        <v>3.0924723730397341</v>
      </c>
      <c r="K37" s="111">
        <f ca="1">+J37</f>
        <v>3.0924723730397341</v>
      </c>
      <c r="L37" s="17"/>
      <c r="M37" s="17"/>
      <c r="N37" s="17"/>
      <c r="O37" s="1"/>
      <c r="P37" s="1"/>
      <c r="R37" s="47">
        <v>2</v>
      </c>
      <c r="S37" s="48">
        <f ca="1">AK32/Investment*100</f>
        <v>309.24723730397341</v>
      </c>
      <c r="T37" s="61">
        <f ca="1">EXP(y_inter2-(slope*LN(+S37)))</f>
        <v>7.3423438524940092</v>
      </c>
      <c r="U37" s="50">
        <f ca="1">(+S37*T37/100)/100</f>
        <v>0.22705995517195851</v>
      </c>
      <c r="V37" s="50">
        <f>regDebt_weighted</f>
        <v>3.5860000000000003E-2</v>
      </c>
      <c r="W37" s="50">
        <f ca="1">+U37-V37</f>
        <v>0.19119995517195851</v>
      </c>
      <c r="X37" s="50">
        <f ca="1">+((W37*(1-0.34))-Pfd_weighted)/Equity_percent</f>
        <v>0.348842937248525</v>
      </c>
      <c r="Y37" s="50">
        <f>+Y36</f>
        <v>2.5000000000000001E-3</v>
      </c>
      <c r="Z37" s="50">
        <f ca="1">+X37+Y37</f>
        <v>0.351342937248525</v>
      </c>
      <c r="AA37" s="50">
        <f ca="1">Z37*equityP</f>
        <v>0.21080576234911499</v>
      </c>
      <c r="AB37" s="50">
        <f ca="1">+AA37/(1-taxrate)</f>
        <v>0.26684273715077844</v>
      </c>
      <c r="AC37" s="50">
        <f>debtP*Debt_Rate</f>
        <v>1.6570222222287465E-2</v>
      </c>
      <c r="AD37" s="50">
        <f ca="1">+AC37+AB37</f>
        <v>0.28341295937306593</v>
      </c>
      <c r="AE37" s="50">
        <f ca="1">+AD37/(S37/100)</f>
        <v>9.1646076402773557E-2</v>
      </c>
      <c r="AF37" s="50">
        <f ca="1">1-AE37</f>
        <v>0.90835392359722644</v>
      </c>
      <c r="AG37" s="51">
        <f ca="1">expenses/(AF37)</f>
        <v>104153.78665415013</v>
      </c>
      <c r="AH37" s="52">
        <f ca="1">+AG37-Revenue</f>
        <v>1641.4891479569342</v>
      </c>
      <c r="AI37" s="53">
        <f ca="1">+AH37/$J$49</f>
        <v>1868.6870596081981</v>
      </c>
      <c r="AJ37" s="53">
        <f ca="1">+AI37*$J$47</f>
        <v>56.032299996469909</v>
      </c>
      <c r="AK37" s="51">
        <f t="shared" ref="AK37:AK39" ca="1" si="18">ROUND(+AJ37+AG37,5)</f>
        <v>104209.81895</v>
      </c>
    </row>
    <row r="38" spans="1:48" ht="15.6">
      <c r="A38" s="1"/>
      <c r="B38" s="1"/>
      <c r="C38" s="1"/>
      <c r="D38" s="31"/>
      <c r="E38" s="1"/>
      <c r="F38" s="55">
        <f t="shared" si="7"/>
        <v>32</v>
      </c>
      <c r="G38" s="17"/>
      <c r="H38" s="28" t="s">
        <v>104</v>
      </c>
      <c r="I38" s="17"/>
      <c r="J38" s="106">
        <f>+C10</f>
        <v>0.21</v>
      </c>
      <c r="K38" s="106">
        <f>+J38</f>
        <v>0.21</v>
      </c>
      <c r="L38" s="17"/>
      <c r="M38" s="17"/>
      <c r="N38" s="17"/>
      <c r="O38" s="1"/>
      <c r="P38" s="1"/>
      <c r="Q38" s="112"/>
      <c r="R38" s="56">
        <v>3</v>
      </c>
      <c r="S38" s="48">
        <f ca="1">AK33/Investment*100</f>
        <v>309.24723730397341</v>
      </c>
      <c r="T38" s="49">
        <f ca="1">EXP(y_inter3-(slope*LN(S38)))</f>
        <v>7.3423438524940092</v>
      </c>
      <c r="U38" s="50">
        <f ca="1">(+S38*T38/100)/100</f>
        <v>0.22705995517195851</v>
      </c>
      <c r="V38" s="50">
        <f>regDebt_weighted</f>
        <v>3.5860000000000003E-2</v>
      </c>
      <c r="W38" s="50">
        <f ca="1">+U38-V38</f>
        <v>0.19119995517195851</v>
      </c>
      <c r="X38" s="50">
        <f ca="1">+((W38*(1-0.34))-Pfd_weighted)/Equity_percent</f>
        <v>0.348842937248525</v>
      </c>
      <c r="Y38" s="50">
        <f>+Y37</f>
        <v>2.5000000000000001E-3</v>
      </c>
      <c r="Z38" s="50">
        <f t="shared" ref="Z38:Z39" ca="1" si="19">+X38+Y38</f>
        <v>0.351342937248525</v>
      </c>
      <c r="AA38" s="50">
        <f ca="1">Z38*equityP</f>
        <v>0.21080576234911499</v>
      </c>
      <c r="AB38" s="50">
        <f ca="1">+AA38/(1-taxrate)</f>
        <v>0.26684273715077844</v>
      </c>
      <c r="AC38" s="50">
        <f>debtP*Debt_Rate</f>
        <v>1.6570222222287465E-2</v>
      </c>
      <c r="AD38" s="50">
        <f ca="1">+AC38+AB38</f>
        <v>0.28341295937306593</v>
      </c>
      <c r="AE38" s="50">
        <f ca="1">+AD38/(S38/100)</f>
        <v>9.1646076402773557E-2</v>
      </c>
      <c r="AF38" s="50">
        <f ca="1">1-AE38</f>
        <v>0.90835392359722644</v>
      </c>
      <c r="AG38" s="51">
        <f ca="1">expenses/(AF38)</f>
        <v>104153.78665415013</v>
      </c>
      <c r="AH38" s="52">
        <f ca="1">+AG38-Revenue</f>
        <v>1641.4891479569342</v>
      </c>
      <c r="AI38" s="53">
        <f ca="1">+AH38/$J$49</f>
        <v>1868.6870596081981</v>
      </c>
      <c r="AJ38" s="53">
        <f ca="1">+AI38*$J$47</f>
        <v>56.032299996469909</v>
      </c>
      <c r="AK38" s="51">
        <f t="shared" ca="1" si="18"/>
        <v>104209.81895</v>
      </c>
    </row>
    <row r="39" spans="1:48" ht="15.6">
      <c r="A39" s="1"/>
      <c r="B39" s="1"/>
      <c r="C39" s="1"/>
      <c r="D39" s="101"/>
      <c r="E39" s="1"/>
      <c r="F39" s="55">
        <f t="shared" si="7"/>
        <v>33</v>
      </c>
      <c r="G39" s="17"/>
      <c r="H39" s="17"/>
      <c r="I39" s="17"/>
      <c r="J39" s="17"/>
      <c r="K39" s="17"/>
      <c r="L39" s="17"/>
      <c r="M39" s="17"/>
      <c r="N39" s="17"/>
      <c r="O39" s="1"/>
      <c r="P39" s="1"/>
      <c r="R39" s="59">
        <v>4</v>
      </c>
      <c r="S39" s="48">
        <f ca="1">AK34/Investment*100</f>
        <v>309.24723730397341</v>
      </c>
      <c r="T39" s="64">
        <f ca="1">EXP(y_inter4-(slope*LN(S39)))</f>
        <v>7.3423438524940092</v>
      </c>
      <c r="U39" s="50">
        <f ca="1">(+S39*T39/100)/100</f>
        <v>0.22705995517195851</v>
      </c>
      <c r="V39" s="50">
        <f>regDebt_weighted</f>
        <v>3.5860000000000003E-2</v>
      </c>
      <c r="W39" s="50">
        <f ca="1">+U39-V39</f>
        <v>0.19119995517195851</v>
      </c>
      <c r="X39" s="50">
        <f ca="1">+((W39*(1-0.34))-Pfd_weighted)/Equity_percent</f>
        <v>0.348842937248525</v>
      </c>
      <c r="Y39" s="50">
        <f>+Y38</f>
        <v>2.5000000000000001E-3</v>
      </c>
      <c r="Z39" s="50">
        <f t="shared" ca="1" si="19"/>
        <v>0.351342937248525</v>
      </c>
      <c r="AA39" s="50">
        <f ca="1">Z39*equityP</f>
        <v>0.21080576234911499</v>
      </c>
      <c r="AB39" s="50">
        <f ca="1">+AA39/(1-taxrate)</f>
        <v>0.26684273715077844</v>
      </c>
      <c r="AC39" s="50">
        <f>debtP*Debt_Rate</f>
        <v>1.6570222222287465E-2</v>
      </c>
      <c r="AD39" s="50">
        <f ca="1">+AC39+AB39</f>
        <v>0.28341295937306593</v>
      </c>
      <c r="AE39" s="50">
        <f ca="1">+AD39/(S39/100)</f>
        <v>9.1646076402773557E-2</v>
      </c>
      <c r="AF39" s="50">
        <f ca="1">1-AE39</f>
        <v>0.90835392359722644</v>
      </c>
      <c r="AG39" s="51">
        <f ca="1">expenses/(AF39)</f>
        <v>104153.78665415013</v>
      </c>
      <c r="AH39" s="52">
        <f ca="1">+AG39-Revenue</f>
        <v>1641.4891479569342</v>
      </c>
      <c r="AI39" s="53">
        <f ca="1">+AH39/$J$49</f>
        <v>1868.6870596081981</v>
      </c>
      <c r="AJ39" s="53">
        <f ca="1">+AI39*$J$47</f>
        <v>56.032299996469909</v>
      </c>
      <c r="AK39" s="51">
        <f t="shared" ca="1" si="18"/>
        <v>104209.81895</v>
      </c>
    </row>
    <row r="40" spans="1:48" ht="15.6">
      <c r="A40" s="1"/>
      <c r="B40" s="1"/>
      <c r="C40" s="1"/>
      <c r="D40" s="1"/>
      <c r="E40" s="1"/>
      <c r="F40" s="55">
        <f t="shared" si="7"/>
        <v>34</v>
      </c>
      <c r="G40" s="110"/>
      <c r="H40" s="17"/>
      <c r="I40" s="17"/>
      <c r="J40" s="17"/>
      <c r="K40" s="17"/>
      <c r="L40" s="17"/>
      <c r="M40" s="17"/>
      <c r="N40" s="17"/>
      <c r="O40" s="1"/>
      <c r="P40" s="1"/>
      <c r="X40" s="94"/>
      <c r="Y40" s="94"/>
      <c r="Z40" s="94"/>
      <c r="AA40" s="109"/>
      <c r="AB40" s="49"/>
      <c r="AC40" s="94"/>
      <c r="AE40" s="94"/>
      <c r="AF40" s="94"/>
      <c r="AG40" s="49"/>
      <c r="AH40" s="93"/>
      <c r="AJ40" s="49"/>
    </row>
    <row r="41" spans="1:48" ht="15.6">
      <c r="A41" s="1"/>
      <c r="B41" s="1"/>
      <c r="C41" s="1"/>
      <c r="D41" s="1"/>
      <c r="E41" s="1"/>
      <c r="F41" s="55">
        <f t="shared" si="7"/>
        <v>35</v>
      </c>
      <c r="G41" s="17"/>
      <c r="H41" s="103" t="s">
        <v>105</v>
      </c>
      <c r="I41" s="113"/>
      <c r="J41" s="17"/>
      <c r="K41" s="17"/>
      <c r="L41" s="17"/>
      <c r="M41" s="17"/>
      <c r="N41" s="17"/>
      <c r="O41" s="1"/>
      <c r="P41" s="1"/>
      <c r="R41" s="114" t="s">
        <v>106</v>
      </c>
      <c r="S41" s="115"/>
      <c r="T41" s="72"/>
      <c r="U41" s="72"/>
      <c r="V41" s="73"/>
      <c r="X41" s="116"/>
      <c r="Y41" s="116"/>
      <c r="Z41" s="116"/>
      <c r="AA41" s="109"/>
      <c r="AB41" s="49"/>
      <c r="AC41" s="94"/>
      <c r="AE41" s="94"/>
      <c r="AF41" s="94"/>
      <c r="AG41" s="49"/>
      <c r="AH41" s="93"/>
      <c r="AJ41" s="49"/>
    </row>
    <row r="42" spans="1:48" ht="15.6">
      <c r="A42" s="1"/>
      <c r="B42" s="1"/>
      <c r="C42" s="1"/>
      <c r="D42" s="1"/>
      <c r="E42" s="1"/>
      <c r="F42" s="55">
        <f t="shared" si="7"/>
        <v>36</v>
      </c>
      <c r="G42" s="17"/>
      <c r="H42" s="17"/>
      <c r="I42" s="17"/>
      <c r="J42" s="117" t="s">
        <v>107</v>
      </c>
      <c r="K42" s="118" t="s">
        <v>46</v>
      </c>
      <c r="L42" s="17"/>
      <c r="M42" s="17"/>
      <c r="N42" s="17"/>
      <c r="O42" s="1"/>
      <c r="P42" s="1"/>
      <c r="R42" s="119" t="s">
        <v>108</v>
      </c>
      <c r="S42" s="120"/>
      <c r="V42" s="121"/>
      <c r="X42" s="94"/>
      <c r="Y42" s="94"/>
      <c r="Z42" s="94"/>
      <c r="AA42" s="109"/>
      <c r="AB42" s="49"/>
      <c r="AC42" s="94"/>
      <c r="AE42" s="94"/>
      <c r="AF42" s="94"/>
      <c r="AG42" s="49"/>
      <c r="AJ42" s="49"/>
    </row>
    <row r="43" spans="1:48" ht="15.6">
      <c r="A43" s="1"/>
      <c r="B43" s="1"/>
      <c r="C43" s="1"/>
      <c r="D43" s="1"/>
      <c r="E43" s="1"/>
      <c r="F43" s="55">
        <f t="shared" si="7"/>
        <v>37</v>
      </c>
      <c r="G43" s="17"/>
      <c r="H43" s="28" t="s">
        <v>109</v>
      </c>
      <c r="I43" s="122"/>
      <c r="J43" s="123">
        <f>IF(A64=TRUE,C11,0)</f>
        <v>1.7500000000000002E-2</v>
      </c>
      <c r="K43" s="124">
        <f ca="1">+J43*($J$7/$J$49)</f>
        <v>32.70184901492059</v>
      </c>
      <c r="L43" s="17"/>
      <c r="M43" s="17"/>
      <c r="N43" s="17"/>
      <c r="O43" s="1"/>
      <c r="P43" s="1"/>
      <c r="R43" s="56">
        <v>0</v>
      </c>
      <c r="S43" s="125">
        <v>1</v>
      </c>
      <c r="U43" s="126" t="s">
        <v>102</v>
      </c>
      <c r="V43" s="127">
        <f ca="1">VLOOKUP(R48,R36:AG39,14)</f>
        <v>9.1646076402773557E-2</v>
      </c>
      <c r="AC43" s="94"/>
      <c r="AE43" s="94"/>
      <c r="AJ43" s="49"/>
      <c r="AN43" s="94"/>
      <c r="AO43" s="94"/>
      <c r="AP43" s="94"/>
      <c r="AQ43" s="94"/>
      <c r="AR43" s="94"/>
      <c r="AS43" s="94"/>
      <c r="AT43" s="94"/>
      <c r="AU43" s="94"/>
      <c r="AV43" s="94"/>
    </row>
    <row r="44" spans="1:48" ht="15.6">
      <c r="A44" s="1"/>
      <c r="B44" s="1"/>
      <c r="C44" s="1"/>
      <c r="D44" s="1"/>
      <c r="E44" s="1"/>
      <c r="F44" s="55">
        <f t="shared" si="7"/>
        <v>38</v>
      </c>
      <c r="G44" s="17"/>
      <c r="H44" s="28" t="s">
        <v>110</v>
      </c>
      <c r="I44" s="122"/>
      <c r="J44" s="123">
        <f>IF(A64=TRUE,C12,0)</f>
        <v>5.1000000000000004E-3</v>
      </c>
      <c r="K44" s="124">
        <f ca="1">+J44*($J$7/$J$49)</f>
        <v>9.5302531414911424</v>
      </c>
      <c r="L44" s="17"/>
      <c r="M44" s="17"/>
      <c r="N44" s="17"/>
      <c r="O44" s="1"/>
      <c r="P44" s="1"/>
      <c r="R44" s="56">
        <v>50</v>
      </c>
      <c r="S44" s="125">
        <v>2</v>
      </c>
      <c r="U44" s="126" t="s">
        <v>45</v>
      </c>
      <c r="V44" s="127">
        <f ca="1">ROUND(1-V43,6)</f>
        <v>0.90835399999999999</v>
      </c>
      <c r="AA44" s="128"/>
      <c r="AB44" s="20"/>
      <c r="AC44" s="20"/>
      <c r="AE44" s="94"/>
      <c r="AH44" s="93"/>
      <c r="AJ44" s="49"/>
      <c r="AN44" s="94"/>
      <c r="AO44" s="94"/>
      <c r="AP44" s="94"/>
      <c r="AQ44" s="94"/>
      <c r="AR44" s="94"/>
      <c r="AS44" s="94"/>
      <c r="AT44" s="94"/>
      <c r="AU44" s="94"/>
      <c r="AV44" s="94"/>
    </row>
    <row r="45" spans="1:48" ht="15.6">
      <c r="A45" s="1"/>
      <c r="B45" s="1"/>
      <c r="C45" s="1"/>
      <c r="D45" s="1"/>
      <c r="E45" s="1"/>
      <c r="F45" s="55">
        <f t="shared" si="7"/>
        <v>39</v>
      </c>
      <c r="G45" s="17"/>
      <c r="H45" s="28" t="s">
        <v>111</v>
      </c>
      <c r="I45" s="122"/>
      <c r="J45" s="123">
        <f>IF(A64=TRUE,C13,0)</f>
        <v>0</v>
      </c>
      <c r="K45" s="124">
        <f ca="1">+J45*($J$7/$J$49)</f>
        <v>0</v>
      </c>
      <c r="L45" s="17"/>
      <c r="M45" s="17"/>
      <c r="N45" s="17"/>
      <c r="O45" s="1"/>
      <c r="P45" s="1"/>
      <c r="R45" s="56">
        <v>125</v>
      </c>
      <c r="S45" s="125">
        <v>3</v>
      </c>
      <c r="U45" s="11" t="s">
        <v>112</v>
      </c>
      <c r="V45" s="129">
        <f ca="1">+M7/Revenue-1</f>
        <v>1.6559109781999037E-2</v>
      </c>
      <c r="W45" s="53"/>
      <c r="X45" s="94"/>
      <c r="Y45" s="94"/>
      <c r="Z45" s="94"/>
      <c r="AA45" s="128"/>
      <c r="AB45" s="49"/>
      <c r="AC45" s="94"/>
      <c r="AE45" s="94"/>
      <c r="AF45" s="94"/>
      <c r="AG45" s="49"/>
      <c r="AH45" s="93"/>
      <c r="AJ45" s="49"/>
      <c r="AN45" s="94"/>
      <c r="AO45" s="94"/>
      <c r="AP45" s="94"/>
      <c r="AQ45" s="94"/>
      <c r="AR45" s="94"/>
      <c r="AS45" s="94"/>
      <c r="AT45" s="94"/>
      <c r="AU45" s="94"/>
      <c r="AV45" s="94"/>
    </row>
    <row r="46" spans="1:48" ht="15.6">
      <c r="A46" s="1"/>
      <c r="B46" s="1"/>
      <c r="C46" s="1"/>
      <c r="D46" s="1"/>
      <c r="E46" s="1"/>
      <c r="F46" s="55">
        <f t="shared" si="7"/>
        <v>40</v>
      </c>
      <c r="G46" s="17"/>
      <c r="H46" s="28" t="s">
        <v>113</v>
      </c>
      <c r="I46" s="122"/>
      <c r="J46" s="123">
        <f>IF(A64=TRUE,C14,0)</f>
        <v>7.3848493670299322E-3</v>
      </c>
      <c r="K46" s="124">
        <f ca="1">+J46*($J$7/$J$49)</f>
        <v>13.799898799916841</v>
      </c>
      <c r="L46" s="17"/>
      <c r="M46" s="17"/>
      <c r="N46" s="17"/>
      <c r="O46" s="1"/>
      <c r="P46" s="1"/>
      <c r="R46" s="59">
        <v>401</v>
      </c>
      <c r="S46" s="130">
        <v>4</v>
      </c>
      <c r="T46" s="81"/>
      <c r="U46" s="81"/>
      <c r="V46" s="84"/>
      <c r="X46" s="94"/>
      <c r="Y46" s="94"/>
      <c r="Z46" s="94"/>
      <c r="AA46" s="109"/>
      <c r="AB46" s="49"/>
      <c r="AC46" s="94"/>
      <c r="AE46" s="94"/>
      <c r="AF46" s="94"/>
      <c r="AG46" s="49"/>
      <c r="AH46" s="93"/>
      <c r="AJ46" s="49"/>
      <c r="AN46" s="94"/>
      <c r="AO46" s="94"/>
      <c r="AP46" s="94"/>
      <c r="AQ46" s="94"/>
      <c r="AR46" s="94"/>
      <c r="AS46" s="94"/>
      <c r="AT46" s="94"/>
      <c r="AU46" s="94"/>
      <c r="AV46" s="94"/>
    </row>
    <row r="47" spans="1:48" ht="16.2" thickBot="1">
      <c r="A47" s="1"/>
      <c r="B47" s="1"/>
      <c r="C47" s="1"/>
      <c r="D47" s="1"/>
      <c r="E47" s="1"/>
      <c r="F47" s="55">
        <f t="shared" si="7"/>
        <v>41</v>
      </c>
      <c r="G47" s="17"/>
      <c r="H47" s="28" t="s">
        <v>114</v>
      </c>
      <c r="I47" s="110"/>
      <c r="J47" s="131">
        <f>SUM(J43:J46)</f>
        <v>2.9984849367029935E-2</v>
      </c>
      <c r="K47" s="98">
        <f ca="1">+K43+K44+K45+K46</f>
        <v>56.032000956328574</v>
      </c>
      <c r="L47" s="17"/>
      <c r="M47" s="17"/>
      <c r="N47" s="17"/>
      <c r="O47" s="1"/>
      <c r="P47" s="1"/>
      <c r="R47" s="38">
        <f ca="1">VLOOKUP(R48,R36:S39,2)</f>
        <v>309.24723730397341</v>
      </c>
      <c r="S47" s="132" t="s">
        <v>115</v>
      </c>
      <c r="T47" s="73"/>
      <c r="X47" s="11" t="s">
        <v>116</v>
      </c>
      <c r="AE47" s="94"/>
      <c r="AH47" s="93"/>
      <c r="AJ47" s="49"/>
    </row>
    <row r="48" spans="1:48" ht="16.2" thickTop="1">
      <c r="A48" s="1"/>
      <c r="B48" s="1"/>
      <c r="C48" s="1"/>
      <c r="D48" s="1"/>
      <c r="E48" s="1"/>
      <c r="F48" s="55">
        <f t="shared" si="7"/>
        <v>42</v>
      </c>
      <c r="G48" s="17"/>
      <c r="H48" s="17"/>
      <c r="I48" s="17"/>
      <c r="J48" s="133"/>
      <c r="K48" s="17"/>
      <c r="L48" s="17"/>
      <c r="M48" s="17"/>
      <c r="N48" s="17"/>
      <c r="O48" s="1"/>
      <c r="P48" s="1"/>
      <c r="R48" s="56">
        <f ca="1">VLOOKUP(S36,R43:S46,2)</f>
        <v>3</v>
      </c>
      <c r="S48" s="134" t="s">
        <v>117</v>
      </c>
      <c r="T48" s="121"/>
      <c r="X48" s="11" t="s">
        <v>118</v>
      </c>
      <c r="AC48" s="20"/>
      <c r="AE48" s="94"/>
      <c r="AJ48" s="49"/>
    </row>
    <row r="49" spans="1:48" ht="15.6">
      <c r="A49" s="1"/>
      <c r="B49" s="1"/>
      <c r="C49" s="1"/>
      <c r="D49" s="1"/>
      <c r="E49" s="1"/>
      <c r="F49" s="55">
        <f t="shared" si="7"/>
        <v>43</v>
      </c>
      <c r="G49" s="23"/>
      <c r="H49" s="28" t="s">
        <v>119</v>
      </c>
      <c r="I49" s="17"/>
      <c r="J49" s="106">
        <f ca="1">((K35)-J47)</f>
        <v>0.87841842726791297</v>
      </c>
      <c r="K49" s="17"/>
      <c r="L49" s="17"/>
      <c r="M49" s="17"/>
      <c r="N49" s="17"/>
      <c r="O49" s="1"/>
      <c r="P49" s="1"/>
      <c r="R49" s="56"/>
      <c r="S49" s="134"/>
      <c r="T49" s="121"/>
      <c r="X49" s="11" t="s">
        <v>120</v>
      </c>
      <c r="AC49" s="94"/>
      <c r="AE49" s="94"/>
      <c r="AF49" s="94"/>
      <c r="AG49" s="49"/>
      <c r="AJ49" s="49"/>
    </row>
    <row r="50" spans="1:48">
      <c r="A50" s="1"/>
      <c r="B50" s="1"/>
      <c r="C50" s="1"/>
      <c r="D50" s="1"/>
      <c r="E50" s="1"/>
      <c r="F50" s="1"/>
      <c r="G50" s="1"/>
      <c r="H50" s="1"/>
      <c r="I50" s="1"/>
      <c r="J50" s="1"/>
      <c r="K50" s="135"/>
      <c r="L50" s="1"/>
      <c r="M50" s="1"/>
      <c r="N50" s="136"/>
      <c r="O50" s="1"/>
      <c r="P50" s="1"/>
      <c r="R50" s="137">
        <f ca="1">+V44</f>
        <v>0.90835399999999999</v>
      </c>
      <c r="S50" s="138" t="s">
        <v>45</v>
      </c>
      <c r="T50" s="139"/>
      <c r="X50" s="11" t="s">
        <v>121</v>
      </c>
      <c r="AC50" s="94"/>
      <c r="AE50" s="94"/>
      <c r="AF50" s="94"/>
      <c r="AG50" s="49"/>
      <c r="AH50" s="94"/>
      <c r="AJ50" s="49"/>
      <c r="AN50" s="94"/>
      <c r="AO50" s="94"/>
      <c r="AP50" s="94"/>
      <c r="AQ50" s="94"/>
      <c r="AR50" s="94"/>
      <c r="AS50" s="94"/>
      <c r="AT50" s="94"/>
      <c r="AU50" s="94"/>
      <c r="AV50" s="94"/>
    </row>
    <row r="51" spans="1:48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R51" s="11"/>
      <c r="AB51" s="49"/>
      <c r="AC51" s="94"/>
      <c r="AE51" s="94"/>
      <c r="AF51" s="94"/>
      <c r="AG51" s="49"/>
      <c r="AH51" s="93"/>
      <c r="AJ51" s="49"/>
      <c r="AN51" s="94"/>
      <c r="AO51" s="94"/>
      <c r="AP51" s="94"/>
      <c r="AQ51" s="94"/>
      <c r="AR51" s="94"/>
      <c r="AS51" s="94"/>
      <c r="AT51" s="94"/>
      <c r="AU51" s="94"/>
      <c r="AV51" s="94"/>
    </row>
    <row r="52" spans="1:48">
      <c r="A52" s="1"/>
      <c r="B52" s="1"/>
      <c r="C52" s="1"/>
      <c r="D52" s="1"/>
      <c r="E52" s="1"/>
      <c r="F52" s="1"/>
      <c r="G52" s="1"/>
      <c r="H52" s="1"/>
      <c r="I52" s="1"/>
      <c r="J52" s="140"/>
      <c r="K52" s="140"/>
      <c r="L52" s="140"/>
      <c r="M52" s="140"/>
      <c r="N52" s="1"/>
      <c r="O52" s="1"/>
      <c r="P52" s="1"/>
      <c r="R52" s="11"/>
      <c r="AB52" s="49"/>
      <c r="AC52" s="94"/>
      <c r="AE52" s="94"/>
      <c r="AF52" s="94"/>
      <c r="AG52" s="49"/>
      <c r="AH52" s="93"/>
      <c r="AJ52" s="49"/>
      <c r="AN52" s="94"/>
      <c r="AO52" s="94"/>
      <c r="AP52" s="94"/>
      <c r="AQ52" s="94"/>
      <c r="AR52" s="94"/>
      <c r="AS52" s="94"/>
      <c r="AT52" s="94"/>
      <c r="AU52" s="94"/>
      <c r="AV52" s="94"/>
    </row>
    <row r="53" spans="1:48" ht="15.6">
      <c r="A53" s="1"/>
      <c r="B53" s="1"/>
      <c r="C53" s="1"/>
      <c r="D53" s="1"/>
      <c r="E53" s="1"/>
      <c r="F53" s="1"/>
      <c r="G53" s="1"/>
      <c r="H53" s="1"/>
      <c r="I53" s="1"/>
      <c r="J53" s="1"/>
      <c r="K53" s="140"/>
      <c r="L53" s="140"/>
      <c r="M53" s="140"/>
      <c r="N53" s="1"/>
      <c r="O53" s="1"/>
      <c r="P53" s="1"/>
      <c r="R53" s="11"/>
      <c r="S53" s="11" t="s">
        <v>122</v>
      </c>
      <c r="T53" s="94"/>
      <c r="U53" s="141"/>
      <c r="W53" s="142" t="s">
        <v>123</v>
      </c>
      <c r="X53" s="143"/>
      <c r="Y53" s="143"/>
      <c r="Z53" s="143"/>
      <c r="AA53" s="143"/>
      <c r="AB53" s="143"/>
      <c r="AE53" s="94"/>
      <c r="AH53" s="93"/>
      <c r="AJ53" s="49"/>
      <c r="AN53" s="94"/>
      <c r="AO53" s="94"/>
      <c r="AP53" s="94"/>
      <c r="AQ53" s="94"/>
      <c r="AR53" s="94"/>
      <c r="AS53" s="94"/>
      <c r="AT53" s="94"/>
      <c r="AU53" s="94"/>
      <c r="AV53" s="94"/>
    </row>
    <row r="54" spans="1:48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44"/>
      <c r="M54" s="144"/>
      <c r="N54" s="1"/>
      <c r="O54" s="1"/>
      <c r="P54" s="1"/>
      <c r="R54" s="145"/>
      <c r="S54" s="146" t="s">
        <v>86</v>
      </c>
      <c r="T54" s="146" t="s">
        <v>124</v>
      </c>
      <c r="U54" s="147" t="s">
        <v>89</v>
      </c>
      <c r="W54" s="148" t="s">
        <v>125</v>
      </c>
      <c r="X54" s="149">
        <v>3.7226020000000002</v>
      </c>
      <c r="Y54" s="150" t="s">
        <v>126</v>
      </c>
      <c r="Z54" s="151">
        <v>3.7226020000000002</v>
      </c>
      <c r="AC54" s="20"/>
      <c r="AE54" s="94"/>
      <c r="AJ54" s="49"/>
    </row>
    <row r="55" spans="1:48">
      <c r="A55" s="1"/>
      <c r="B55" s="1"/>
      <c r="C55" s="1"/>
      <c r="D55" s="1"/>
      <c r="E55" s="1"/>
      <c r="F55" s="1"/>
      <c r="G55" s="1"/>
      <c r="H55" s="1"/>
      <c r="I55" s="1"/>
      <c r="J55" s="144"/>
      <c r="K55" s="1"/>
      <c r="L55" s="144"/>
      <c r="M55" s="144"/>
      <c r="N55" s="1"/>
      <c r="O55" s="1"/>
      <c r="P55" s="1"/>
      <c r="R55" s="12" t="s">
        <v>43</v>
      </c>
      <c r="S55" s="128">
        <v>0.56200000000000006</v>
      </c>
      <c r="T55" s="128">
        <v>6.3799999999999996E-2</v>
      </c>
      <c r="U55" s="152">
        <f>ROUND(+S55*T55,5)</f>
        <v>3.5860000000000003E-2</v>
      </c>
      <c r="W55" s="153" t="s">
        <v>127</v>
      </c>
      <c r="X55" s="154">
        <v>3.7226020000000002</v>
      </c>
      <c r="Y55" s="155" t="s">
        <v>128</v>
      </c>
      <c r="Z55" s="156">
        <v>3.7226020000000002</v>
      </c>
      <c r="AC55" s="94"/>
      <c r="AE55" s="94"/>
      <c r="AF55" s="94"/>
      <c r="AG55" s="49"/>
      <c r="AJ55" s="49"/>
    </row>
    <row r="56" spans="1:48" ht="15.6">
      <c r="A56" s="1"/>
      <c r="B56" s="1"/>
      <c r="C56" s="1"/>
      <c r="D56" s="1"/>
      <c r="E56" s="140"/>
      <c r="F56" s="1"/>
      <c r="G56" s="1"/>
      <c r="H56" s="1"/>
      <c r="I56" s="1"/>
      <c r="J56" s="144"/>
      <c r="K56" s="1"/>
      <c r="L56" s="144"/>
      <c r="M56" s="144"/>
      <c r="N56" s="1"/>
      <c r="O56" s="1"/>
      <c r="P56" s="1"/>
      <c r="R56" s="12" t="s">
        <v>129</v>
      </c>
      <c r="S56" s="128">
        <v>9.4E-2</v>
      </c>
      <c r="T56" s="128">
        <v>6.59E-2</v>
      </c>
      <c r="U56" s="152">
        <f>ROUND(+S56*T56,5)</f>
        <v>6.1900000000000002E-3</v>
      </c>
      <c r="W56" s="12"/>
      <c r="Y56" s="157"/>
      <c r="Z56" s="158"/>
      <c r="AC56" s="94"/>
      <c r="AE56" s="94"/>
      <c r="AF56" s="94"/>
      <c r="AG56" s="49"/>
      <c r="AH56" s="93"/>
      <c r="AJ56" s="49"/>
      <c r="AN56" s="94"/>
    </row>
    <row r="57" spans="1:48">
      <c r="A57" s="1"/>
      <c r="B57" s="1"/>
      <c r="C57" s="1"/>
      <c r="D57" s="1"/>
      <c r="E57" s="140"/>
      <c r="F57" s="140"/>
      <c r="G57" s="140"/>
      <c r="H57" s="159"/>
      <c r="I57" s="140"/>
      <c r="J57" s="144"/>
      <c r="K57" s="1"/>
      <c r="L57" s="1"/>
      <c r="M57" s="1"/>
      <c r="N57" s="1"/>
      <c r="O57" s="1"/>
      <c r="P57" s="1"/>
      <c r="R57" s="12" t="s">
        <v>41</v>
      </c>
      <c r="S57" s="160">
        <v>0.34399999999999997</v>
      </c>
      <c r="T57" s="161"/>
      <c r="U57" s="162"/>
      <c r="W57" s="80"/>
      <c r="X57" s="163" t="s">
        <v>130</v>
      </c>
      <c r="Y57" s="164">
        <v>0.30151749999999999</v>
      </c>
      <c r="Z57" s="165"/>
      <c r="AC57" s="94"/>
      <c r="AE57" s="94"/>
      <c r="AF57" s="94"/>
      <c r="AG57" s="49"/>
      <c r="AH57" s="93"/>
      <c r="AJ57" s="49"/>
    </row>
    <row r="58" spans="1:48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R58" s="80"/>
      <c r="S58" s="160">
        <f>SUM(S55:S57)</f>
        <v>1</v>
      </c>
      <c r="T58" s="166"/>
      <c r="U58" s="167"/>
      <c r="X58" s="94"/>
      <c r="Y58" s="94"/>
      <c r="Z58" s="94"/>
      <c r="AA58" s="109"/>
      <c r="AB58" s="49"/>
      <c r="AC58" s="94"/>
      <c r="AE58" s="94"/>
      <c r="AF58" s="94"/>
      <c r="AG58" s="49"/>
      <c r="AH58" s="93"/>
      <c r="AJ58" s="49"/>
    </row>
    <row r="59" spans="1:48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X59" s="168"/>
      <c r="Y59" s="168"/>
      <c r="Z59" s="168"/>
      <c r="AE59" s="94"/>
      <c r="AH59" s="93"/>
      <c r="AJ59" s="49"/>
      <c r="AN59" s="93"/>
      <c r="AO59" s="93"/>
      <c r="AP59" s="93"/>
      <c r="AQ59" s="93"/>
      <c r="AR59" s="93"/>
      <c r="AS59" s="93"/>
      <c r="AT59" s="93"/>
      <c r="AU59" s="93"/>
      <c r="AV59" s="93"/>
    </row>
    <row r="60" spans="1:48">
      <c r="A60" s="1"/>
      <c r="B60" s="1"/>
      <c r="C60" s="1"/>
      <c r="D60" s="1"/>
      <c r="E60" s="140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R60" s="11"/>
      <c r="S60" s="169"/>
      <c r="W60" s="145"/>
      <c r="X60" s="170" t="s">
        <v>97</v>
      </c>
      <c r="Y60" s="170" t="s">
        <v>131</v>
      </c>
      <c r="Z60" s="171" t="s">
        <v>22</v>
      </c>
      <c r="AE60" s="94"/>
      <c r="AJ60" s="49"/>
      <c r="AN60" s="93"/>
      <c r="AO60" s="93"/>
      <c r="AP60" s="93"/>
      <c r="AQ60" s="93"/>
      <c r="AR60" s="93"/>
      <c r="AS60" s="93"/>
      <c r="AT60" s="93"/>
      <c r="AU60" s="93"/>
      <c r="AV60" s="93"/>
    </row>
    <row r="61" spans="1:48">
      <c r="A61" s="1"/>
      <c r="B61" s="1"/>
      <c r="C61" s="1"/>
      <c r="D61" s="1"/>
      <c r="E61" s="1"/>
      <c r="F61" s="140"/>
      <c r="G61" s="140"/>
      <c r="H61" s="140"/>
      <c r="I61" s="140"/>
      <c r="J61" s="140"/>
      <c r="K61" s="140"/>
      <c r="L61" s="140"/>
      <c r="M61" s="140"/>
      <c r="N61" s="140"/>
      <c r="O61" s="1"/>
      <c r="P61" s="1"/>
      <c r="R61" s="11"/>
      <c r="W61" s="12"/>
      <c r="X61" s="172"/>
      <c r="Y61" s="172"/>
      <c r="Z61" s="173"/>
      <c r="AE61" s="94"/>
      <c r="AF61" s="94"/>
      <c r="AG61" s="49"/>
      <c r="AJ61" s="49"/>
      <c r="AN61" s="93"/>
      <c r="AO61" s="93"/>
      <c r="AP61" s="93"/>
      <c r="AQ61" s="93"/>
      <c r="AR61" s="93"/>
      <c r="AS61" s="93"/>
      <c r="AT61" s="93"/>
      <c r="AU61" s="93"/>
      <c r="AV61" s="93"/>
    </row>
    <row r="62" spans="1:48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R62" s="11"/>
      <c r="S62" s="169"/>
      <c r="W62" s="12"/>
      <c r="X62" s="126" t="s">
        <v>99</v>
      </c>
      <c r="Y62" s="127">
        <f t="shared" ref="Y62:Z67" ca="1" si="20">+J33</f>
        <v>0.28326031185326539</v>
      </c>
      <c r="Z62" s="127">
        <f t="shared" ca="1" si="20"/>
        <v>0.22725539303076001</v>
      </c>
      <c r="AE62" s="94"/>
      <c r="AF62" s="94"/>
      <c r="AG62" s="49"/>
      <c r="AH62" s="93"/>
      <c r="AJ62" s="49"/>
      <c r="AN62" s="93"/>
      <c r="AO62" s="93"/>
      <c r="AP62" s="93"/>
      <c r="AQ62" s="93"/>
      <c r="AR62" s="93"/>
      <c r="AS62" s="93"/>
      <c r="AT62" s="93"/>
      <c r="AU62" s="93"/>
      <c r="AV62" s="93"/>
    </row>
    <row r="63" spans="1:48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R63" s="11"/>
      <c r="W63" s="12"/>
      <c r="X63" s="126" t="s">
        <v>100</v>
      </c>
      <c r="Y63" s="127">
        <f t="shared" ca="1" si="20"/>
        <v>0.44448348271829652</v>
      </c>
      <c r="Z63" s="127">
        <f t="shared" ca="1" si="20"/>
        <v>0.35114195134745424</v>
      </c>
      <c r="AE63" s="94"/>
      <c r="AF63" s="94"/>
      <c r="AG63" s="49"/>
      <c r="AH63" s="93"/>
      <c r="AJ63" s="49"/>
    </row>
    <row r="64" spans="1:48">
      <c r="A64" s="11" t="b">
        <v>1</v>
      </c>
      <c r="B64" s="1"/>
      <c r="C64" s="1"/>
      <c r="F64" s="1"/>
      <c r="G64" s="1"/>
      <c r="H64" s="1"/>
      <c r="I64" s="1"/>
      <c r="J64" s="1"/>
      <c r="K64" s="1"/>
      <c r="L64" s="1"/>
      <c r="M64" s="1"/>
      <c r="N64" s="1"/>
      <c r="R64" s="11"/>
      <c r="S64" s="169"/>
      <c r="W64" s="12"/>
      <c r="X64" s="126" t="s">
        <v>45</v>
      </c>
      <c r="Y64" s="127">
        <f t="shared" ca="1" si="20"/>
        <v>0.90835399999999999</v>
      </c>
      <c r="Z64" s="127">
        <f t="shared" ca="1" si="20"/>
        <v>0.90840327663494291</v>
      </c>
      <c r="AE64" s="94"/>
      <c r="AF64" s="94"/>
      <c r="AG64" s="49"/>
      <c r="AH64" s="93"/>
      <c r="AJ64" s="49"/>
    </row>
    <row r="65" spans="8:40">
      <c r="H65" s="93"/>
      <c r="I65" s="93"/>
      <c r="J65" s="93"/>
      <c r="K65" s="93"/>
      <c r="L65" s="93"/>
      <c r="M65" s="93"/>
      <c r="N65" s="93"/>
      <c r="O65" s="93"/>
      <c r="R65" s="11"/>
      <c r="W65" s="12"/>
      <c r="X65" s="126" t="s">
        <v>102</v>
      </c>
      <c r="Y65" s="127">
        <f t="shared" ca="1" si="20"/>
        <v>9.1645999999999991E-2</v>
      </c>
      <c r="Z65" s="127">
        <f t="shared" ca="1" si="20"/>
        <v>9.1645999999999991E-2</v>
      </c>
      <c r="AE65" s="94"/>
      <c r="AH65" s="93"/>
      <c r="AJ65" s="49"/>
      <c r="AN65" s="93"/>
    </row>
    <row r="66" spans="8:40">
      <c r="H66" s="93"/>
      <c r="I66" s="93"/>
      <c r="J66" s="93"/>
      <c r="K66" s="93"/>
      <c r="L66" s="93"/>
      <c r="M66" s="93"/>
      <c r="N66" s="93"/>
      <c r="O66" s="93"/>
      <c r="R66" s="11"/>
      <c r="S66" s="169"/>
      <c r="W66" s="12"/>
      <c r="X66" s="126" t="s">
        <v>103</v>
      </c>
      <c r="Y66" s="127">
        <f t="shared" ca="1" si="20"/>
        <v>3.0924723730397341</v>
      </c>
      <c r="Z66" s="127">
        <f t="shared" ca="1" si="20"/>
        <v>3.0924723730397341</v>
      </c>
      <c r="AE66" s="94"/>
      <c r="AJ66" s="49"/>
    </row>
    <row r="67" spans="8:40">
      <c r="O67" s="93"/>
      <c r="W67" s="80"/>
      <c r="X67" s="175" t="s">
        <v>104</v>
      </c>
      <c r="Y67" s="176">
        <f t="shared" si="20"/>
        <v>0.21</v>
      </c>
      <c r="Z67" s="176">
        <f t="shared" si="20"/>
        <v>0.21</v>
      </c>
      <c r="AE67" s="94"/>
      <c r="AF67" s="94"/>
      <c r="AG67" s="49"/>
      <c r="AJ67" s="49"/>
    </row>
    <row r="68" spans="8:40">
      <c r="O68" s="93"/>
      <c r="W68" s="126"/>
      <c r="AE68" s="94"/>
      <c r="AF68" s="94"/>
      <c r="AG68" s="49"/>
      <c r="AH68" s="93"/>
      <c r="AJ68" s="49"/>
    </row>
    <row r="69" spans="8:40">
      <c r="O69" s="93"/>
      <c r="X69" s="94"/>
      <c r="Y69" s="94"/>
      <c r="Z69" s="94"/>
      <c r="AA69" s="109"/>
      <c r="AB69" s="49"/>
      <c r="AC69" s="94"/>
      <c r="AE69" s="94"/>
      <c r="AF69" s="94"/>
      <c r="AG69" s="49"/>
      <c r="AH69" s="93"/>
      <c r="AJ69" s="49"/>
    </row>
    <row r="70" spans="8:40">
      <c r="X70" s="94"/>
      <c r="Y70" s="94"/>
      <c r="Z70" s="94"/>
      <c r="AA70" s="109"/>
      <c r="AB70" s="49"/>
      <c r="AC70" s="94"/>
      <c r="AE70" s="94"/>
      <c r="AF70" s="94"/>
      <c r="AG70" s="49"/>
      <c r="AH70" s="93"/>
      <c r="AJ70" s="49"/>
    </row>
    <row r="71" spans="8:40">
      <c r="AE71" s="94"/>
      <c r="AH71" s="93"/>
      <c r="AJ71" s="49"/>
    </row>
    <row r="72" spans="8:40">
      <c r="AA72" s="20"/>
      <c r="AB72" s="20"/>
      <c r="AC72" s="20"/>
      <c r="AE72" s="94"/>
      <c r="AJ72" s="49"/>
    </row>
    <row r="73" spans="8:40">
      <c r="X73" s="94"/>
      <c r="Y73" s="94"/>
      <c r="Z73" s="94"/>
      <c r="AA73" s="109"/>
      <c r="AB73" s="49"/>
      <c r="AC73" s="94"/>
      <c r="AE73" s="94"/>
      <c r="AF73" s="94"/>
      <c r="AG73" s="49"/>
      <c r="AJ73" s="49"/>
    </row>
    <row r="74" spans="8:40">
      <c r="X74" s="94"/>
      <c r="Y74" s="94"/>
      <c r="Z74" s="94"/>
      <c r="AA74" s="109"/>
      <c r="AB74" s="49"/>
      <c r="AC74" s="94"/>
      <c r="AE74" s="94"/>
      <c r="AF74" s="94"/>
      <c r="AG74" s="49"/>
      <c r="AH74" s="93"/>
      <c r="AJ74" s="49"/>
    </row>
    <row r="75" spans="8:40">
      <c r="X75" s="94"/>
      <c r="Y75" s="94"/>
      <c r="Z75" s="94"/>
      <c r="AA75" s="109"/>
      <c r="AB75" s="49"/>
      <c r="AC75" s="94"/>
      <c r="AE75" s="94"/>
      <c r="AF75" s="94"/>
      <c r="AG75" s="49"/>
      <c r="AH75" s="93"/>
      <c r="AJ75" s="49"/>
    </row>
    <row r="76" spans="8:40">
      <c r="X76" s="94"/>
      <c r="Y76" s="94"/>
      <c r="Z76" s="94"/>
      <c r="AA76" s="109"/>
      <c r="AB76" s="49"/>
      <c r="AC76" s="94"/>
      <c r="AE76" s="94"/>
      <c r="AF76" s="94"/>
      <c r="AG76" s="49"/>
      <c r="AH76" s="93"/>
      <c r="AJ76" s="49"/>
    </row>
    <row r="77" spans="8:40">
      <c r="AE77" s="94"/>
      <c r="AH77" s="93"/>
      <c r="AJ77" s="49"/>
    </row>
    <row r="79" spans="8:40">
      <c r="X79" s="94"/>
      <c r="Y79" s="94"/>
      <c r="Z79" s="94"/>
      <c r="AA79" s="109"/>
      <c r="AB79" s="49"/>
      <c r="AC79" s="94"/>
      <c r="AF79" s="94"/>
      <c r="AG79" s="49"/>
    </row>
    <row r="80" spans="8:40">
      <c r="X80" s="94"/>
      <c r="Y80" s="94"/>
      <c r="Z80" s="94"/>
      <c r="AA80" s="109"/>
      <c r="AB80" s="49"/>
      <c r="AC80" s="94"/>
      <c r="AF80" s="94"/>
      <c r="AG80" s="49"/>
      <c r="AH80" s="93"/>
    </row>
    <row r="81" spans="24:34">
      <c r="X81" s="94"/>
      <c r="Y81" s="94"/>
      <c r="Z81" s="94"/>
      <c r="AA81" s="109"/>
      <c r="AB81" s="49"/>
      <c r="AC81" s="94"/>
      <c r="AF81" s="94"/>
      <c r="AG81" s="49"/>
      <c r="AH81" s="93"/>
    </row>
    <row r="82" spans="24:34">
      <c r="X82" s="94"/>
      <c r="Y82" s="94"/>
      <c r="Z82" s="94"/>
      <c r="AA82" s="109"/>
      <c r="AB82" s="49"/>
      <c r="AC82" s="94"/>
      <c r="AF82" s="94"/>
      <c r="AG82" s="49"/>
      <c r="AH82" s="93"/>
    </row>
    <row r="83" spans="24:34">
      <c r="AH83" s="93"/>
    </row>
    <row r="85" spans="24:34">
      <c r="X85" s="94"/>
      <c r="Y85" s="94"/>
      <c r="Z85" s="94"/>
      <c r="AA85" s="109"/>
      <c r="AB85" s="49"/>
      <c r="AC85" s="94"/>
      <c r="AF85" s="94"/>
      <c r="AG85" s="49"/>
    </row>
    <row r="86" spans="24:34">
      <c r="X86" s="94"/>
      <c r="Y86" s="94"/>
      <c r="Z86" s="94"/>
      <c r="AA86" s="109"/>
      <c r="AB86" s="49"/>
      <c r="AC86" s="94"/>
      <c r="AF86" s="94"/>
      <c r="AG86" s="49"/>
      <c r="AH86" s="93"/>
    </row>
    <row r="87" spans="24:34">
      <c r="X87" s="94"/>
      <c r="Y87" s="94"/>
      <c r="Z87" s="94"/>
      <c r="AA87" s="109"/>
      <c r="AB87" s="49"/>
      <c r="AC87" s="94"/>
      <c r="AF87" s="94"/>
      <c r="AG87" s="49"/>
      <c r="AH87" s="93"/>
    </row>
    <row r="88" spans="24:34">
      <c r="X88" s="94"/>
      <c r="Y88" s="94"/>
      <c r="Z88" s="94"/>
      <c r="AA88" s="109"/>
      <c r="AB88" s="49"/>
      <c r="AC88" s="94"/>
      <c r="AF88" s="94"/>
      <c r="AG88" s="49"/>
      <c r="AH88" s="93"/>
    </row>
    <row r="89" spans="24:34">
      <c r="AH89" s="93"/>
    </row>
    <row r="91" spans="24:34">
      <c r="X91" s="94"/>
      <c r="Y91" s="94"/>
      <c r="Z91" s="94"/>
      <c r="AA91" s="109"/>
      <c r="AB91" s="49"/>
      <c r="AC91" s="94"/>
      <c r="AF91" s="94"/>
      <c r="AG91" s="49"/>
    </row>
    <row r="92" spans="24:34">
      <c r="X92" s="94"/>
      <c r="Y92" s="94"/>
      <c r="Z92" s="94"/>
      <c r="AA92" s="109"/>
      <c r="AB92" s="49"/>
      <c r="AC92" s="94"/>
      <c r="AF92" s="94"/>
      <c r="AG92" s="49"/>
      <c r="AH92" s="93"/>
    </row>
    <row r="93" spans="24:34">
      <c r="X93" s="94"/>
      <c r="Y93" s="94"/>
      <c r="Z93" s="94"/>
      <c r="AA93" s="109"/>
      <c r="AB93" s="49"/>
      <c r="AC93" s="94"/>
      <c r="AF93" s="94"/>
      <c r="AG93" s="49"/>
      <c r="AH93" s="93"/>
    </row>
    <row r="94" spans="24:34">
      <c r="X94" s="94"/>
      <c r="Y94" s="94"/>
      <c r="Z94" s="94"/>
      <c r="AA94" s="109"/>
      <c r="AB94" s="49"/>
      <c r="AC94" s="94"/>
      <c r="AF94" s="94"/>
      <c r="AG94" s="49"/>
      <c r="AH94" s="93"/>
    </row>
    <row r="95" spans="24:34">
      <c r="AH95" s="93"/>
    </row>
    <row r="97" spans="24:34">
      <c r="X97" s="94"/>
      <c r="Y97" s="94"/>
      <c r="Z97" s="94"/>
      <c r="AA97" s="109"/>
      <c r="AB97" s="49"/>
      <c r="AC97" s="94"/>
      <c r="AF97" s="94"/>
      <c r="AG97" s="49"/>
    </row>
    <row r="98" spans="24:34">
      <c r="X98" s="94"/>
      <c r="Y98" s="94"/>
      <c r="Z98" s="94"/>
      <c r="AA98" s="109"/>
      <c r="AB98" s="49"/>
      <c r="AC98" s="94"/>
      <c r="AF98" s="94"/>
      <c r="AG98" s="49"/>
      <c r="AH98" s="93"/>
    </row>
    <row r="99" spans="24:34">
      <c r="X99" s="94"/>
      <c r="Y99" s="94"/>
      <c r="Z99" s="94"/>
      <c r="AA99" s="109"/>
      <c r="AB99" s="49"/>
      <c r="AC99" s="94"/>
      <c r="AF99" s="94"/>
      <c r="AG99" s="49"/>
      <c r="AH99" s="93"/>
    </row>
    <row r="100" spans="24:34">
      <c r="X100" s="94"/>
      <c r="Y100" s="94"/>
      <c r="Z100" s="94"/>
      <c r="AA100" s="109"/>
      <c r="AB100" s="49"/>
      <c r="AC100" s="94"/>
      <c r="AF100" s="94"/>
      <c r="AG100" s="49"/>
      <c r="AH100" s="93"/>
    </row>
    <row r="101" spans="24:34">
      <c r="AH101" s="93"/>
    </row>
    <row r="103" spans="24:34">
      <c r="X103" s="94"/>
      <c r="Y103" s="94"/>
      <c r="Z103" s="94"/>
      <c r="AA103" s="109"/>
      <c r="AB103" s="49"/>
      <c r="AC103" s="94"/>
      <c r="AF103" s="94"/>
      <c r="AG103" s="49"/>
    </row>
    <row r="104" spans="24:34">
      <c r="X104" s="94"/>
      <c r="Y104" s="94"/>
      <c r="Z104" s="94"/>
      <c r="AA104" s="109"/>
      <c r="AB104" s="49"/>
      <c r="AC104" s="94"/>
      <c r="AF104" s="94"/>
      <c r="AG104" s="49"/>
      <c r="AH104" s="93"/>
    </row>
    <row r="105" spans="24:34">
      <c r="X105" s="94"/>
      <c r="Y105" s="94"/>
      <c r="Z105" s="94"/>
      <c r="AA105" s="109"/>
      <c r="AB105" s="49"/>
      <c r="AC105" s="94"/>
      <c r="AF105" s="94"/>
      <c r="AG105" s="49"/>
      <c r="AH105" s="93"/>
    </row>
    <row r="106" spans="24:34">
      <c r="X106" s="94"/>
      <c r="Y106" s="94"/>
      <c r="Z106" s="94"/>
      <c r="AA106" s="109"/>
      <c r="AB106" s="49"/>
      <c r="AC106" s="94"/>
      <c r="AF106" s="94"/>
      <c r="AG106" s="49"/>
      <c r="AH106" s="93"/>
    </row>
    <row r="107" spans="24:34">
      <c r="AH107" s="93"/>
    </row>
    <row r="109" spans="24:34">
      <c r="X109" s="94"/>
      <c r="Y109" s="94"/>
      <c r="Z109" s="94"/>
      <c r="AA109" s="109"/>
      <c r="AB109" s="49"/>
      <c r="AC109" s="94"/>
      <c r="AF109" s="94"/>
      <c r="AG109" s="49"/>
    </row>
    <row r="110" spans="24:34">
      <c r="X110" s="94"/>
      <c r="Y110" s="94"/>
      <c r="Z110" s="94"/>
      <c r="AA110" s="109"/>
      <c r="AB110" s="49"/>
      <c r="AC110" s="94"/>
      <c r="AF110" s="94"/>
      <c r="AG110" s="49"/>
    </row>
    <row r="111" spans="24:34">
      <c r="X111" s="94"/>
      <c r="Y111" s="94"/>
      <c r="Z111" s="94"/>
      <c r="AA111" s="109"/>
      <c r="AB111" s="49"/>
      <c r="AC111" s="94"/>
      <c r="AF111" s="94"/>
      <c r="AG111" s="49"/>
    </row>
    <row r="112" spans="24:34">
      <c r="X112" s="94"/>
      <c r="Y112" s="94"/>
      <c r="Z112" s="94"/>
      <c r="AA112" s="109"/>
      <c r="AB112" s="49"/>
      <c r="AC112" s="94"/>
      <c r="AF112" s="94"/>
      <c r="AG112" s="49"/>
    </row>
  </sheetData>
  <mergeCells count="5">
    <mergeCell ref="B2:C2"/>
    <mergeCell ref="AH2:AK2"/>
    <mergeCell ref="B18:C18"/>
    <mergeCell ref="B19:C19"/>
    <mergeCell ref="L31:N31"/>
  </mergeCells>
  <pageMargins left="0.7" right="0.7" top="0.75" bottom="0.75" header="0.3" footer="0.3"/>
  <pageSetup scale="32" orientation="portrait" r:id="rId1"/>
  <headerFooter>
    <oddHeader>&amp;C&amp;KFF0000TEXT IN RED BOX CONFIDENTIAL PER WAC 480-07-160</oddHeader>
  </headerFooter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42B047C-9F3A-4F35-90C9-AD289A91CBB3}">
  <sheetPr>
    <tabColor theme="7" tint="0.79998168889431442"/>
  </sheetPr>
  <dimension ref="A1:XEZ221"/>
  <sheetViews>
    <sheetView tabSelected="1" view="pageBreakPreview" topLeftCell="A42" zoomScaleNormal="100" zoomScaleSheetLayoutView="100" workbookViewId="0">
      <pane xSplit="1" topLeftCell="AX1" activePane="topRight" state="frozen"/>
      <selection pane="topRight" activeCell="AY63" sqref="AY63"/>
    </sheetView>
  </sheetViews>
  <sheetFormatPr defaultColWidth="9.109375" defaultRowHeight="13.8" outlineLevelCol="1"/>
  <cols>
    <col min="1" max="1" width="22.6640625" style="260" customWidth="1"/>
    <col min="2" max="2" width="29.109375" style="260" bestFit="1" customWidth="1"/>
    <col min="3" max="4" width="17.5546875" style="260" customWidth="1"/>
    <col min="5" max="5" width="10.44140625" style="260" customWidth="1"/>
    <col min="6" max="6" width="4.5546875" style="260" hidden="1" customWidth="1"/>
    <col min="7" max="7" width="13.5546875" style="259" hidden="1" customWidth="1" outlineLevel="1"/>
    <col min="8" max="8" width="16" style="259" hidden="1" customWidth="1" outlineLevel="1"/>
    <col min="9" max="18" width="13.5546875" style="259" hidden="1" customWidth="1" outlineLevel="1"/>
    <col min="19" max="19" width="18.6640625" style="259" customWidth="1" collapsed="1"/>
    <col min="20" max="20" width="2" style="260" customWidth="1"/>
    <col min="21" max="32" width="10.109375" style="259" hidden="1" customWidth="1" outlineLevel="1"/>
    <col min="33" max="33" width="11.5546875" style="259" bestFit="1" customWidth="1" collapsed="1"/>
    <col min="34" max="34" width="9.109375" style="260"/>
    <col min="35" max="35" width="11" style="260" hidden="1" customWidth="1" outlineLevel="1"/>
    <col min="36" max="36" width="17.6640625" style="260" hidden="1" customWidth="1" outlineLevel="1"/>
    <col min="37" max="38" width="9.109375" style="260" hidden="1" customWidth="1" outlineLevel="1"/>
    <col min="39" max="39" width="9.88671875" style="260" hidden="1" customWidth="1" outlineLevel="1"/>
    <col min="40" max="40" width="17.6640625" style="260" hidden="1" customWidth="1" outlineLevel="1"/>
    <col min="41" max="41" width="9.88671875" style="260" hidden="1" customWidth="1" outlineLevel="1"/>
    <col min="42" max="42" width="11" style="260" bestFit="1" customWidth="1" collapsed="1"/>
    <col min="43" max="44" width="18.88671875" style="259" customWidth="1"/>
    <col min="45" max="45" width="13.109375" style="260" bestFit="1" customWidth="1"/>
    <col min="46" max="47" width="9.109375" style="260"/>
    <col min="48" max="48" width="11.109375" style="260" customWidth="1"/>
    <col min="49" max="53" width="16.44140625" style="260" customWidth="1"/>
    <col min="54" max="54" width="14.88671875" style="260" customWidth="1"/>
    <col min="55" max="55" width="10" style="260" bestFit="1" customWidth="1"/>
    <col min="56" max="56" width="14.5546875" style="364" customWidth="1"/>
    <col min="57" max="57" width="13.5546875" style="364" bestFit="1" customWidth="1"/>
    <col min="58" max="16384" width="9.109375" style="260"/>
  </cols>
  <sheetData>
    <row r="1" spans="1:57" ht="12" customHeight="1">
      <c r="A1" s="254" t="s">
        <v>297</v>
      </c>
      <c r="B1" s="255"/>
      <c r="C1" s="256"/>
      <c r="D1" s="256"/>
      <c r="E1" s="255"/>
      <c r="F1" s="255"/>
      <c r="G1" s="257" t="s">
        <v>298</v>
      </c>
      <c r="H1" s="257" t="s">
        <v>299</v>
      </c>
      <c r="I1" s="257"/>
      <c r="J1" s="257"/>
      <c r="K1" s="257"/>
      <c r="L1" s="257"/>
      <c r="M1" s="258"/>
      <c r="N1" s="258"/>
      <c r="O1" s="258"/>
      <c r="P1" s="258"/>
      <c r="Q1" s="258"/>
      <c r="R1" s="258"/>
      <c r="S1" s="258"/>
      <c r="T1" s="255"/>
      <c r="AQ1" s="258"/>
      <c r="AR1" s="258"/>
      <c r="AX1" s="261"/>
      <c r="AY1" s="262" t="s">
        <v>300</v>
      </c>
      <c r="AZ1" s="262" t="s">
        <v>301</v>
      </c>
      <c r="BA1" s="262" t="s">
        <v>302</v>
      </c>
      <c r="BB1" s="262" t="s">
        <v>303</v>
      </c>
      <c r="BD1" s="366" t="s">
        <v>670</v>
      </c>
    </row>
    <row r="2" spans="1:57" ht="12" customHeight="1">
      <c r="A2" s="254" t="s">
        <v>304</v>
      </c>
      <c r="B2" s="255"/>
      <c r="C2" s="256"/>
      <c r="D2" s="256"/>
      <c r="E2" s="255"/>
      <c r="F2" s="255"/>
      <c r="G2" s="258"/>
      <c r="H2" s="258"/>
      <c r="I2" s="258"/>
      <c r="J2" s="258"/>
      <c r="K2" s="258"/>
      <c r="L2" s="258"/>
      <c r="M2" s="258"/>
      <c r="N2" s="258"/>
      <c r="O2" s="258"/>
      <c r="P2" s="258"/>
      <c r="Q2" s="258"/>
      <c r="R2" s="258"/>
      <c r="S2" s="258"/>
      <c r="T2" s="255"/>
      <c r="AQ2" s="258"/>
      <c r="AR2" s="258"/>
      <c r="AW2" s="263" t="s">
        <v>305</v>
      </c>
      <c r="AX2" s="264" t="s">
        <v>306</v>
      </c>
      <c r="AY2" s="265">
        <f ca="1">'LG BRG - MSW'!$K$22</f>
        <v>5.631574345008139E-2</v>
      </c>
      <c r="AZ2" s="266">
        <v>1.2269E-2</v>
      </c>
      <c r="BA2" s="265">
        <f ca="1">AY2+AZ2</f>
        <v>6.8584743450081392E-2</v>
      </c>
      <c r="BB2" s="267">
        <f ca="1">SUM(BA193,BA196:BA197)-'LG BRG - MSW'!$J$20</f>
        <v>46435.775482868426</v>
      </c>
      <c r="BC2" s="267"/>
      <c r="BD2" s="366" t="s">
        <v>652</v>
      </c>
      <c r="BE2" s="367">
        <f ca="1">+'Proposed Rates'!J5</f>
        <v>3.8943471860897372E-3</v>
      </c>
    </row>
    <row r="3" spans="1:57" ht="12" customHeight="1">
      <c r="A3" s="268" t="str">
        <f>'Proposed Rates'!A2</f>
        <v>Effective October 1, 2025</v>
      </c>
      <c r="B3" s="255"/>
      <c r="C3" s="256"/>
      <c r="D3" s="256"/>
      <c r="E3" s="255"/>
      <c r="F3" s="255"/>
      <c r="G3" s="258"/>
      <c r="H3" s="258"/>
      <c r="I3" s="258"/>
      <c r="J3" s="258"/>
      <c r="K3" s="258"/>
      <c r="L3" s="258"/>
      <c r="M3" s="258"/>
      <c r="N3" s="258"/>
      <c r="O3" s="258"/>
      <c r="P3" s="258"/>
      <c r="Q3" s="258"/>
      <c r="R3" s="258"/>
      <c r="S3" s="258"/>
      <c r="T3" s="255"/>
      <c r="U3" s="269"/>
      <c r="V3" s="269"/>
      <c r="W3" s="269"/>
      <c r="X3" s="269"/>
      <c r="Y3" s="269"/>
      <c r="Z3" s="269"/>
      <c r="AA3" s="269"/>
      <c r="AB3" s="269"/>
      <c r="AC3" s="269"/>
      <c r="AD3" s="269"/>
      <c r="AE3" s="269"/>
      <c r="AF3" s="269"/>
      <c r="AQ3" s="258"/>
      <c r="AR3" s="258"/>
      <c r="AW3" s="263"/>
      <c r="AX3" s="264" t="s">
        <v>134</v>
      </c>
      <c r="AY3" s="265">
        <f ca="1">'LG BRG - Recycle'!$K$22</f>
        <v>7.9543194210170975E-2</v>
      </c>
      <c r="AZ3" s="266">
        <v>5.0000000000000001E-4</v>
      </c>
      <c r="BA3" s="265">
        <f ca="1">AY3+AZ3</f>
        <v>8.0043194210170976E-2</v>
      </c>
      <c r="BB3" s="267">
        <f ca="1">BA194-'LG BRG - Recycle'!$J$20</f>
        <v>512.09839515195927</v>
      </c>
      <c r="BD3" s="366" t="s">
        <v>134</v>
      </c>
      <c r="BE3" s="367">
        <f ca="1">+'Proposed Rates'!J6</f>
        <v>3.8676738853231783E-3</v>
      </c>
    </row>
    <row r="4" spans="1:57" ht="41.4">
      <c r="A4" s="255"/>
      <c r="B4" s="270"/>
      <c r="C4" s="271" t="s">
        <v>307</v>
      </c>
      <c r="D4" s="271" t="s">
        <v>308</v>
      </c>
      <c r="E4" s="271" t="s">
        <v>309</v>
      </c>
      <c r="F4" s="255"/>
      <c r="G4" s="272" t="s">
        <v>310</v>
      </c>
      <c r="H4" s="272" t="s">
        <v>311</v>
      </c>
      <c r="I4" s="272" t="s">
        <v>312</v>
      </c>
      <c r="J4" s="272" t="s">
        <v>313</v>
      </c>
      <c r="K4" s="273" t="s">
        <v>314</v>
      </c>
      <c r="L4" s="273" t="s">
        <v>315</v>
      </c>
      <c r="M4" s="273" t="s">
        <v>316</v>
      </c>
      <c r="N4" s="273" t="s">
        <v>317</v>
      </c>
      <c r="O4" s="273" t="s">
        <v>318</v>
      </c>
      <c r="P4" s="273" t="s">
        <v>319</v>
      </c>
      <c r="Q4" s="273" t="s">
        <v>320</v>
      </c>
      <c r="R4" s="273" t="s">
        <v>321</v>
      </c>
      <c r="S4" s="272" t="s">
        <v>93</v>
      </c>
      <c r="T4" s="255"/>
      <c r="U4" s="272" t="str">
        <f t="shared" ref="U4:AF4" si="0">G4</f>
        <v>June</v>
      </c>
      <c r="V4" s="272" t="str">
        <f t="shared" si="0"/>
        <v>July</v>
      </c>
      <c r="W4" s="272" t="str">
        <f t="shared" si="0"/>
        <v>August</v>
      </c>
      <c r="X4" s="272" t="str">
        <f t="shared" si="0"/>
        <v>September</v>
      </c>
      <c r="Y4" s="272" t="str">
        <f t="shared" si="0"/>
        <v>October</v>
      </c>
      <c r="Z4" s="272" t="str">
        <f t="shared" si="0"/>
        <v>November</v>
      </c>
      <c r="AA4" s="272" t="str">
        <f t="shared" si="0"/>
        <v>December</v>
      </c>
      <c r="AB4" s="272" t="str">
        <f t="shared" si="0"/>
        <v>January</v>
      </c>
      <c r="AC4" s="272" t="str">
        <f t="shared" si="0"/>
        <v>February</v>
      </c>
      <c r="AD4" s="272" t="str">
        <f t="shared" si="0"/>
        <v>March</v>
      </c>
      <c r="AE4" s="272" t="str">
        <f t="shared" si="0"/>
        <v>April</v>
      </c>
      <c r="AF4" s="272" t="str">
        <f t="shared" si="0"/>
        <v>May</v>
      </c>
      <c r="AG4" s="274" t="s">
        <v>93</v>
      </c>
      <c r="AJ4" s="275" t="s">
        <v>322</v>
      </c>
      <c r="AK4" s="276"/>
      <c r="AL4" s="275" t="s">
        <v>227</v>
      </c>
      <c r="AM4" s="276"/>
      <c r="AN4" s="275" t="s">
        <v>323</v>
      </c>
      <c r="AO4" s="276"/>
      <c r="AQ4" s="277" t="s">
        <v>324</v>
      </c>
      <c r="AR4" s="278"/>
      <c r="AW4" s="263"/>
      <c r="AX4" s="264" t="s">
        <v>188</v>
      </c>
      <c r="AY4" s="265">
        <f ca="1">'LG BRG - Yard Waste'!$K$22</f>
        <v>1.6559109781999037E-2</v>
      </c>
      <c r="AZ4" s="266"/>
      <c r="BA4" s="265">
        <f ca="1">AY4+AZ4</f>
        <v>1.6559109781999037E-2</v>
      </c>
      <c r="BB4" s="267">
        <f ca="1">BA195-'LG BRG - Yard Waste'!$J$20</f>
        <v>417.38524690130726</v>
      </c>
      <c r="BD4" s="366" t="s">
        <v>188</v>
      </c>
      <c r="BE4" s="367">
        <f ca="1">+'Proposed Rates'!J7</f>
        <v>3.8664468919579172E-3</v>
      </c>
    </row>
    <row r="5" spans="1:57" ht="55.2">
      <c r="A5" s="271" t="s">
        <v>325</v>
      </c>
      <c r="B5" s="270" t="s">
        <v>326</v>
      </c>
      <c r="C5" s="273">
        <v>45078</v>
      </c>
      <c r="D5" s="273">
        <v>45200</v>
      </c>
      <c r="E5" s="270" t="s">
        <v>327</v>
      </c>
      <c r="F5" s="270"/>
      <c r="G5" s="272"/>
      <c r="H5" s="272"/>
      <c r="I5" s="272"/>
      <c r="J5" s="272"/>
      <c r="K5" s="273"/>
      <c r="L5" s="273"/>
      <c r="M5" s="273"/>
      <c r="N5" s="273"/>
      <c r="O5" s="273"/>
      <c r="P5" s="273"/>
      <c r="Q5" s="273"/>
      <c r="R5" s="273"/>
      <c r="S5" s="272" t="s">
        <v>328</v>
      </c>
      <c r="T5" s="270"/>
      <c r="U5" s="272" t="s">
        <v>329</v>
      </c>
      <c r="V5" s="272" t="s">
        <v>329</v>
      </c>
      <c r="W5" s="272" t="s">
        <v>329</v>
      </c>
      <c r="X5" s="272" t="s">
        <v>329</v>
      </c>
      <c r="Y5" s="272" t="s">
        <v>329</v>
      </c>
      <c r="Z5" s="272" t="s">
        <v>329</v>
      </c>
      <c r="AA5" s="272" t="s">
        <v>329</v>
      </c>
      <c r="AB5" s="272" t="s">
        <v>329</v>
      </c>
      <c r="AC5" s="272" t="s">
        <v>329</v>
      </c>
      <c r="AD5" s="272" t="s">
        <v>329</v>
      </c>
      <c r="AE5" s="272" t="s">
        <v>329</v>
      </c>
      <c r="AF5" s="272" t="s">
        <v>329</v>
      </c>
      <c r="AG5" s="272" t="s">
        <v>330</v>
      </c>
      <c r="AJ5" s="279" t="s">
        <v>331</v>
      </c>
      <c r="AK5" s="280" t="s">
        <v>332</v>
      </c>
      <c r="AL5" s="279" t="s">
        <v>331</v>
      </c>
      <c r="AM5" s="280" t="s">
        <v>332</v>
      </c>
      <c r="AN5" s="279" t="s">
        <v>331</v>
      </c>
      <c r="AO5" s="280" t="s">
        <v>332</v>
      </c>
      <c r="AQ5" s="273" t="s">
        <v>333</v>
      </c>
      <c r="AR5" s="273" t="s">
        <v>334</v>
      </c>
      <c r="AT5" s="270" t="s">
        <v>335</v>
      </c>
      <c r="AU5" s="270" t="s">
        <v>336</v>
      </c>
      <c r="AW5" s="262" t="s">
        <v>337</v>
      </c>
      <c r="AX5" s="262" t="s">
        <v>338</v>
      </c>
      <c r="AY5" s="262" t="s">
        <v>339</v>
      </c>
      <c r="AZ5" s="262" t="s">
        <v>340</v>
      </c>
      <c r="BA5" s="262" t="s">
        <v>341</v>
      </c>
      <c r="BB5" s="267">
        <f ca="1">AX219</f>
        <v>-1144.8505545399094</v>
      </c>
      <c r="BD5" s="368" t="s">
        <v>671</v>
      </c>
      <c r="BE5" s="368" t="s">
        <v>340</v>
      </c>
    </row>
    <row r="6" spans="1:57" ht="12" customHeight="1"/>
    <row r="7" spans="1:57" s="255" customFormat="1" ht="12" customHeight="1">
      <c r="C7" s="281"/>
      <c r="D7" s="281"/>
      <c r="E7" s="281"/>
      <c r="G7" s="258"/>
      <c r="H7" s="258"/>
      <c r="I7" s="258"/>
      <c r="J7" s="258"/>
      <c r="K7" s="258"/>
      <c r="L7" s="258"/>
      <c r="M7" s="258"/>
      <c r="N7" s="258"/>
      <c r="O7" s="258"/>
      <c r="P7" s="258"/>
      <c r="Q7" s="258"/>
      <c r="R7" s="258"/>
      <c r="S7" s="258"/>
      <c r="U7" s="259"/>
      <c r="V7" s="259"/>
      <c r="W7" s="259"/>
      <c r="X7" s="259"/>
      <c r="Y7" s="259"/>
      <c r="Z7" s="259"/>
      <c r="AA7" s="259"/>
      <c r="AB7" s="259"/>
      <c r="AC7" s="259"/>
      <c r="AD7" s="259"/>
      <c r="AE7" s="259"/>
      <c r="AF7" s="259"/>
      <c r="AG7" s="258"/>
      <c r="AQ7" s="258"/>
      <c r="AR7" s="258"/>
      <c r="BB7" s="267">
        <f ca="1">AX217</f>
        <v>702.13596035365481</v>
      </c>
      <c r="BD7" s="365"/>
      <c r="BE7" s="365"/>
    </row>
    <row r="8" spans="1:57" s="255" customFormat="1" ht="12" customHeight="1">
      <c r="C8" s="281"/>
      <c r="D8" s="281"/>
      <c r="E8" s="281"/>
      <c r="F8" s="282"/>
      <c r="G8" s="258"/>
      <c r="H8" s="258"/>
      <c r="I8" s="258"/>
      <c r="J8" s="258"/>
      <c r="K8" s="258"/>
      <c r="L8" s="258"/>
      <c r="M8" s="258"/>
      <c r="N8" s="258"/>
      <c r="O8" s="258"/>
      <c r="P8" s="258"/>
      <c r="Q8" s="258"/>
      <c r="R8" s="258"/>
      <c r="S8" s="258"/>
      <c r="T8" s="282"/>
      <c r="U8" s="259"/>
      <c r="V8" s="259"/>
      <c r="W8" s="259"/>
      <c r="X8" s="259"/>
      <c r="Y8" s="259"/>
      <c r="Z8" s="259"/>
      <c r="AA8" s="259"/>
      <c r="AB8" s="259"/>
      <c r="AC8" s="259"/>
      <c r="AD8" s="259"/>
      <c r="AE8" s="259"/>
      <c r="AF8" s="259"/>
      <c r="AG8" s="258"/>
      <c r="AQ8" s="258"/>
      <c r="AR8" s="258"/>
      <c r="BD8" s="365"/>
      <c r="BE8" s="365"/>
    </row>
    <row r="9" spans="1:57" s="255" customFormat="1" ht="12" customHeight="1">
      <c r="A9" s="283" t="s">
        <v>342</v>
      </c>
      <c r="B9" s="283" t="s">
        <v>342</v>
      </c>
      <c r="C9" s="256"/>
      <c r="D9" s="256"/>
      <c r="E9" s="282"/>
      <c r="F9" s="282"/>
      <c r="G9" s="258"/>
      <c r="H9" s="258"/>
      <c r="I9" s="258"/>
      <c r="J9" s="258"/>
      <c r="K9" s="258"/>
      <c r="L9" s="258"/>
      <c r="M9" s="258"/>
      <c r="N9" s="258"/>
      <c r="O9" s="258"/>
      <c r="P9" s="258"/>
      <c r="Q9" s="258"/>
      <c r="R9" s="258"/>
      <c r="S9" s="258"/>
      <c r="T9" s="282"/>
      <c r="U9" s="259"/>
      <c r="V9" s="259"/>
      <c r="W9" s="259"/>
      <c r="X9" s="259"/>
      <c r="Y9" s="259"/>
      <c r="Z9" s="259"/>
      <c r="AA9" s="259"/>
      <c r="AB9" s="259"/>
      <c r="AC9" s="259"/>
      <c r="AD9" s="259"/>
      <c r="AE9" s="259"/>
      <c r="AF9" s="259"/>
      <c r="AG9" s="258"/>
      <c r="AQ9" s="258"/>
      <c r="AR9" s="258"/>
      <c r="BD9" s="365"/>
      <c r="BE9" s="365"/>
    </row>
    <row r="10" spans="1:57" s="255" customFormat="1" ht="12" customHeight="1">
      <c r="A10" s="283"/>
      <c r="B10" s="283"/>
      <c r="C10" s="256"/>
      <c r="D10" s="256"/>
      <c r="E10" s="282"/>
      <c r="F10" s="282"/>
      <c r="G10" s="258"/>
      <c r="H10" s="258"/>
      <c r="I10" s="258"/>
      <c r="J10" s="258"/>
      <c r="K10" s="258"/>
      <c r="L10" s="258"/>
      <c r="M10" s="258"/>
      <c r="N10" s="258"/>
      <c r="O10" s="258"/>
      <c r="P10" s="258"/>
      <c r="Q10" s="258"/>
      <c r="R10" s="258"/>
      <c r="S10" s="258"/>
      <c r="T10" s="282"/>
      <c r="U10" s="259"/>
      <c r="V10" s="259"/>
      <c r="W10" s="259"/>
      <c r="X10" s="259"/>
      <c r="Y10" s="259"/>
      <c r="Z10" s="259"/>
      <c r="AA10" s="259"/>
      <c r="AB10" s="259"/>
      <c r="AC10" s="259"/>
      <c r="AD10" s="259"/>
      <c r="AE10" s="259"/>
      <c r="AF10" s="259"/>
      <c r="AG10" s="258"/>
      <c r="AL10" s="284"/>
      <c r="AM10" s="284"/>
      <c r="AQ10" s="258"/>
      <c r="AR10" s="258"/>
      <c r="BD10" s="365"/>
      <c r="BE10" s="365"/>
    </row>
    <row r="11" spans="1:57" s="255" customFormat="1" ht="12" customHeight="1">
      <c r="A11" s="285" t="s">
        <v>343</v>
      </c>
      <c r="B11" s="285" t="s">
        <v>343</v>
      </c>
      <c r="C11" s="286"/>
      <c r="D11" s="286"/>
      <c r="E11" s="286"/>
      <c r="F11" s="286"/>
      <c r="G11" s="258"/>
      <c r="H11" s="258"/>
      <c r="I11" s="258"/>
      <c r="J11" s="258"/>
      <c r="K11" s="258"/>
      <c r="L11" s="258"/>
      <c r="M11" s="258"/>
      <c r="N11" s="258"/>
      <c r="O11" s="258"/>
      <c r="P11" s="258"/>
      <c r="Q11" s="258"/>
      <c r="R11" s="258"/>
      <c r="S11" s="258"/>
      <c r="T11" s="286"/>
      <c r="U11" s="259"/>
      <c r="V11" s="259"/>
      <c r="W11" s="259"/>
      <c r="X11" s="259"/>
      <c r="Y11" s="259"/>
      <c r="Z11" s="259"/>
      <c r="AA11" s="259"/>
      <c r="AB11" s="259"/>
      <c r="AC11" s="259"/>
      <c r="AD11" s="259"/>
      <c r="AE11" s="259"/>
      <c r="AF11" s="259"/>
      <c r="AG11" s="287"/>
      <c r="AL11" s="288"/>
      <c r="AM11" s="289"/>
      <c r="AQ11" s="258"/>
      <c r="AR11" s="258"/>
      <c r="BD11" s="365"/>
      <c r="BE11" s="365"/>
    </row>
    <row r="12" spans="1:57" s="255" customFormat="1" ht="12" customHeight="1">
      <c r="A12" s="260" t="s">
        <v>344</v>
      </c>
      <c r="B12" s="260" t="s">
        <v>345</v>
      </c>
      <c r="C12" s="290">
        <v>7.27</v>
      </c>
      <c r="D12" s="290">
        <v>7.88</v>
      </c>
      <c r="E12" s="291">
        <v>23</v>
      </c>
      <c r="F12" s="290"/>
      <c r="G12" s="258">
        <v>59.379999999999995</v>
      </c>
      <c r="H12" s="258">
        <v>67.245000000000005</v>
      </c>
      <c r="I12" s="258">
        <v>45.435000000000002</v>
      </c>
      <c r="J12" s="258">
        <v>44.534999999999997</v>
      </c>
      <c r="K12" s="258">
        <v>30.605000000000004</v>
      </c>
      <c r="L12" s="258">
        <v>25.61</v>
      </c>
      <c r="M12" s="258">
        <v>23.64</v>
      </c>
      <c r="N12" s="258">
        <v>31.52</v>
      </c>
      <c r="O12" s="258">
        <v>15.76</v>
      </c>
      <c r="P12" s="258">
        <v>23.64</v>
      </c>
      <c r="Q12" s="258">
        <v>28.564999999999998</v>
      </c>
      <c r="R12" s="258">
        <v>28.564999999999998</v>
      </c>
      <c r="S12" s="258">
        <f t="shared" ref="S12:S42" si="1">SUM(G12:R12)</f>
        <v>424.49999999999994</v>
      </c>
      <c r="T12" s="290"/>
      <c r="U12" s="292">
        <f t="shared" ref="U12:X27" si="2">G12/$C12</f>
        <v>8.1678129298486937</v>
      </c>
      <c r="V12" s="292">
        <f t="shared" si="2"/>
        <v>9.249656121045394</v>
      </c>
      <c r="W12" s="292">
        <f t="shared" si="2"/>
        <v>6.2496561210453931</v>
      </c>
      <c r="X12" s="292">
        <f t="shared" si="2"/>
        <v>6.1258596973865203</v>
      </c>
      <c r="Y12" s="292">
        <f>K12/$D12</f>
        <v>3.8838832487309651</v>
      </c>
      <c r="Z12" s="292">
        <f t="shared" ref="Z12:AF27" si="3">L12/$D12</f>
        <v>3.25</v>
      </c>
      <c r="AA12" s="292">
        <f t="shared" si="3"/>
        <v>3</v>
      </c>
      <c r="AB12" s="292">
        <f t="shared" si="3"/>
        <v>4</v>
      </c>
      <c r="AC12" s="292">
        <f t="shared" si="3"/>
        <v>2</v>
      </c>
      <c r="AD12" s="292">
        <f t="shared" si="3"/>
        <v>3</v>
      </c>
      <c r="AE12" s="292">
        <f t="shared" si="3"/>
        <v>3.6249999999999996</v>
      </c>
      <c r="AF12" s="292">
        <f t="shared" si="3"/>
        <v>3.6249999999999996</v>
      </c>
      <c r="AG12" s="258">
        <f t="shared" ref="AG12:AG42" si="4">SUM(U12:AF12)/12</f>
        <v>4.6814056765047471</v>
      </c>
      <c r="AL12" s="288"/>
      <c r="AM12" s="289"/>
      <c r="AQ12" s="258">
        <f>AF12*4*C12</f>
        <v>105.41499999999998</v>
      </c>
      <c r="AR12" s="258">
        <f>AF12*4*D12</f>
        <v>114.25999999999999</v>
      </c>
      <c r="AU12" s="293">
        <f t="shared" ref="AU12:AU75" si="5">+AG12+AT12</f>
        <v>4.6814056765047471</v>
      </c>
      <c r="AV12"/>
      <c r="AW12" s="294">
        <f t="shared" ref="AW12:AW43" si="6">S12</f>
        <v>424.49999999999994</v>
      </c>
      <c r="AX12" s="295">
        <f>AW12+(AR12-AQ12)</f>
        <v>433.34499999999997</v>
      </c>
      <c r="AY12" s="296">
        <f t="shared" ref="AY12:AY43" ca="1" si="7">+IFERROR($D12*(1+$BA$2),0)</f>
        <v>8.4204477783866416</v>
      </c>
      <c r="AZ12" s="297">
        <f ca="1">AY12*12*AU12</f>
        <v>473.03438434141214</v>
      </c>
      <c r="BA12" s="295">
        <f ca="1">AZ12-AX12</f>
        <v>39.689384341412165</v>
      </c>
      <c r="BD12" s="369">
        <f ca="1">BE$2*AZ12</f>
        <v>1.8421601235836695</v>
      </c>
      <c r="BE12" s="369">
        <f ca="1">+BD12+AZ12</f>
        <v>474.87654446499579</v>
      </c>
    </row>
    <row r="13" spans="1:57" s="255" customFormat="1" ht="12" customHeight="1">
      <c r="A13" s="260" t="s">
        <v>346</v>
      </c>
      <c r="B13" s="260" t="s">
        <v>347</v>
      </c>
      <c r="C13" s="290">
        <v>5.32</v>
      </c>
      <c r="D13" s="290">
        <v>5.76</v>
      </c>
      <c r="E13" s="291">
        <v>23</v>
      </c>
      <c r="F13" s="290"/>
      <c r="G13" s="258">
        <v>70.48</v>
      </c>
      <c r="H13" s="258">
        <v>75.81</v>
      </c>
      <c r="I13" s="258">
        <v>67.83</v>
      </c>
      <c r="J13" s="258">
        <v>65.16</v>
      </c>
      <c r="K13" s="258">
        <v>82.92</v>
      </c>
      <c r="L13" s="258">
        <v>52.7</v>
      </c>
      <c r="M13" s="258">
        <v>55.1</v>
      </c>
      <c r="N13" s="258">
        <v>34.56</v>
      </c>
      <c r="O13" s="258">
        <v>80.64</v>
      </c>
      <c r="P13" s="258">
        <v>57.6</v>
      </c>
      <c r="Q13" s="258">
        <v>52.6</v>
      </c>
      <c r="R13" s="258">
        <v>57.6</v>
      </c>
      <c r="S13" s="258">
        <f t="shared" si="1"/>
        <v>753.00000000000011</v>
      </c>
      <c r="T13" s="290"/>
      <c r="U13" s="292">
        <f t="shared" si="2"/>
        <v>13.24812030075188</v>
      </c>
      <c r="V13" s="292">
        <f t="shared" si="2"/>
        <v>14.25</v>
      </c>
      <c r="W13" s="292">
        <f t="shared" si="2"/>
        <v>12.749999999999998</v>
      </c>
      <c r="X13" s="292">
        <f t="shared" si="2"/>
        <v>12.248120300751879</v>
      </c>
      <c r="Y13" s="292">
        <f t="shared" ref="Y13:AF42" si="8">K13/$D13</f>
        <v>14.395833333333334</v>
      </c>
      <c r="Z13" s="292">
        <f t="shared" si="3"/>
        <v>9.1493055555555571</v>
      </c>
      <c r="AA13" s="292">
        <f t="shared" si="3"/>
        <v>9.5659722222222232</v>
      </c>
      <c r="AB13" s="292">
        <f t="shared" si="3"/>
        <v>6.0000000000000009</v>
      </c>
      <c r="AC13" s="292">
        <f t="shared" si="3"/>
        <v>14</v>
      </c>
      <c r="AD13" s="292">
        <f t="shared" si="3"/>
        <v>10</v>
      </c>
      <c r="AE13" s="292">
        <f t="shared" si="3"/>
        <v>9.1319444444444446</v>
      </c>
      <c r="AF13" s="292">
        <f t="shared" si="3"/>
        <v>10</v>
      </c>
      <c r="AG13" s="258">
        <f t="shared" si="4"/>
        <v>11.228274679754941</v>
      </c>
      <c r="AL13" s="288"/>
      <c r="AM13" s="289"/>
      <c r="AQ13" s="258">
        <f t="shared" ref="AQ13:AQ43" si="9">AF13*4*C13</f>
        <v>212.8</v>
      </c>
      <c r="AR13" s="258">
        <f t="shared" ref="AR13:AR43" si="10">AF13*4*D13</f>
        <v>230.39999999999998</v>
      </c>
      <c r="AU13" s="293">
        <f t="shared" si="5"/>
        <v>11.228274679754941</v>
      </c>
      <c r="AV13"/>
      <c r="AW13" s="294">
        <f t="shared" si="6"/>
        <v>753.00000000000011</v>
      </c>
      <c r="AX13" s="295">
        <f t="shared" ref="AX13:AX43" si="11">AW13+(AR13-AQ13)</f>
        <v>770.60000000000014</v>
      </c>
      <c r="AY13" s="296">
        <f t="shared" ca="1" si="7"/>
        <v>6.1550481222724693</v>
      </c>
      <c r="AZ13" s="297">
        <f t="shared" ref="AZ13:AZ43" ca="1" si="12">AY13*12*AU13</f>
        <v>829.32685180782198</v>
      </c>
      <c r="BA13" s="295">
        <f t="shared" ref="BA13:BA43" ca="1" si="13">AZ13-AX13</f>
        <v>58.726851807821845</v>
      </c>
      <c r="BD13" s="369">
        <f t="shared" ref="BD13:BD43" ca="1" si="14">BE$2*AZ13</f>
        <v>3.2296866916864522</v>
      </c>
      <c r="BE13" s="369">
        <f t="shared" ref="BE13:BE43" ca="1" si="15">+BD13+AZ13</f>
        <v>832.55653849950841</v>
      </c>
    </row>
    <row r="14" spans="1:57" s="255" customFormat="1" ht="12" customHeight="1">
      <c r="A14" s="260" t="s">
        <v>348</v>
      </c>
      <c r="B14" s="260" t="s">
        <v>349</v>
      </c>
      <c r="C14" s="290">
        <v>9.23</v>
      </c>
      <c r="D14" s="290">
        <v>10</v>
      </c>
      <c r="E14" s="291">
        <v>23</v>
      </c>
      <c r="F14" s="290"/>
      <c r="G14" s="258">
        <v>7326.4400000000005</v>
      </c>
      <c r="H14" s="258">
        <v>8058.4600000000009</v>
      </c>
      <c r="I14" s="258">
        <v>6861.6050000000005</v>
      </c>
      <c r="J14" s="258">
        <v>5589.3249999999989</v>
      </c>
      <c r="K14" s="258">
        <v>5089.83</v>
      </c>
      <c r="L14" s="258">
        <v>4842.49</v>
      </c>
      <c r="M14" s="258">
        <v>4777.93</v>
      </c>
      <c r="N14" s="258">
        <v>4030.86</v>
      </c>
      <c r="O14" s="258">
        <v>5441.96</v>
      </c>
      <c r="P14" s="258">
        <v>4819.91</v>
      </c>
      <c r="Q14" s="258">
        <v>4809.4800000000005</v>
      </c>
      <c r="R14" s="258">
        <v>4808.75</v>
      </c>
      <c r="S14" s="258">
        <f t="shared" si="1"/>
        <v>66457.040000000008</v>
      </c>
      <c r="T14" s="290"/>
      <c r="U14" s="292">
        <f t="shared" si="2"/>
        <v>793.76381365113764</v>
      </c>
      <c r="V14" s="292">
        <f t="shared" si="2"/>
        <v>873.07258938244865</v>
      </c>
      <c r="W14" s="292">
        <f t="shared" si="2"/>
        <v>743.40249187432289</v>
      </c>
      <c r="X14" s="292">
        <f t="shared" si="2"/>
        <v>605.56067172264341</v>
      </c>
      <c r="Y14" s="292">
        <f t="shared" si="8"/>
        <v>508.983</v>
      </c>
      <c r="Z14" s="292">
        <f t="shared" si="3"/>
        <v>484.24899999999997</v>
      </c>
      <c r="AA14" s="292">
        <f t="shared" si="3"/>
        <v>477.79300000000001</v>
      </c>
      <c r="AB14" s="292">
        <f t="shared" si="3"/>
        <v>403.08600000000001</v>
      </c>
      <c r="AC14" s="292">
        <f t="shared" si="3"/>
        <v>544.19600000000003</v>
      </c>
      <c r="AD14" s="292">
        <f t="shared" si="3"/>
        <v>481.99099999999999</v>
      </c>
      <c r="AE14" s="292">
        <f t="shared" si="3"/>
        <v>480.94800000000004</v>
      </c>
      <c r="AF14" s="292">
        <f t="shared" si="3"/>
        <v>480.875</v>
      </c>
      <c r="AG14" s="258">
        <f t="shared" si="4"/>
        <v>573.16004721921274</v>
      </c>
      <c r="AL14" s="288"/>
      <c r="AM14" s="284"/>
      <c r="AQ14" s="258">
        <f t="shared" si="9"/>
        <v>17753.905000000002</v>
      </c>
      <c r="AR14" s="258">
        <f t="shared" si="10"/>
        <v>19235</v>
      </c>
      <c r="AT14" s="293"/>
      <c r="AU14" s="293">
        <f t="shared" si="5"/>
        <v>573.16004721921274</v>
      </c>
      <c r="AV14" s="298"/>
      <c r="AW14" s="294">
        <f t="shared" si="6"/>
        <v>66457.040000000008</v>
      </c>
      <c r="AX14" s="295">
        <f t="shared" si="11"/>
        <v>67938.135000000009</v>
      </c>
      <c r="AY14" s="296">
        <f t="shared" ca="1" si="7"/>
        <v>10.685847434500815</v>
      </c>
      <c r="AZ14" s="297">
        <f t="shared" ca="1" si="12"/>
        <v>73496.409841629487</v>
      </c>
      <c r="BA14" s="295">
        <f t="shared" ca="1" si="13"/>
        <v>5558.274841629478</v>
      </c>
      <c r="BD14" s="369">
        <f t="shared" ca="1" si="14"/>
        <v>286.22053685444786</v>
      </c>
      <c r="BE14" s="369">
        <f t="shared" ca="1" si="15"/>
        <v>73782.63037848394</v>
      </c>
    </row>
    <row r="15" spans="1:57" s="255" customFormat="1" ht="12" customHeight="1">
      <c r="A15" s="260" t="s">
        <v>350</v>
      </c>
      <c r="B15" s="260" t="s">
        <v>351</v>
      </c>
      <c r="C15" s="290">
        <v>12.21</v>
      </c>
      <c r="D15" s="290">
        <v>13.23</v>
      </c>
      <c r="E15" s="291">
        <v>23</v>
      </c>
      <c r="F15" s="290"/>
      <c r="G15" s="258">
        <v>9414.1949999999997</v>
      </c>
      <c r="H15" s="258">
        <v>10639.64</v>
      </c>
      <c r="I15" s="258">
        <v>9441.32</v>
      </c>
      <c r="J15" s="258">
        <v>7878.2750000000005</v>
      </c>
      <c r="K15" s="258">
        <v>6891.78</v>
      </c>
      <c r="L15" s="258">
        <v>6632.9249999999993</v>
      </c>
      <c r="M15" s="258">
        <v>6517.42</v>
      </c>
      <c r="N15" s="258">
        <v>5070.41</v>
      </c>
      <c r="O15" s="258">
        <v>7881.7699999999995</v>
      </c>
      <c r="P15" s="258">
        <v>6377.56</v>
      </c>
      <c r="Q15" s="258">
        <v>6413.25</v>
      </c>
      <c r="R15" s="258">
        <v>6416.5550000000003</v>
      </c>
      <c r="S15" s="258">
        <f t="shared" si="1"/>
        <v>89575.1</v>
      </c>
      <c r="T15" s="290"/>
      <c r="U15" s="292">
        <f t="shared" si="2"/>
        <v>771.0233415233414</v>
      </c>
      <c r="V15" s="292">
        <f t="shared" si="2"/>
        <v>871.38738738738732</v>
      </c>
      <c r="W15" s="292">
        <f t="shared" si="2"/>
        <v>773.24488124488119</v>
      </c>
      <c r="X15" s="292">
        <f t="shared" si="2"/>
        <v>645.23136773136775</v>
      </c>
      <c r="Y15" s="292">
        <f t="shared" si="8"/>
        <v>520.92063492063494</v>
      </c>
      <c r="Z15" s="292">
        <f t="shared" si="3"/>
        <v>501.35487528344663</v>
      </c>
      <c r="AA15" s="292">
        <f t="shared" si="3"/>
        <v>492.62433862433863</v>
      </c>
      <c r="AB15" s="292">
        <f t="shared" si="3"/>
        <v>383.25094482237336</v>
      </c>
      <c r="AC15" s="292">
        <f t="shared" si="3"/>
        <v>595.74981103552523</v>
      </c>
      <c r="AD15" s="292">
        <f t="shared" si="3"/>
        <v>482.05291005291008</v>
      </c>
      <c r="AE15" s="292">
        <f t="shared" si="3"/>
        <v>484.75056689342404</v>
      </c>
      <c r="AF15" s="292">
        <f t="shared" si="3"/>
        <v>485.00037792894938</v>
      </c>
      <c r="AG15" s="258">
        <f t="shared" si="4"/>
        <v>583.88261978738171</v>
      </c>
      <c r="AL15" s="288"/>
      <c r="AM15" s="289"/>
      <c r="AQ15" s="258">
        <f t="shared" si="9"/>
        <v>23687.418458049888</v>
      </c>
      <c r="AR15" s="258">
        <f t="shared" si="10"/>
        <v>25666.22</v>
      </c>
      <c r="AT15" s="293"/>
      <c r="AU15" s="293">
        <f t="shared" si="5"/>
        <v>583.88261978738171</v>
      </c>
      <c r="AV15" s="298"/>
      <c r="AW15" s="294">
        <f t="shared" si="6"/>
        <v>89575.1</v>
      </c>
      <c r="AX15" s="295">
        <f t="shared" si="11"/>
        <v>91553.901541950123</v>
      </c>
      <c r="AY15" s="296">
        <f t="shared" ca="1" si="7"/>
        <v>14.137376155844578</v>
      </c>
      <c r="AZ15" s="297">
        <f t="shared" ca="1" si="12"/>
        <v>99054.818721530348</v>
      </c>
      <c r="BA15" s="295">
        <f t="shared" ca="1" si="13"/>
        <v>7500.9171795802249</v>
      </c>
      <c r="BD15" s="369">
        <f t="shared" ca="1" si="14"/>
        <v>385.75385455682073</v>
      </c>
      <c r="BE15" s="369">
        <f t="shared" ca="1" si="15"/>
        <v>99440.572576087172</v>
      </c>
    </row>
    <row r="16" spans="1:57" s="255" customFormat="1" ht="12" customHeight="1">
      <c r="A16" s="260" t="s">
        <v>352</v>
      </c>
      <c r="B16" s="260" t="s">
        <v>353</v>
      </c>
      <c r="C16" s="290">
        <v>15.28</v>
      </c>
      <c r="D16" s="290">
        <v>16.55</v>
      </c>
      <c r="E16" s="291">
        <v>23</v>
      </c>
      <c r="F16" s="290"/>
      <c r="G16" s="258">
        <v>1952.2850000000001</v>
      </c>
      <c r="H16" s="258">
        <v>2079.9250000000002</v>
      </c>
      <c r="I16" s="258">
        <v>1812.5900000000001</v>
      </c>
      <c r="J16" s="258">
        <v>1338.5250000000001</v>
      </c>
      <c r="K16" s="258">
        <v>1316.1</v>
      </c>
      <c r="L16" s="258">
        <v>1316.365</v>
      </c>
      <c r="M16" s="258">
        <v>1301.2449999999999</v>
      </c>
      <c r="N16" s="258">
        <v>1121.26</v>
      </c>
      <c r="O16" s="258">
        <v>1383.9949999999999</v>
      </c>
      <c r="P16" s="258">
        <v>1224.7</v>
      </c>
      <c r="Q16" s="258">
        <v>1195.7400000000002</v>
      </c>
      <c r="R16" s="258">
        <v>1150.23</v>
      </c>
      <c r="S16" s="258">
        <f t="shared" si="1"/>
        <v>17192.960000000003</v>
      </c>
      <c r="T16" s="290"/>
      <c r="U16" s="292">
        <f t="shared" si="2"/>
        <v>127.76734293193718</v>
      </c>
      <c r="V16" s="292">
        <f t="shared" si="2"/>
        <v>136.12074607329845</v>
      </c>
      <c r="W16" s="292">
        <f t="shared" si="2"/>
        <v>118.62500000000001</v>
      </c>
      <c r="X16" s="292">
        <f t="shared" si="2"/>
        <v>87.599803664921481</v>
      </c>
      <c r="Y16" s="292">
        <f t="shared" si="8"/>
        <v>79.52265861027189</v>
      </c>
      <c r="Z16" s="292">
        <f t="shared" si="3"/>
        <v>79.538670694864052</v>
      </c>
      <c r="AA16" s="292">
        <f t="shared" si="3"/>
        <v>78.62507552870089</v>
      </c>
      <c r="AB16" s="292">
        <f t="shared" si="3"/>
        <v>67.749848942598177</v>
      </c>
      <c r="AC16" s="292">
        <f t="shared" si="3"/>
        <v>83.62507552870089</v>
      </c>
      <c r="AD16" s="292">
        <f t="shared" si="3"/>
        <v>74</v>
      </c>
      <c r="AE16" s="292">
        <f t="shared" si="3"/>
        <v>72.250151057401823</v>
      </c>
      <c r="AF16" s="292">
        <f t="shared" si="3"/>
        <v>69.500302114803617</v>
      </c>
      <c r="AG16" s="258">
        <f t="shared" si="4"/>
        <v>89.577056262291535</v>
      </c>
      <c r="AL16" s="288"/>
      <c r="AM16" s="289"/>
      <c r="AQ16" s="258">
        <f t="shared" si="9"/>
        <v>4247.858465256797</v>
      </c>
      <c r="AR16" s="258">
        <f t="shared" si="10"/>
        <v>4600.92</v>
      </c>
      <c r="AT16" s="293"/>
      <c r="AU16" s="293">
        <f t="shared" si="5"/>
        <v>89.577056262291535</v>
      </c>
      <c r="AV16" s="298"/>
      <c r="AW16" s="294">
        <f t="shared" si="6"/>
        <v>17192.960000000003</v>
      </c>
      <c r="AX16" s="295">
        <f t="shared" si="11"/>
        <v>17546.021534743206</v>
      </c>
      <c r="AY16" s="296">
        <f t="shared" ca="1" si="7"/>
        <v>17.685077504098849</v>
      </c>
      <c r="AZ16" s="297">
        <f t="shared" ca="1" si="12"/>
        <v>19010.12619105179</v>
      </c>
      <c r="BA16" s="295">
        <f t="shared" ca="1" si="13"/>
        <v>1464.1046563085838</v>
      </c>
      <c r="BD16" s="369">
        <f t="shared" ca="1" si="14"/>
        <v>74.032031439333352</v>
      </c>
      <c r="BE16" s="369">
        <f t="shared" ca="1" si="15"/>
        <v>19084.158222491122</v>
      </c>
    </row>
    <row r="17" spans="1:57" s="255" customFormat="1" ht="12" customHeight="1">
      <c r="A17" s="260" t="s">
        <v>354</v>
      </c>
      <c r="B17" s="260" t="s">
        <v>355</v>
      </c>
      <c r="C17" s="290">
        <v>18.28</v>
      </c>
      <c r="D17" s="290">
        <v>19.8</v>
      </c>
      <c r="E17" s="291">
        <v>23</v>
      </c>
      <c r="F17" s="290"/>
      <c r="G17" s="258">
        <v>263.52</v>
      </c>
      <c r="H17" s="258">
        <v>315.33</v>
      </c>
      <c r="I17" s="258">
        <v>283.33999999999997</v>
      </c>
      <c r="J17" s="258">
        <v>189.64500000000001</v>
      </c>
      <c r="K17" s="258">
        <v>185.82499999999999</v>
      </c>
      <c r="L17" s="258">
        <v>178.2</v>
      </c>
      <c r="M17" s="258">
        <v>178.2</v>
      </c>
      <c r="N17" s="258">
        <v>198</v>
      </c>
      <c r="O17" s="258">
        <v>158.4</v>
      </c>
      <c r="P17" s="258">
        <v>178.2</v>
      </c>
      <c r="Q17" s="258">
        <v>178.2</v>
      </c>
      <c r="R17" s="258">
        <v>178.2</v>
      </c>
      <c r="S17" s="258">
        <f t="shared" si="1"/>
        <v>2485.0599999999995</v>
      </c>
      <c r="T17" s="290"/>
      <c r="U17" s="292">
        <f t="shared" si="2"/>
        <v>14.415754923413564</v>
      </c>
      <c r="V17" s="292">
        <f t="shared" si="2"/>
        <v>17.249999999999996</v>
      </c>
      <c r="W17" s="292">
        <f t="shared" si="2"/>
        <v>15.499999999999998</v>
      </c>
      <c r="X17" s="292">
        <f t="shared" si="2"/>
        <v>10.37445295404814</v>
      </c>
      <c r="Y17" s="292">
        <f t="shared" si="8"/>
        <v>9.3851010101010086</v>
      </c>
      <c r="Z17" s="292">
        <f t="shared" si="3"/>
        <v>8.9999999999999982</v>
      </c>
      <c r="AA17" s="292">
        <f t="shared" si="3"/>
        <v>8.9999999999999982</v>
      </c>
      <c r="AB17" s="292">
        <f t="shared" si="3"/>
        <v>10</v>
      </c>
      <c r="AC17" s="292">
        <f t="shared" si="3"/>
        <v>8</v>
      </c>
      <c r="AD17" s="292">
        <f t="shared" si="3"/>
        <v>8.9999999999999982</v>
      </c>
      <c r="AE17" s="292">
        <f t="shared" si="3"/>
        <v>8.9999999999999982</v>
      </c>
      <c r="AF17" s="292">
        <f t="shared" si="3"/>
        <v>8.9999999999999982</v>
      </c>
      <c r="AG17" s="258">
        <f t="shared" si="4"/>
        <v>10.827109073963557</v>
      </c>
      <c r="AL17" s="288"/>
      <c r="AM17" s="289"/>
      <c r="AQ17" s="258">
        <f t="shared" si="9"/>
        <v>658.07999999999993</v>
      </c>
      <c r="AR17" s="258">
        <f t="shared" si="10"/>
        <v>712.79999999999984</v>
      </c>
      <c r="AU17" s="293">
        <f t="shared" si="5"/>
        <v>10.827109073963557</v>
      </c>
      <c r="AV17"/>
      <c r="AW17" s="294">
        <f t="shared" si="6"/>
        <v>2485.0599999999995</v>
      </c>
      <c r="AX17" s="295">
        <f t="shared" si="11"/>
        <v>2539.7799999999993</v>
      </c>
      <c r="AY17" s="296">
        <f t="shared" ca="1" si="7"/>
        <v>21.157977920311613</v>
      </c>
      <c r="AZ17" s="297">
        <f t="shared" ca="1" si="12"/>
        <v>2748.9568167327175</v>
      </c>
      <c r="BA17" s="295">
        <f t="shared" ca="1" si="13"/>
        <v>209.17681673271818</v>
      </c>
      <c r="BD17" s="369">
        <f t="shared" ca="1" si="14"/>
        <v>10.70539224392526</v>
      </c>
      <c r="BE17" s="369">
        <f t="shared" ca="1" si="15"/>
        <v>2759.6622089766429</v>
      </c>
    </row>
    <row r="18" spans="1:57" s="255" customFormat="1" ht="12" customHeight="1">
      <c r="A18" s="260" t="s">
        <v>356</v>
      </c>
      <c r="B18" s="260" t="s">
        <v>357</v>
      </c>
      <c r="C18" s="290">
        <v>21.63</v>
      </c>
      <c r="D18" s="290">
        <v>23.43</v>
      </c>
      <c r="E18" s="291">
        <v>23</v>
      </c>
      <c r="F18" s="290"/>
      <c r="G18" s="258">
        <v>0</v>
      </c>
      <c r="H18" s="258">
        <v>0</v>
      </c>
      <c r="I18" s="258">
        <v>0</v>
      </c>
      <c r="J18" s="258">
        <v>0</v>
      </c>
      <c r="K18" s="258">
        <v>0</v>
      </c>
      <c r="L18" s="258">
        <v>0</v>
      </c>
      <c r="M18" s="258">
        <v>0</v>
      </c>
      <c r="N18" s="258">
        <v>0</v>
      </c>
      <c r="O18" s="258">
        <v>0</v>
      </c>
      <c r="P18" s="258">
        <v>0</v>
      </c>
      <c r="Q18" s="258">
        <v>0</v>
      </c>
      <c r="R18" s="258">
        <v>0</v>
      </c>
      <c r="S18" s="258">
        <f t="shared" si="1"/>
        <v>0</v>
      </c>
      <c r="T18" s="290"/>
      <c r="U18" s="292">
        <f t="shared" si="2"/>
        <v>0</v>
      </c>
      <c r="V18" s="292">
        <f t="shared" si="2"/>
        <v>0</v>
      </c>
      <c r="W18" s="292">
        <f t="shared" si="2"/>
        <v>0</v>
      </c>
      <c r="X18" s="292">
        <f t="shared" si="2"/>
        <v>0</v>
      </c>
      <c r="Y18" s="292">
        <f t="shared" si="8"/>
        <v>0</v>
      </c>
      <c r="Z18" s="292">
        <f t="shared" si="3"/>
        <v>0</v>
      </c>
      <c r="AA18" s="292">
        <f t="shared" si="3"/>
        <v>0</v>
      </c>
      <c r="AB18" s="292">
        <f t="shared" si="3"/>
        <v>0</v>
      </c>
      <c r="AC18" s="292">
        <f t="shared" si="3"/>
        <v>0</v>
      </c>
      <c r="AD18" s="292">
        <f t="shared" si="3"/>
        <v>0</v>
      </c>
      <c r="AE18" s="292">
        <f t="shared" si="3"/>
        <v>0</v>
      </c>
      <c r="AF18" s="292">
        <f t="shared" si="3"/>
        <v>0</v>
      </c>
      <c r="AG18" s="258">
        <f t="shared" si="4"/>
        <v>0</v>
      </c>
      <c r="AL18" s="288"/>
      <c r="AM18" s="289"/>
      <c r="AQ18" s="258">
        <f t="shared" si="9"/>
        <v>0</v>
      </c>
      <c r="AR18" s="258">
        <f t="shared" si="10"/>
        <v>0</v>
      </c>
      <c r="AU18" s="293">
        <f t="shared" si="5"/>
        <v>0</v>
      </c>
      <c r="AV18"/>
      <c r="AW18" s="294">
        <f t="shared" si="6"/>
        <v>0</v>
      </c>
      <c r="AX18" s="295">
        <f t="shared" si="11"/>
        <v>0</v>
      </c>
      <c r="AY18" s="296">
        <f t="shared" ca="1" si="7"/>
        <v>25.03694053903541</v>
      </c>
      <c r="AZ18" s="297">
        <f t="shared" ca="1" si="12"/>
        <v>0</v>
      </c>
      <c r="BA18" s="295">
        <f t="shared" ca="1" si="13"/>
        <v>0</v>
      </c>
      <c r="BD18" s="369">
        <f t="shared" ca="1" si="14"/>
        <v>0</v>
      </c>
      <c r="BE18" s="369">
        <f t="shared" ca="1" si="15"/>
        <v>0</v>
      </c>
    </row>
    <row r="19" spans="1:57" s="255" customFormat="1" ht="12" customHeight="1">
      <c r="A19" s="260" t="s">
        <v>358</v>
      </c>
      <c r="B19" s="260" t="s">
        <v>359</v>
      </c>
      <c r="C19" s="290">
        <v>25.58</v>
      </c>
      <c r="D19" s="290">
        <v>27.71</v>
      </c>
      <c r="E19" s="291">
        <v>23</v>
      </c>
      <c r="F19" s="290"/>
      <c r="G19" s="258">
        <v>0</v>
      </c>
      <c r="H19" s="258">
        <v>0</v>
      </c>
      <c r="I19" s="258">
        <v>0</v>
      </c>
      <c r="J19" s="258">
        <v>0</v>
      </c>
      <c r="K19" s="258">
        <v>0</v>
      </c>
      <c r="L19" s="258">
        <v>0</v>
      </c>
      <c r="M19" s="258">
        <v>0</v>
      </c>
      <c r="N19" s="258">
        <v>0</v>
      </c>
      <c r="O19" s="258">
        <v>0</v>
      </c>
      <c r="P19" s="258">
        <v>0</v>
      </c>
      <c r="Q19" s="258">
        <v>0</v>
      </c>
      <c r="R19" s="258">
        <v>0</v>
      </c>
      <c r="S19" s="258">
        <f t="shared" si="1"/>
        <v>0</v>
      </c>
      <c r="T19" s="290"/>
      <c r="U19" s="292">
        <f t="shared" si="2"/>
        <v>0</v>
      </c>
      <c r="V19" s="292">
        <f t="shared" si="2"/>
        <v>0</v>
      </c>
      <c r="W19" s="292">
        <f t="shared" si="2"/>
        <v>0</v>
      </c>
      <c r="X19" s="292">
        <f t="shared" si="2"/>
        <v>0</v>
      </c>
      <c r="Y19" s="292">
        <f t="shared" si="8"/>
        <v>0</v>
      </c>
      <c r="Z19" s="292">
        <f t="shared" si="3"/>
        <v>0</v>
      </c>
      <c r="AA19" s="292">
        <f t="shared" si="3"/>
        <v>0</v>
      </c>
      <c r="AB19" s="292">
        <f t="shared" si="3"/>
        <v>0</v>
      </c>
      <c r="AC19" s="292">
        <f t="shared" si="3"/>
        <v>0</v>
      </c>
      <c r="AD19" s="292">
        <f t="shared" si="3"/>
        <v>0</v>
      </c>
      <c r="AE19" s="292">
        <f t="shared" si="3"/>
        <v>0</v>
      </c>
      <c r="AF19" s="292">
        <f t="shared" si="3"/>
        <v>0</v>
      </c>
      <c r="AG19" s="258">
        <f t="shared" si="4"/>
        <v>0</v>
      </c>
      <c r="AL19" s="288"/>
      <c r="AM19" s="289"/>
      <c r="AQ19" s="258">
        <f t="shared" si="9"/>
        <v>0</v>
      </c>
      <c r="AR19" s="258">
        <f t="shared" si="10"/>
        <v>0</v>
      </c>
      <c r="AU19" s="293">
        <f t="shared" si="5"/>
        <v>0</v>
      </c>
      <c r="AV19"/>
      <c r="AW19" s="294">
        <f t="shared" si="6"/>
        <v>0</v>
      </c>
      <c r="AX19" s="295">
        <f t="shared" si="11"/>
        <v>0</v>
      </c>
      <c r="AY19" s="296">
        <f t="shared" ca="1" si="7"/>
        <v>29.610483241001759</v>
      </c>
      <c r="AZ19" s="297">
        <f t="shared" ca="1" si="12"/>
        <v>0</v>
      </c>
      <c r="BA19" s="295">
        <f t="shared" ca="1" si="13"/>
        <v>0</v>
      </c>
      <c r="BD19" s="369">
        <f t="shared" ca="1" si="14"/>
        <v>0</v>
      </c>
      <c r="BE19" s="369">
        <f t="shared" ca="1" si="15"/>
        <v>0</v>
      </c>
    </row>
    <row r="20" spans="1:57" s="255" customFormat="1" ht="12" customHeight="1">
      <c r="A20" s="260" t="s">
        <v>360</v>
      </c>
      <c r="B20" s="260" t="s">
        <v>361</v>
      </c>
      <c r="C20" s="290">
        <v>13.15</v>
      </c>
      <c r="D20" s="290">
        <v>14.25</v>
      </c>
      <c r="E20" s="291">
        <v>23</v>
      </c>
      <c r="F20" s="290"/>
      <c r="G20" s="258">
        <v>25296.785</v>
      </c>
      <c r="H20" s="258">
        <v>23542.400000000005</v>
      </c>
      <c r="I20" s="258">
        <v>25111.215</v>
      </c>
      <c r="J20" s="258">
        <v>27342.474999999999</v>
      </c>
      <c r="K20" s="258">
        <v>30569.844999999998</v>
      </c>
      <c r="L20" s="258">
        <v>29393.82</v>
      </c>
      <c r="M20" s="258">
        <v>30343.74</v>
      </c>
      <c r="N20" s="258">
        <v>30549.669999999995</v>
      </c>
      <c r="O20" s="258">
        <v>29643.705000000005</v>
      </c>
      <c r="P20" s="258">
        <v>30117.115000000002</v>
      </c>
      <c r="Q20" s="258">
        <v>30276.230000000003</v>
      </c>
      <c r="R20" s="258">
        <v>30257.609999999997</v>
      </c>
      <c r="S20" s="258">
        <f t="shared" si="1"/>
        <v>342444.61</v>
      </c>
      <c r="T20" s="290"/>
      <c r="U20" s="292">
        <f t="shared" si="2"/>
        <v>1923.7098859315588</v>
      </c>
      <c r="V20" s="292">
        <f t="shared" si="2"/>
        <v>1790.2965779467684</v>
      </c>
      <c r="W20" s="292">
        <f t="shared" si="2"/>
        <v>1909.5980988593155</v>
      </c>
      <c r="X20" s="292">
        <f t="shared" si="2"/>
        <v>2079.2756653992392</v>
      </c>
      <c r="Y20" s="292">
        <f t="shared" si="8"/>
        <v>2145.252280701754</v>
      </c>
      <c r="Z20" s="292">
        <f t="shared" si="3"/>
        <v>2062.7242105263158</v>
      </c>
      <c r="AA20" s="292">
        <f t="shared" si="3"/>
        <v>2129.3852631578948</v>
      </c>
      <c r="AB20" s="292">
        <f t="shared" si="3"/>
        <v>2143.8364912280699</v>
      </c>
      <c r="AC20" s="292">
        <f t="shared" si="3"/>
        <v>2080.2600000000002</v>
      </c>
      <c r="AD20" s="292">
        <f t="shared" si="3"/>
        <v>2113.4817543859649</v>
      </c>
      <c r="AE20" s="292">
        <f t="shared" si="3"/>
        <v>2124.6477192982456</v>
      </c>
      <c r="AF20" s="292">
        <f t="shared" si="3"/>
        <v>2123.3410526315788</v>
      </c>
      <c r="AG20" s="258">
        <f t="shared" si="4"/>
        <v>2052.1507500055591</v>
      </c>
      <c r="AJ20" s="255">
        <v>1</v>
      </c>
      <c r="AK20" s="299">
        <f>+AG20*AJ20</f>
        <v>2052.1507500055591</v>
      </c>
      <c r="AL20" s="288"/>
      <c r="AM20" s="289"/>
      <c r="AQ20" s="258">
        <f t="shared" si="9"/>
        <v>111687.73936842105</v>
      </c>
      <c r="AR20" s="258">
        <f t="shared" si="10"/>
        <v>121030.43999999999</v>
      </c>
      <c r="AT20" s="300">
        <f>+-AT14</f>
        <v>0</v>
      </c>
      <c r="AU20" s="293">
        <f t="shared" si="5"/>
        <v>2052.1507500055591</v>
      </c>
      <c r="AV20"/>
      <c r="AW20" s="294">
        <f t="shared" si="6"/>
        <v>342444.61</v>
      </c>
      <c r="AX20" s="295">
        <f t="shared" si="11"/>
        <v>351787.3106315789</v>
      </c>
      <c r="AY20" s="296">
        <f t="shared" ca="1" si="7"/>
        <v>15.227332594163661</v>
      </c>
      <c r="AZ20" s="297">
        <f t="shared" ca="1" si="12"/>
        <v>374985.38404436462</v>
      </c>
      <c r="BA20" s="295">
        <f t="shared" ca="1" si="13"/>
        <v>23198.073412785714</v>
      </c>
      <c r="BD20" s="369">
        <f t="shared" ca="1" si="14"/>
        <v>1460.3232751779508</v>
      </c>
      <c r="BE20" s="369">
        <f t="shared" ca="1" si="15"/>
        <v>376445.70731954259</v>
      </c>
    </row>
    <row r="21" spans="1:57" s="255" customFormat="1" ht="12" customHeight="1">
      <c r="A21" s="260" t="s">
        <v>362</v>
      </c>
      <c r="B21" s="260" t="s">
        <v>363</v>
      </c>
      <c r="C21" s="290">
        <v>13.81</v>
      </c>
      <c r="D21" s="290">
        <v>14.96</v>
      </c>
      <c r="E21" s="291">
        <v>23</v>
      </c>
      <c r="F21" s="290"/>
      <c r="G21" s="258">
        <v>49521.4</v>
      </c>
      <c r="H21" s="258">
        <v>46097.850000000006</v>
      </c>
      <c r="I21" s="258">
        <v>47476.275000000001</v>
      </c>
      <c r="J21" s="258">
        <v>50023.515000000007</v>
      </c>
      <c r="K21" s="258">
        <v>53817.595000000001</v>
      </c>
      <c r="L21" s="258">
        <v>54764.864999999998</v>
      </c>
      <c r="M21" s="258">
        <v>55027.5</v>
      </c>
      <c r="N21" s="258">
        <v>48683.040000000001</v>
      </c>
      <c r="O21" s="258">
        <v>61814.16</v>
      </c>
      <c r="P21" s="258">
        <v>55613.859999999993</v>
      </c>
      <c r="Q21" s="258">
        <v>55594.46</v>
      </c>
      <c r="R21" s="258">
        <v>55974.07</v>
      </c>
      <c r="S21" s="258">
        <f t="shared" si="1"/>
        <v>634408.58999999985</v>
      </c>
      <c r="T21" s="290"/>
      <c r="U21" s="292">
        <f t="shared" si="2"/>
        <v>3585.9087617668356</v>
      </c>
      <c r="V21" s="292">
        <f t="shared" si="2"/>
        <v>3338.0050687907315</v>
      </c>
      <c r="W21" s="292">
        <f t="shared" si="2"/>
        <v>3437.8186097031135</v>
      </c>
      <c r="X21" s="292">
        <f t="shared" si="2"/>
        <v>3622.2675597393195</v>
      </c>
      <c r="Y21" s="292">
        <f t="shared" si="8"/>
        <v>3597.4328208556149</v>
      </c>
      <c r="Z21" s="292">
        <f t="shared" si="3"/>
        <v>3660.7530080213901</v>
      </c>
      <c r="AA21" s="292">
        <f t="shared" si="3"/>
        <v>3678.3088235294117</v>
      </c>
      <c r="AB21" s="292">
        <f t="shared" si="3"/>
        <v>3254.2139037433153</v>
      </c>
      <c r="AC21" s="292">
        <f t="shared" si="3"/>
        <v>4131.9625668449198</v>
      </c>
      <c r="AD21" s="292">
        <f t="shared" si="3"/>
        <v>3717.5040106951865</v>
      </c>
      <c r="AE21" s="292">
        <f t="shared" si="3"/>
        <v>3716.2072192513365</v>
      </c>
      <c r="AF21" s="292">
        <f t="shared" si="3"/>
        <v>3741.5822192513365</v>
      </c>
      <c r="AG21" s="258">
        <f t="shared" si="4"/>
        <v>3623.4970476827093</v>
      </c>
      <c r="AJ21" s="255">
        <v>1</v>
      </c>
      <c r="AK21" s="299">
        <f>+AG21*AJ21</f>
        <v>3623.4970476827093</v>
      </c>
      <c r="AL21" s="288"/>
      <c r="AM21" s="289"/>
      <c r="AQ21" s="258">
        <f t="shared" si="9"/>
        <v>206685.00179144382</v>
      </c>
      <c r="AR21" s="258">
        <f t="shared" si="10"/>
        <v>223896.28</v>
      </c>
      <c r="AT21" s="300">
        <f>-AT15</f>
        <v>0</v>
      </c>
      <c r="AU21" s="293">
        <f t="shared" si="5"/>
        <v>3623.4970476827093</v>
      </c>
      <c r="AV21"/>
      <c r="AW21" s="294">
        <f t="shared" si="6"/>
        <v>634408.58999999985</v>
      </c>
      <c r="AX21" s="295">
        <f t="shared" si="11"/>
        <v>651619.86820855597</v>
      </c>
      <c r="AY21" s="296">
        <f t="shared" ca="1" si="7"/>
        <v>15.986027762013221</v>
      </c>
      <c r="AZ21" s="297">
        <f t="shared" ca="1" si="12"/>
        <v>695103.89279794472</v>
      </c>
      <c r="BA21" s="295">
        <f t="shared" ca="1" si="13"/>
        <v>43484.024589388748</v>
      </c>
      <c r="BD21" s="369">
        <f t="shared" ca="1" si="14"/>
        <v>2706.9758889576983</v>
      </c>
      <c r="BE21" s="369">
        <f t="shared" ca="1" si="15"/>
        <v>697810.86868690245</v>
      </c>
    </row>
    <row r="22" spans="1:57" s="255" customFormat="1" ht="12" customHeight="1">
      <c r="A22" s="260" t="s">
        <v>364</v>
      </c>
      <c r="B22" s="260" t="s">
        <v>365</v>
      </c>
      <c r="C22" s="290">
        <v>17.05</v>
      </c>
      <c r="D22" s="290">
        <v>18.47</v>
      </c>
      <c r="E22" s="291">
        <v>23</v>
      </c>
      <c r="F22" s="290"/>
      <c r="G22" s="258">
        <v>163894.53</v>
      </c>
      <c r="H22" s="258">
        <v>142939.41500000001</v>
      </c>
      <c r="I22" s="258">
        <v>158755.755</v>
      </c>
      <c r="J22" s="258">
        <v>172245.27499999999</v>
      </c>
      <c r="K22" s="258">
        <v>188745.27499999999</v>
      </c>
      <c r="L22" s="258">
        <v>195111.50499999998</v>
      </c>
      <c r="M22" s="258">
        <v>193953.28500000003</v>
      </c>
      <c r="N22" s="258">
        <v>194912.55</v>
      </c>
      <c r="O22" s="258">
        <v>192279.05500000002</v>
      </c>
      <c r="P22" s="258">
        <v>194490.435</v>
      </c>
      <c r="Q22" s="258">
        <v>196823.565</v>
      </c>
      <c r="R22" s="258">
        <v>197467.45499999999</v>
      </c>
      <c r="S22" s="258">
        <f t="shared" si="1"/>
        <v>2191618.1</v>
      </c>
      <c r="T22" s="290"/>
      <c r="U22" s="292">
        <f t="shared" si="2"/>
        <v>9612.5824046920825</v>
      </c>
      <c r="V22" s="292">
        <f t="shared" si="2"/>
        <v>8383.5434017595308</v>
      </c>
      <c r="W22" s="292">
        <f t="shared" si="2"/>
        <v>9311.1879765395897</v>
      </c>
      <c r="X22" s="292">
        <f t="shared" si="2"/>
        <v>10102.362170087976</v>
      </c>
      <c r="Y22" s="292">
        <f t="shared" si="8"/>
        <v>10219.018678938821</v>
      </c>
      <c r="Z22" s="292">
        <f t="shared" si="3"/>
        <v>10563.698159177044</v>
      </c>
      <c r="AA22" s="292">
        <f t="shared" si="3"/>
        <v>10500.989983757447</v>
      </c>
      <c r="AB22" s="292">
        <f t="shared" si="3"/>
        <v>10552.926367081755</v>
      </c>
      <c r="AC22" s="292">
        <f t="shared" si="3"/>
        <v>10410.344071467245</v>
      </c>
      <c r="AD22" s="292">
        <f t="shared" si="3"/>
        <v>10530.072279371954</v>
      </c>
      <c r="AE22" s="292">
        <f t="shared" si="3"/>
        <v>10656.392257715215</v>
      </c>
      <c r="AF22" s="292">
        <f t="shared" si="3"/>
        <v>10691.253654574986</v>
      </c>
      <c r="AG22" s="258">
        <f t="shared" si="4"/>
        <v>10127.864283763638</v>
      </c>
      <c r="AJ22" s="255">
        <v>1</v>
      </c>
      <c r="AK22" s="299">
        <f>+AG22*AJ22</f>
        <v>10127.864283763638</v>
      </c>
      <c r="AL22" s="288"/>
      <c r="AM22" s="289"/>
      <c r="AQ22" s="258">
        <f t="shared" si="9"/>
        <v>729143.49924201414</v>
      </c>
      <c r="AR22" s="258">
        <f t="shared" si="10"/>
        <v>789869.82</v>
      </c>
      <c r="AT22" s="300">
        <f>-AT16-AT17-AT67-AT71</f>
        <v>0</v>
      </c>
      <c r="AU22" s="293">
        <f t="shared" si="5"/>
        <v>10127.864283763638</v>
      </c>
      <c r="AV22"/>
      <c r="AW22" s="294">
        <f t="shared" si="6"/>
        <v>2191618.1</v>
      </c>
      <c r="AX22" s="295">
        <f t="shared" si="11"/>
        <v>2252344.4207579857</v>
      </c>
      <c r="AY22" s="296">
        <f t="shared" ca="1" si="7"/>
        <v>19.736760211523002</v>
      </c>
      <c r="AZ22" s="297">
        <f t="shared" ca="1" si="12"/>
        <v>2398694.7458818927</v>
      </c>
      <c r="BA22" s="295">
        <f t="shared" ca="1" si="13"/>
        <v>146350.32512390707</v>
      </c>
      <c r="BD22" s="369">
        <f t="shared" ca="1" si="14"/>
        <v>9341.3501339133854</v>
      </c>
      <c r="BE22" s="369">
        <f t="shared" ca="1" si="15"/>
        <v>2408036.0960158063</v>
      </c>
    </row>
    <row r="23" spans="1:57" s="255" customFormat="1" ht="12" customHeight="1">
      <c r="A23" s="260" t="s">
        <v>366</v>
      </c>
      <c r="B23" s="260" t="s">
        <v>367</v>
      </c>
      <c r="C23" s="290">
        <v>5.32</v>
      </c>
      <c r="D23" s="290">
        <v>5.76</v>
      </c>
      <c r="E23" s="291">
        <v>24</v>
      </c>
      <c r="F23" s="290"/>
      <c r="G23" s="258">
        <v>37.19</v>
      </c>
      <c r="H23" s="258">
        <v>10.64</v>
      </c>
      <c r="I23" s="258">
        <v>5.32</v>
      </c>
      <c r="J23" s="258">
        <v>26.6</v>
      </c>
      <c r="K23" s="258">
        <v>11.52</v>
      </c>
      <c r="L23" s="258">
        <v>23.04</v>
      </c>
      <c r="M23" s="258">
        <v>0</v>
      </c>
      <c r="N23" s="258">
        <v>5.76</v>
      </c>
      <c r="O23" s="258">
        <v>-5.76</v>
      </c>
      <c r="P23" s="258">
        <v>0</v>
      </c>
      <c r="Q23" s="258">
        <v>5.76</v>
      </c>
      <c r="R23" s="258">
        <v>17.28</v>
      </c>
      <c r="S23" s="258">
        <f t="shared" si="1"/>
        <v>137.35000000000002</v>
      </c>
      <c r="T23" s="290"/>
      <c r="U23" s="292">
        <f t="shared" si="2"/>
        <v>6.9906015037593976</v>
      </c>
      <c r="V23" s="292">
        <f t="shared" si="2"/>
        <v>2</v>
      </c>
      <c r="W23" s="292">
        <f t="shared" si="2"/>
        <v>1</v>
      </c>
      <c r="X23" s="292">
        <f t="shared" si="2"/>
        <v>5</v>
      </c>
      <c r="Y23" s="292">
        <f t="shared" si="8"/>
        <v>2</v>
      </c>
      <c r="Z23" s="292">
        <f t="shared" si="3"/>
        <v>4</v>
      </c>
      <c r="AA23" s="292">
        <f t="shared" si="3"/>
        <v>0</v>
      </c>
      <c r="AB23" s="292">
        <f t="shared" si="3"/>
        <v>1</v>
      </c>
      <c r="AC23" s="292">
        <f t="shared" si="3"/>
        <v>-1</v>
      </c>
      <c r="AD23" s="292">
        <f t="shared" si="3"/>
        <v>0</v>
      </c>
      <c r="AE23" s="292">
        <f t="shared" si="3"/>
        <v>1</v>
      </c>
      <c r="AF23" s="292">
        <f t="shared" si="3"/>
        <v>3.0000000000000004</v>
      </c>
      <c r="AG23" s="258">
        <f t="shared" si="4"/>
        <v>2.0825501253132832</v>
      </c>
      <c r="AL23" s="288"/>
      <c r="AM23" s="289"/>
      <c r="AQ23" s="258">
        <f t="shared" si="9"/>
        <v>63.840000000000011</v>
      </c>
      <c r="AR23" s="258">
        <f t="shared" si="10"/>
        <v>69.12</v>
      </c>
      <c r="AU23" s="293">
        <f t="shared" si="5"/>
        <v>2.0825501253132832</v>
      </c>
      <c r="AV23"/>
      <c r="AW23" s="294">
        <f t="shared" si="6"/>
        <v>137.35000000000002</v>
      </c>
      <c r="AX23" s="295">
        <f t="shared" si="11"/>
        <v>142.63000000000002</v>
      </c>
      <c r="AY23" s="296">
        <f t="shared" ca="1" si="7"/>
        <v>6.1550481222724693</v>
      </c>
      <c r="AZ23" s="297">
        <f t="shared" ca="1" si="12"/>
        <v>153.81835486017386</v>
      </c>
      <c r="BA23" s="295">
        <f t="shared" ca="1" si="13"/>
        <v>11.188354860173831</v>
      </c>
      <c r="BD23" s="369">
        <f t="shared" ca="1" si="14"/>
        <v>0.59902207741867075</v>
      </c>
      <c r="BE23" s="369">
        <f t="shared" ca="1" si="15"/>
        <v>154.41737693759254</v>
      </c>
    </row>
    <row r="24" spans="1:57" s="255" customFormat="1" ht="12" customHeight="1">
      <c r="A24" s="260" t="s">
        <v>368</v>
      </c>
      <c r="B24" s="260" t="s">
        <v>369</v>
      </c>
      <c r="C24" s="290">
        <v>2.66</v>
      </c>
      <c r="D24" s="290">
        <v>2.88</v>
      </c>
      <c r="E24" s="291">
        <v>24</v>
      </c>
      <c r="F24" s="290"/>
      <c r="G24" s="258">
        <v>12362.63</v>
      </c>
      <c r="H24" s="258">
        <v>10735.17</v>
      </c>
      <c r="I24" s="258">
        <v>8236.64</v>
      </c>
      <c r="J24" s="258">
        <v>5413.91</v>
      </c>
      <c r="K24" s="258">
        <v>6859.26</v>
      </c>
      <c r="L24" s="258">
        <v>9787.06</v>
      </c>
      <c r="M24" s="258">
        <v>7715.48</v>
      </c>
      <c r="N24" s="258">
        <v>5953.21</v>
      </c>
      <c r="O24" s="258">
        <v>4319.51</v>
      </c>
      <c r="P24" s="258">
        <v>4820.4299999999994</v>
      </c>
      <c r="Q24" s="258">
        <v>6479.16</v>
      </c>
      <c r="R24" s="258">
        <v>5970.21</v>
      </c>
      <c r="S24" s="258">
        <f t="shared" si="1"/>
        <v>88652.67</v>
      </c>
      <c r="T24" s="290"/>
      <c r="U24" s="292">
        <f t="shared" si="2"/>
        <v>4647.6052631578941</v>
      </c>
      <c r="V24" s="292">
        <f t="shared" si="2"/>
        <v>4035.7781954887214</v>
      </c>
      <c r="W24" s="292">
        <f t="shared" si="2"/>
        <v>3096.4812030075186</v>
      </c>
      <c r="X24" s="292">
        <f t="shared" si="2"/>
        <v>2035.3045112781954</v>
      </c>
      <c r="Y24" s="292">
        <f t="shared" si="8"/>
        <v>2381.6875</v>
      </c>
      <c r="Z24" s="292">
        <f t="shared" si="3"/>
        <v>3398.2847222222222</v>
      </c>
      <c r="AA24" s="292">
        <f t="shared" si="3"/>
        <v>2678.9861111111109</v>
      </c>
      <c r="AB24" s="292">
        <f t="shared" si="3"/>
        <v>2067.0868055555557</v>
      </c>
      <c r="AC24" s="292">
        <f t="shared" si="3"/>
        <v>1499.8298611111113</v>
      </c>
      <c r="AD24" s="292">
        <f t="shared" si="3"/>
        <v>1673.7604166666665</v>
      </c>
      <c r="AE24" s="292">
        <f t="shared" si="3"/>
        <v>2249.7083333333335</v>
      </c>
      <c r="AF24" s="292">
        <f t="shared" si="3"/>
        <v>2072.9895833333335</v>
      </c>
      <c r="AG24" s="258">
        <f t="shared" si="4"/>
        <v>2653.1252088554716</v>
      </c>
      <c r="AI24" s="301"/>
      <c r="AL24" s="288"/>
      <c r="AM24" s="289"/>
      <c r="AQ24" s="258">
        <f t="shared" si="9"/>
        <v>22056.609166666669</v>
      </c>
      <c r="AR24" s="258">
        <f t="shared" si="10"/>
        <v>23880.84</v>
      </c>
      <c r="AU24" s="293">
        <f t="shared" si="5"/>
        <v>2653.1252088554716</v>
      </c>
      <c r="AV24"/>
      <c r="AW24" s="294">
        <f t="shared" si="6"/>
        <v>88652.67</v>
      </c>
      <c r="AX24" s="295">
        <f t="shared" si="11"/>
        <v>90476.900833333333</v>
      </c>
      <c r="AY24" s="296">
        <f t="shared" ca="1" si="7"/>
        <v>3.0775240611362347</v>
      </c>
      <c r="AZ24" s="297">
        <f t="shared" ca="1" si="12"/>
        <v>97980.680009517746</v>
      </c>
      <c r="BA24" s="295">
        <f t="shared" ca="1" si="13"/>
        <v>7503.7791761844128</v>
      </c>
      <c r="BD24" s="369">
        <f t="shared" ca="1" si="14"/>
        <v>381.57078548622439</v>
      </c>
      <c r="BE24" s="369">
        <f t="shared" ca="1" si="15"/>
        <v>98362.250795003973</v>
      </c>
    </row>
    <row r="25" spans="1:57" s="255" customFormat="1" ht="12" customHeight="1">
      <c r="A25" s="260" t="s">
        <v>370</v>
      </c>
      <c r="B25" s="260" t="s">
        <v>371</v>
      </c>
      <c r="C25" s="290">
        <v>2.66</v>
      </c>
      <c r="D25" s="290">
        <v>2.88</v>
      </c>
      <c r="E25" s="291">
        <v>24</v>
      </c>
      <c r="F25" s="290"/>
      <c r="G25" s="258">
        <v>46.98</v>
      </c>
      <c r="H25" s="258">
        <v>861.3</v>
      </c>
      <c r="I25" s="258">
        <v>582.03000000000009</v>
      </c>
      <c r="J25" s="258">
        <v>224.46000000000004</v>
      </c>
      <c r="K25" s="258">
        <v>342.71999999999997</v>
      </c>
      <c r="L25" s="258">
        <v>308.16000000000003</v>
      </c>
      <c r="M25" s="258">
        <v>406.08</v>
      </c>
      <c r="N25" s="258">
        <v>308.16000000000003</v>
      </c>
      <c r="O25" s="258">
        <v>54.720000000000006</v>
      </c>
      <c r="P25" s="258">
        <v>365.76</v>
      </c>
      <c r="Q25" s="258">
        <v>267.84000000000003</v>
      </c>
      <c r="R25" s="258">
        <v>161.28</v>
      </c>
      <c r="S25" s="258">
        <f t="shared" si="1"/>
        <v>3929.4899999999993</v>
      </c>
      <c r="T25" s="290"/>
      <c r="U25" s="292">
        <f t="shared" si="2"/>
        <v>17.661654135338345</v>
      </c>
      <c r="V25" s="292">
        <f t="shared" si="2"/>
        <v>323.79699248120295</v>
      </c>
      <c r="W25" s="292">
        <f t="shared" si="2"/>
        <v>218.80827067669176</v>
      </c>
      <c r="X25" s="292">
        <f t="shared" si="2"/>
        <v>84.383458646616546</v>
      </c>
      <c r="Y25" s="292">
        <f t="shared" si="8"/>
        <v>119</v>
      </c>
      <c r="Z25" s="292">
        <f t="shared" si="3"/>
        <v>107.00000000000001</v>
      </c>
      <c r="AA25" s="292">
        <f t="shared" si="3"/>
        <v>141</v>
      </c>
      <c r="AB25" s="292">
        <f t="shared" si="3"/>
        <v>107.00000000000001</v>
      </c>
      <c r="AC25" s="292">
        <f t="shared" si="3"/>
        <v>19.000000000000004</v>
      </c>
      <c r="AD25" s="292">
        <f t="shared" si="3"/>
        <v>127</v>
      </c>
      <c r="AE25" s="292">
        <f t="shared" si="3"/>
        <v>93.000000000000014</v>
      </c>
      <c r="AF25" s="292">
        <f t="shared" si="3"/>
        <v>56</v>
      </c>
      <c r="AG25" s="258">
        <f t="shared" si="4"/>
        <v>117.80419799498748</v>
      </c>
      <c r="AI25" s="301"/>
      <c r="AL25" s="288"/>
      <c r="AM25" s="289"/>
      <c r="AQ25" s="258">
        <f t="shared" si="9"/>
        <v>595.84</v>
      </c>
      <c r="AR25" s="258">
        <f t="shared" si="10"/>
        <v>645.12</v>
      </c>
      <c r="AU25" s="293">
        <f t="shared" si="5"/>
        <v>117.80419799498748</v>
      </c>
      <c r="AV25"/>
      <c r="AW25" s="294">
        <f t="shared" si="6"/>
        <v>3929.4899999999993</v>
      </c>
      <c r="AX25" s="295">
        <f t="shared" si="11"/>
        <v>3978.7699999999995</v>
      </c>
      <c r="AY25" s="296">
        <f t="shared" ca="1" si="7"/>
        <v>3.0775240611362347</v>
      </c>
      <c r="AZ25" s="297">
        <f t="shared" ca="1" si="12"/>
        <v>4350.5430459891713</v>
      </c>
      <c r="BA25" s="295">
        <f t="shared" ca="1" si="13"/>
        <v>371.77304598917181</v>
      </c>
      <c r="BD25" s="369">
        <f t="shared" ca="1" si="14"/>
        <v>16.942525069110204</v>
      </c>
      <c r="BE25" s="369">
        <f t="shared" ca="1" si="15"/>
        <v>4367.4855710582815</v>
      </c>
    </row>
    <row r="26" spans="1:57" s="255" customFormat="1" ht="12" customHeight="1">
      <c r="A26" s="260" t="s">
        <v>372</v>
      </c>
      <c r="B26" s="260" t="s">
        <v>373</v>
      </c>
      <c r="C26" s="290">
        <v>5.28</v>
      </c>
      <c r="D26" s="290">
        <v>5.72</v>
      </c>
      <c r="E26" s="291">
        <v>24</v>
      </c>
      <c r="F26" s="290"/>
      <c r="G26" s="258">
        <v>348.48</v>
      </c>
      <c r="H26" s="258">
        <v>332.64</v>
      </c>
      <c r="I26" s="258">
        <v>269.27999999999997</v>
      </c>
      <c r="J26" s="258">
        <v>216.48</v>
      </c>
      <c r="K26" s="258">
        <v>279.39999999999998</v>
      </c>
      <c r="L26" s="258">
        <v>274.56</v>
      </c>
      <c r="M26" s="258">
        <v>223.08</v>
      </c>
      <c r="N26" s="258">
        <v>171.6</v>
      </c>
      <c r="O26" s="258">
        <v>116.38</v>
      </c>
      <c r="P26" s="258">
        <v>194.48</v>
      </c>
      <c r="Q26" s="258">
        <v>277.44</v>
      </c>
      <c r="R26" s="258">
        <v>343.24</v>
      </c>
      <c r="S26" s="258">
        <f t="shared" si="1"/>
        <v>3047.0599999999995</v>
      </c>
      <c r="T26" s="290"/>
      <c r="U26" s="292">
        <f t="shared" si="2"/>
        <v>66</v>
      </c>
      <c r="V26" s="292">
        <f t="shared" si="2"/>
        <v>62.999999999999993</v>
      </c>
      <c r="W26" s="292">
        <f t="shared" si="2"/>
        <v>50.999999999999993</v>
      </c>
      <c r="X26" s="292">
        <f t="shared" si="2"/>
        <v>40.999999999999993</v>
      </c>
      <c r="Y26" s="292">
        <f t="shared" si="8"/>
        <v>48.846153846153847</v>
      </c>
      <c r="Z26" s="292">
        <f t="shared" si="3"/>
        <v>48</v>
      </c>
      <c r="AA26" s="292">
        <f t="shared" si="3"/>
        <v>39.000000000000007</v>
      </c>
      <c r="AB26" s="292">
        <f t="shared" si="3"/>
        <v>30</v>
      </c>
      <c r="AC26" s="292">
        <f t="shared" si="3"/>
        <v>20.346153846153847</v>
      </c>
      <c r="AD26" s="292">
        <f t="shared" si="3"/>
        <v>34</v>
      </c>
      <c r="AE26" s="292">
        <f t="shared" si="3"/>
        <v>48.503496503496507</v>
      </c>
      <c r="AF26" s="292">
        <f t="shared" si="3"/>
        <v>60.006993006993014</v>
      </c>
      <c r="AG26" s="258">
        <f t="shared" si="4"/>
        <v>45.808566433566433</v>
      </c>
      <c r="AI26" s="301"/>
      <c r="AL26" s="288"/>
      <c r="AM26" s="289"/>
      <c r="AQ26" s="258">
        <f t="shared" si="9"/>
        <v>1267.3476923076926</v>
      </c>
      <c r="AR26" s="258">
        <f t="shared" si="10"/>
        <v>1372.96</v>
      </c>
      <c r="AU26" s="293">
        <f t="shared" si="5"/>
        <v>45.808566433566433</v>
      </c>
      <c r="AV26"/>
      <c r="AW26" s="294">
        <f t="shared" si="6"/>
        <v>3047.0599999999995</v>
      </c>
      <c r="AX26" s="295">
        <f t="shared" si="11"/>
        <v>3152.6723076923072</v>
      </c>
      <c r="AY26" s="296">
        <f t="shared" ca="1" si="7"/>
        <v>6.1123047325344659</v>
      </c>
      <c r="AZ26" s="297">
        <f t="shared" ca="1" si="12"/>
        <v>3359.9510088300913</v>
      </c>
      <c r="BA26" s="295">
        <f t="shared" ca="1" si="13"/>
        <v>207.27870113778408</v>
      </c>
      <c r="BD26" s="369">
        <f t="shared" ca="1" si="14"/>
        <v>13.084815756636839</v>
      </c>
      <c r="BE26" s="369">
        <f t="shared" ca="1" si="15"/>
        <v>3373.0358245867283</v>
      </c>
    </row>
    <row r="27" spans="1:57" s="255" customFormat="1" ht="12" customHeight="1">
      <c r="A27" s="260" t="s">
        <v>374</v>
      </c>
      <c r="B27" s="260" t="s">
        <v>375</v>
      </c>
      <c r="C27" s="290">
        <v>7.89</v>
      </c>
      <c r="D27" s="290">
        <v>8.5500000000000007</v>
      </c>
      <c r="E27" s="291">
        <v>24</v>
      </c>
      <c r="F27" s="290"/>
      <c r="G27" s="258">
        <v>205.14000000000001</v>
      </c>
      <c r="H27" s="258">
        <v>284.27999999999997</v>
      </c>
      <c r="I27" s="258">
        <v>157.80000000000001</v>
      </c>
      <c r="J27" s="258">
        <v>189.36</v>
      </c>
      <c r="K27" s="258">
        <v>179.55</v>
      </c>
      <c r="L27" s="258">
        <v>137.46</v>
      </c>
      <c r="M27" s="258">
        <v>188.1</v>
      </c>
      <c r="N27" s="258">
        <v>102.60000000000001</v>
      </c>
      <c r="O27" s="258">
        <v>34.200000000000003</v>
      </c>
      <c r="P27" s="258">
        <v>162.65</v>
      </c>
      <c r="Q27" s="258">
        <v>230.85000000000002</v>
      </c>
      <c r="R27" s="258">
        <v>213.75</v>
      </c>
      <c r="S27" s="258">
        <f t="shared" si="1"/>
        <v>2085.7400000000002</v>
      </c>
      <c r="T27" s="290"/>
      <c r="U27" s="292">
        <f t="shared" si="2"/>
        <v>26.000000000000004</v>
      </c>
      <c r="V27" s="292">
        <f t="shared" si="2"/>
        <v>36.030418250950568</v>
      </c>
      <c r="W27" s="292">
        <f t="shared" si="2"/>
        <v>20.000000000000004</v>
      </c>
      <c r="X27" s="292">
        <f t="shared" si="2"/>
        <v>24.000000000000004</v>
      </c>
      <c r="Y27" s="292">
        <f t="shared" si="8"/>
        <v>21</v>
      </c>
      <c r="Z27" s="292">
        <f t="shared" si="3"/>
        <v>16.07719298245614</v>
      </c>
      <c r="AA27" s="292">
        <f t="shared" si="3"/>
        <v>21.999999999999996</v>
      </c>
      <c r="AB27" s="292">
        <f t="shared" si="3"/>
        <v>12</v>
      </c>
      <c r="AC27" s="292">
        <f t="shared" si="3"/>
        <v>4</v>
      </c>
      <c r="AD27" s="292">
        <f t="shared" si="3"/>
        <v>19.023391812865498</v>
      </c>
      <c r="AE27" s="292">
        <f t="shared" si="3"/>
        <v>27</v>
      </c>
      <c r="AF27" s="292">
        <f t="shared" si="3"/>
        <v>24.999999999999996</v>
      </c>
      <c r="AG27" s="258">
        <f t="shared" si="4"/>
        <v>21.010916920522686</v>
      </c>
      <c r="AI27" s="301"/>
      <c r="AL27" s="288"/>
      <c r="AM27" s="289"/>
      <c r="AQ27" s="258">
        <f t="shared" si="9"/>
        <v>788.99999999999989</v>
      </c>
      <c r="AR27" s="258">
        <f t="shared" si="10"/>
        <v>855</v>
      </c>
      <c r="AU27" s="293">
        <f t="shared" si="5"/>
        <v>21.010916920522686</v>
      </c>
      <c r="AV27"/>
      <c r="AW27" s="294">
        <f t="shared" si="6"/>
        <v>2085.7400000000002</v>
      </c>
      <c r="AX27" s="295">
        <f t="shared" si="11"/>
        <v>2151.7400000000002</v>
      </c>
      <c r="AY27" s="296">
        <f t="shared" ca="1" si="7"/>
        <v>9.1363995564981977</v>
      </c>
      <c r="AZ27" s="297">
        <f t="shared" ca="1" si="12"/>
        <v>2303.5695844114075</v>
      </c>
      <c r="BA27" s="295">
        <f t="shared" ca="1" si="13"/>
        <v>151.82958441140727</v>
      </c>
      <c r="BD27" s="369">
        <f t="shared" ca="1" si="14"/>
        <v>8.9708997290144694</v>
      </c>
      <c r="BE27" s="369">
        <f t="shared" ca="1" si="15"/>
        <v>2312.540484140422</v>
      </c>
    </row>
    <row r="28" spans="1:57" s="255" customFormat="1" ht="12" customHeight="1">
      <c r="A28" s="260" t="s">
        <v>376</v>
      </c>
      <c r="B28" s="260" t="s">
        <v>377</v>
      </c>
      <c r="C28" s="290">
        <v>4.0199999999999996</v>
      </c>
      <c r="D28" s="290">
        <v>4.3600000000000003</v>
      </c>
      <c r="E28" s="291">
        <v>24</v>
      </c>
      <c r="F28" s="290"/>
      <c r="G28" s="258">
        <v>144.72</v>
      </c>
      <c r="H28" s="258">
        <v>140.69999999999999</v>
      </c>
      <c r="I28" s="258">
        <v>128.63999999999999</v>
      </c>
      <c r="J28" s="258">
        <v>180.89999999999998</v>
      </c>
      <c r="K28" s="258">
        <v>160.30000000000001</v>
      </c>
      <c r="L28" s="258">
        <v>218</v>
      </c>
      <c r="M28" s="258">
        <v>148.24</v>
      </c>
      <c r="N28" s="258">
        <v>91.56</v>
      </c>
      <c r="O28" s="258">
        <v>56.680000000000007</v>
      </c>
      <c r="P28" s="258">
        <v>113.36000000000001</v>
      </c>
      <c r="Q28" s="258">
        <v>139.52000000000001</v>
      </c>
      <c r="R28" s="258">
        <v>148.24</v>
      </c>
      <c r="S28" s="258">
        <f t="shared" si="1"/>
        <v>1670.86</v>
      </c>
      <c r="T28" s="290"/>
      <c r="U28" s="292">
        <f t="shared" ref="U28:X43" si="16">G28/$C28</f>
        <v>36</v>
      </c>
      <c r="V28" s="292">
        <f t="shared" si="16"/>
        <v>35</v>
      </c>
      <c r="W28" s="292">
        <f t="shared" si="16"/>
        <v>32</v>
      </c>
      <c r="X28" s="292">
        <f t="shared" si="16"/>
        <v>45</v>
      </c>
      <c r="Y28" s="292">
        <f t="shared" si="8"/>
        <v>36.76605504587156</v>
      </c>
      <c r="Z28" s="292">
        <f t="shared" si="8"/>
        <v>49.999999999999993</v>
      </c>
      <c r="AA28" s="292">
        <f t="shared" si="8"/>
        <v>34</v>
      </c>
      <c r="AB28" s="292">
        <f t="shared" si="8"/>
        <v>21</v>
      </c>
      <c r="AC28" s="292">
        <f t="shared" si="8"/>
        <v>13</v>
      </c>
      <c r="AD28" s="292">
        <f t="shared" si="8"/>
        <v>26</v>
      </c>
      <c r="AE28" s="292">
        <f t="shared" si="8"/>
        <v>32</v>
      </c>
      <c r="AF28" s="292">
        <f t="shared" si="8"/>
        <v>34</v>
      </c>
      <c r="AG28" s="258">
        <f t="shared" si="4"/>
        <v>32.897171253822627</v>
      </c>
      <c r="AI28" s="301"/>
      <c r="AL28" s="288"/>
      <c r="AM28" s="289"/>
      <c r="AQ28" s="258">
        <f t="shared" si="9"/>
        <v>546.71999999999991</v>
      </c>
      <c r="AR28" s="258">
        <f t="shared" si="10"/>
        <v>592.96</v>
      </c>
      <c r="AU28" s="293">
        <f t="shared" si="5"/>
        <v>32.897171253822627</v>
      </c>
      <c r="AV28"/>
      <c r="AW28" s="294">
        <f t="shared" si="6"/>
        <v>1670.86</v>
      </c>
      <c r="AX28" s="295">
        <f t="shared" si="11"/>
        <v>1717.1</v>
      </c>
      <c r="AY28" s="296">
        <f t="shared" ca="1" si="7"/>
        <v>4.6590294814423556</v>
      </c>
      <c r="AZ28" s="297">
        <f t="shared" ca="1" si="12"/>
        <v>1839.2266887314111</v>
      </c>
      <c r="BA28" s="295">
        <f t="shared" ca="1" si="13"/>
        <v>122.12668873141115</v>
      </c>
      <c r="BD28" s="369">
        <f t="shared" ca="1" si="14"/>
        <v>7.1625872798423158</v>
      </c>
      <c r="BE28" s="369">
        <f t="shared" ca="1" si="15"/>
        <v>1846.3892760112533</v>
      </c>
    </row>
    <row r="29" spans="1:57" s="255" customFormat="1" ht="12" customHeight="1">
      <c r="A29" s="260" t="s">
        <v>378</v>
      </c>
      <c r="B29" s="260" t="s">
        <v>379</v>
      </c>
      <c r="C29" s="290">
        <v>2.27</v>
      </c>
      <c r="D29" s="290">
        <v>2.46</v>
      </c>
      <c r="E29" s="291">
        <v>18</v>
      </c>
      <c r="F29" s="290"/>
      <c r="G29" s="258">
        <v>54.480000000000004</v>
      </c>
      <c r="H29" s="258">
        <v>85.16</v>
      </c>
      <c r="I29" s="258">
        <v>56.75</v>
      </c>
      <c r="J29" s="258">
        <v>22.7</v>
      </c>
      <c r="K29" s="258">
        <v>17.22</v>
      </c>
      <c r="L29" s="258">
        <v>14.76</v>
      </c>
      <c r="M29" s="258">
        <v>27.06</v>
      </c>
      <c r="N29" s="258">
        <v>9.84</v>
      </c>
      <c r="O29" s="258">
        <v>4.92</v>
      </c>
      <c r="P29" s="258">
        <v>7.38</v>
      </c>
      <c r="Q29" s="258">
        <v>0</v>
      </c>
      <c r="R29" s="258">
        <v>27.06</v>
      </c>
      <c r="S29" s="258">
        <f t="shared" si="1"/>
        <v>327.32999999999993</v>
      </c>
      <c r="T29" s="290"/>
      <c r="U29" s="292">
        <f t="shared" si="16"/>
        <v>24</v>
      </c>
      <c r="V29" s="292">
        <f t="shared" si="16"/>
        <v>37.515418502202643</v>
      </c>
      <c r="W29" s="292">
        <f t="shared" si="16"/>
        <v>25</v>
      </c>
      <c r="X29" s="292">
        <f t="shared" si="16"/>
        <v>10</v>
      </c>
      <c r="Y29" s="292">
        <f t="shared" si="8"/>
        <v>7</v>
      </c>
      <c r="Z29" s="292">
        <f t="shared" si="8"/>
        <v>6</v>
      </c>
      <c r="AA29" s="292">
        <f t="shared" si="8"/>
        <v>11</v>
      </c>
      <c r="AB29" s="292">
        <f t="shared" si="8"/>
        <v>4</v>
      </c>
      <c r="AC29" s="292">
        <f t="shared" si="8"/>
        <v>2</v>
      </c>
      <c r="AD29" s="292">
        <f t="shared" si="8"/>
        <v>3</v>
      </c>
      <c r="AE29" s="292">
        <f t="shared" si="8"/>
        <v>0</v>
      </c>
      <c r="AF29" s="292">
        <f t="shared" si="8"/>
        <v>11</v>
      </c>
      <c r="AG29" s="258">
        <f t="shared" si="4"/>
        <v>11.709618208516886</v>
      </c>
      <c r="AI29" s="301"/>
      <c r="AL29" s="288"/>
      <c r="AM29" s="289"/>
      <c r="AQ29" s="258">
        <f t="shared" si="9"/>
        <v>99.88</v>
      </c>
      <c r="AR29" s="258">
        <f t="shared" si="10"/>
        <v>108.24</v>
      </c>
      <c r="AU29" s="293">
        <f t="shared" si="5"/>
        <v>11.709618208516886</v>
      </c>
      <c r="AV29"/>
      <c r="AW29" s="294">
        <f t="shared" si="6"/>
        <v>327.32999999999993</v>
      </c>
      <c r="AX29" s="295">
        <f t="shared" si="11"/>
        <v>335.68999999999994</v>
      </c>
      <c r="AY29" s="296">
        <f t="shared" ca="1" si="7"/>
        <v>2.6287184688872003</v>
      </c>
      <c r="AZ29" s="297">
        <f t="shared" ca="1" si="12"/>
        <v>369.37547578015426</v>
      </c>
      <c r="BA29" s="295">
        <f t="shared" ca="1" si="13"/>
        <v>33.68547578015432</v>
      </c>
      <c r="BD29" s="369">
        <f t="shared" ca="1" si="14"/>
        <v>1.4384763447150015</v>
      </c>
      <c r="BE29" s="369">
        <f t="shared" ca="1" si="15"/>
        <v>370.81395212486927</v>
      </c>
    </row>
    <row r="30" spans="1:57" s="255" customFormat="1" ht="12" customHeight="1">
      <c r="A30" s="260" t="s">
        <v>380</v>
      </c>
      <c r="B30" s="260" t="s">
        <v>381</v>
      </c>
      <c r="C30" s="290">
        <v>1.46</v>
      </c>
      <c r="D30" s="290">
        <v>1.58</v>
      </c>
      <c r="E30" s="291">
        <v>22</v>
      </c>
      <c r="F30" s="290"/>
      <c r="G30" s="258">
        <v>10.220000000000001</v>
      </c>
      <c r="H30" s="258">
        <v>5.84</v>
      </c>
      <c r="I30" s="258">
        <v>5.84</v>
      </c>
      <c r="J30" s="258">
        <v>-10.100000000000001</v>
      </c>
      <c r="K30" s="258">
        <v>6.32</v>
      </c>
      <c r="L30" s="258">
        <v>1.58</v>
      </c>
      <c r="M30" s="258">
        <v>6.32</v>
      </c>
      <c r="N30" s="258">
        <v>1.58</v>
      </c>
      <c r="O30" s="258">
        <v>6.32</v>
      </c>
      <c r="P30" s="258">
        <v>1.58</v>
      </c>
      <c r="Q30" s="258">
        <v>6.32</v>
      </c>
      <c r="R30" s="258">
        <v>1.58</v>
      </c>
      <c r="S30" s="258">
        <f t="shared" si="1"/>
        <v>43.4</v>
      </c>
      <c r="T30" s="290"/>
      <c r="U30" s="292">
        <f t="shared" si="16"/>
        <v>7.0000000000000009</v>
      </c>
      <c r="V30" s="292">
        <f t="shared" si="16"/>
        <v>4</v>
      </c>
      <c r="W30" s="292">
        <f t="shared" si="16"/>
        <v>4</v>
      </c>
      <c r="X30" s="292">
        <f t="shared" si="16"/>
        <v>-6.9178082191780836</v>
      </c>
      <c r="Y30" s="292">
        <f t="shared" si="8"/>
        <v>4</v>
      </c>
      <c r="Z30" s="292">
        <f t="shared" si="8"/>
        <v>1</v>
      </c>
      <c r="AA30" s="292">
        <f t="shared" si="8"/>
        <v>4</v>
      </c>
      <c r="AB30" s="292">
        <f t="shared" si="8"/>
        <v>1</v>
      </c>
      <c r="AC30" s="292">
        <f t="shared" si="8"/>
        <v>4</v>
      </c>
      <c r="AD30" s="292">
        <f t="shared" si="8"/>
        <v>1</v>
      </c>
      <c r="AE30" s="292">
        <f t="shared" si="8"/>
        <v>4</v>
      </c>
      <c r="AF30" s="292">
        <f t="shared" si="8"/>
        <v>1</v>
      </c>
      <c r="AG30" s="258">
        <f t="shared" si="4"/>
        <v>2.3401826484018264</v>
      </c>
      <c r="AI30" s="301"/>
      <c r="AL30" s="288"/>
      <c r="AM30" s="289"/>
      <c r="AQ30" s="258">
        <f t="shared" si="9"/>
        <v>5.84</v>
      </c>
      <c r="AR30" s="258">
        <f t="shared" si="10"/>
        <v>6.32</v>
      </c>
      <c r="AU30" s="293">
        <f t="shared" si="5"/>
        <v>2.3401826484018264</v>
      </c>
      <c r="AV30"/>
      <c r="AW30" s="294">
        <f t="shared" si="6"/>
        <v>43.4</v>
      </c>
      <c r="AX30" s="295">
        <f t="shared" si="11"/>
        <v>43.879999999999995</v>
      </c>
      <c r="AY30" s="296">
        <f t="shared" ca="1" si="7"/>
        <v>1.6883638946511288</v>
      </c>
      <c r="AZ30" s="297">
        <f t="shared" ca="1" si="12"/>
        <v>47.412958685408405</v>
      </c>
      <c r="BA30" s="295">
        <f t="shared" ca="1" si="13"/>
        <v>3.5329586854084098</v>
      </c>
      <c r="BD30" s="369">
        <f t="shared" ca="1" si="14"/>
        <v>0.18464252224070918</v>
      </c>
      <c r="BE30" s="369">
        <f t="shared" ca="1" si="15"/>
        <v>47.597601207649113</v>
      </c>
    </row>
    <row r="31" spans="1:57" s="255" customFormat="1" ht="12" customHeight="1">
      <c r="A31" s="260" t="s">
        <v>382</v>
      </c>
      <c r="B31" s="260" t="s">
        <v>383</v>
      </c>
      <c r="C31" s="290">
        <v>2.94</v>
      </c>
      <c r="D31" s="290">
        <v>3.2</v>
      </c>
      <c r="E31" s="291">
        <v>21</v>
      </c>
      <c r="F31" s="290"/>
      <c r="G31" s="258">
        <v>96.85</v>
      </c>
      <c r="H31" s="258">
        <v>69.83</v>
      </c>
      <c r="I31" s="258">
        <v>92.44</v>
      </c>
      <c r="J31" s="258">
        <v>82.889999999999986</v>
      </c>
      <c r="K31" s="258">
        <v>111.41</v>
      </c>
      <c r="L31" s="258">
        <v>73.699999999999989</v>
      </c>
      <c r="M31" s="258">
        <v>100.50000000000001</v>
      </c>
      <c r="N31" s="258">
        <v>94</v>
      </c>
      <c r="O31" s="258">
        <v>103.7</v>
      </c>
      <c r="P31" s="258">
        <v>91.2</v>
      </c>
      <c r="Q31" s="258">
        <v>103.7</v>
      </c>
      <c r="R31" s="258">
        <v>90.800000000000011</v>
      </c>
      <c r="S31" s="258">
        <f t="shared" si="1"/>
        <v>1111.02</v>
      </c>
      <c r="T31" s="290"/>
      <c r="U31" s="292">
        <f t="shared" si="16"/>
        <v>32.942176870748298</v>
      </c>
      <c r="V31" s="292">
        <f t="shared" si="16"/>
        <v>23.751700680272108</v>
      </c>
      <c r="W31" s="292">
        <f t="shared" si="16"/>
        <v>31.442176870748298</v>
      </c>
      <c r="X31" s="292">
        <f t="shared" si="16"/>
        <v>28.193877551020403</v>
      </c>
      <c r="Y31" s="292">
        <f t="shared" si="8"/>
        <v>34.815624999999997</v>
      </c>
      <c r="Z31" s="292">
        <f t="shared" si="8"/>
        <v>23.031249999999996</v>
      </c>
      <c r="AA31" s="292">
        <f t="shared" si="8"/>
        <v>31.406250000000004</v>
      </c>
      <c r="AB31" s="292">
        <f t="shared" si="8"/>
        <v>29.375</v>
      </c>
      <c r="AC31" s="292">
        <f t="shared" si="8"/>
        <v>32.40625</v>
      </c>
      <c r="AD31" s="292">
        <f t="shared" si="8"/>
        <v>28.5</v>
      </c>
      <c r="AE31" s="292">
        <f t="shared" si="8"/>
        <v>32.40625</v>
      </c>
      <c r="AF31" s="292">
        <f t="shared" si="8"/>
        <v>28.375000000000004</v>
      </c>
      <c r="AG31" s="258">
        <f t="shared" si="4"/>
        <v>29.720463081065759</v>
      </c>
      <c r="AI31" s="301"/>
      <c r="AL31" s="288"/>
      <c r="AM31" s="289"/>
      <c r="AQ31" s="258">
        <f t="shared" si="9"/>
        <v>333.69000000000005</v>
      </c>
      <c r="AR31" s="258">
        <f t="shared" si="10"/>
        <v>363.20000000000005</v>
      </c>
      <c r="AU31" s="293">
        <f t="shared" si="5"/>
        <v>29.720463081065759</v>
      </c>
      <c r="AV31"/>
      <c r="AW31" s="294">
        <f t="shared" si="6"/>
        <v>1111.02</v>
      </c>
      <c r="AX31" s="295">
        <f t="shared" si="11"/>
        <v>1140.53</v>
      </c>
      <c r="AY31" s="296">
        <f t="shared" ca="1" si="7"/>
        <v>3.419471179040261</v>
      </c>
      <c r="AZ31" s="297">
        <f t="shared" ca="1" si="12"/>
        <v>1219.5392032012137</v>
      </c>
      <c r="BA31" s="295">
        <f t="shared" ca="1" si="13"/>
        <v>79.009203201213722</v>
      </c>
      <c r="BD31" s="369">
        <f t="shared" ca="1" si="14"/>
        <v>4.7493090643127669</v>
      </c>
      <c r="BE31" s="369">
        <f t="shared" ca="1" si="15"/>
        <v>1224.2885122655264</v>
      </c>
    </row>
    <row r="32" spans="1:57" s="255" customFormat="1" ht="12" customHeight="1">
      <c r="A32" s="260" t="s">
        <v>384</v>
      </c>
      <c r="B32" s="260" t="s">
        <v>385</v>
      </c>
      <c r="C32" s="290">
        <v>4.16</v>
      </c>
      <c r="D32" s="290">
        <v>4.5</v>
      </c>
      <c r="E32" s="291">
        <v>21</v>
      </c>
      <c r="F32" s="290"/>
      <c r="G32" s="258">
        <v>74.36</v>
      </c>
      <c r="H32" s="258">
        <v>20.8</v>
      </c>
      <c r="I32" s="258">
        <v>74.88</v>
      </c>
      <c r="J32" s="258">
        <v>20.96</v>
      </c>
      <c r="K32" s="258">
        <v>83.81</v>
      </c>
      <c r="L32" s="258">
        <v>32.06</v>
      </c>
      <c r="M32" s="258">
        <v>85.5</v>
      </c>
      <c r="N32" s="258">
        <v>28.13</v>
      </c>
      <c r="O32" s="258">
        <v>81</v>
      </c>
      <c r="P32" s="258">
        <v>27</v>
      </c>
      <c r="Q32" s="258">
        <v>79.87</v>
      </c>
      <c r="R32" s="258">
        <v>22.5</v>
      </c>
      <c r="S32" s="258">
        <f t="shared" si="1"/>
        <v>630.87</v>
      </c>
      <c r="T32" s="290"/>
      <c r="U32" s="292">
        <f t="shared" si="16"/>
        <v>17.875</v>
      </c>
      <c r="V32" s="292">
        <f t="shared" si="16"/>
        <v>5</v>
      </c>
      <c r="W32" s="292">
        <f t="shared" si="16"/>
        <v>18</v>
      </c>
      <c r="X32" s="292">
        <f t="shared" si="16"/>
        <v>5.0384615384615383</v>
      </c>
      <c r="Y32" s="292">
        <f t="shared" si="8"/>
        <v>18.624444444444446</v>
      </c>
      <c r="Z32" s="292">
        <f t="shared" si="8"/>
        <v>7.1244444444444452</v>
      </c>
      <c r="AA32" s="292">
        <f t="shared" si="8"/>
        <v>19</v>
      </c>
      <c r="AB32" s="292">
        <f t="shared" si="8"/>
        <v>6.2511111111111113</v>
      </c>
      <c r="AC32" s="292">
        <f t="shared" si="8"/>
        <v>18</v>
      </c>
      <c r="AD32" s="292">
        <f t="shared" si="8"/>
        <v>6</v>
      </c>
      <c r="AE32" s="292">
        <f t="shared" si="8"/>
        <v>17.748888888888889</v>
      </c>
      <c r="AF32" s="292">
        <f t="shared" si="8"/>
        <v>5</v>
      </c>
      <c r="AG32" s="258">
        <f t="shared" si="4"/>
        <v>11.971862535612537</v>
      </c>
      <c r="AI32" s="301"/>
      <c r="AL32" s="288"/>
      <c r="AM32" s="289"/>
      <c r="AQ32" s="258">
        <f t="shared" si="9"/>
        <v>83.2</v>
      </c>
      <c r="AR32" s="258">
        <f t="shared" si="10"/>
        <v>90</v>
      </c>
      <c r="AU32" s="293">
        <f t="shared" si="5"/>
        <v>11.971862535612537</v>
      </c>
      <c r="AV32"/>
      <c r="AW32" s="294">
        <f t="shared" si="6"/>
        <v>630.87</v>
      </c>
      <c r="AX32" s="295">
        <f t="shared" si="11"/>
        <v>637.66999999999996</v>
      </c>
      <c r="AY32" s="296">
        <f t="shared" ca="1" si="7"/>
        <v>4.8086313455253666</v>
      </c>
      <c r="AZ32" s="297">
        <f t="shared" ca="1" si="12"/>
        <v>690.81928143680693</v>
      </c>
      <c r="BA32" s="295">
        <f t="shared" ca="1" si="13"/>
        <v>53.149281436806973</v>
      </c>
      <c r="BD32" s="369">
        <f t="shared" ca="1" si="14"/>
        <v>2.6902901247599633</v>
      </c>
      <c r="BE32" s="369">
        <f t="shared" ca="1" si="15"/>
        <v>693.50957156156687</v>
      </c>
    </row>
    <row r="33" spans="1:57" s="255" customFormat="1" ht="12" customHeight="1">
      <c r="A33" s="260" t="s">
        <v>386</v>
      </c>
      <c r="B33" s="260" t="s">
        <v>387</v>
      </c>
      <c r="C33" s="290">
        <v>5.37</v>
      </c>
      <c r="D33" s="290">
        <v>5.8</v>
      </c>
      <c r="E33" s="291">
        <v>21</v>
      </c>
      <c r="F33" s="290"/>
      <c r="G33" s="258">
        <v>26.85</v>
      </c>
      <c r="H33" s="258">
        <v>10.74</v>
      </c>
      <c r="I33" s="258">
        <v>26.85</v>
      </c>
      <c r="J33" s="258">
        <v>11.18</v>
      </c>
      <c r="K33" s="258">
        <v>34.080000000000005</v>
      </c>
      <c r="L33" s="258">
        <v>17.399999999999999</v>
      </c>
      <c r="M33" s="258">
        <v>34.799999999999997</v>
      </c>
      <c r="N33" s="258">
        <v>17.399999999999999</v>
      </c>
      <c r="O33" s="258">
        <v>34.799999999999997</v>
      </c>
      <c r="P33" s="258">
        <v>17.399999999999999</v>
      </c>
      <c r="Q33" s="258">
        <v>29.73</v>
      </c>
      <c r="R33" s="258">
        <v>17.399999999999999</v>
      </c>
      <c r="S33" s="258">
        <f t="shared" si="1"/>
        <v>278.63</v>
      </c>
      <c r="T33" s="290"/>
      <c r="U33" s="292">
        <f t="shared" si="16"/>
        <v>5</v>
      </c>
      <c r="V33" s="292">
        <f t="shared" si="16"/>
        <v>2</v>
      </c>
      <c r="W33" s="292">
        <f t="shared" si="16"/>
        <v>5</v>
      </c>
      <c r="X33" s="292">
        <f t="shared" si="16"/>
        <v>2.0819366852886403</v>
      </c>
      <c r="Y33" s="292">
        <f t="shared" si="8"/>
        <v>5.8758620689655183</v>
      </c>
      <c r="Z33" s="292">
        <f t="shared" si="8"/>
        <v>3</v>
      </c>
      <c r="AA33" s="292">
        <f t="shared" si="8"/>
        <v>6</v>
      </c>
      <c r="AB33" s="292">
        <f t="shared" si="8"/>
        <v>3</v>
      </c>
      <c r="AC33" s="292">
        <f t="shared" si="8"/>
        <v>6</v>
      </c>
      <c r="AD33" s="292">
        <f t="shared" si="8"/>
        <v>3</v>
      </c>
      <c r="AE33" s="292">
        <f t="shared" si="8"/>
        <v>5.1258620689655174</v>
      </c>
      <c r="AF33" s="292">
        <f t="shared" si="8"/>
        <v>3</v>
      </c>
      <c r="AG33" s="258">
        <f t="shared" si="4"/>
        <v>4.0903050686016398</v>
      </c>
      <c r="AI33" s="301"/>
      <c r="AL33" s="288"/>
      <c r="AM33" s="289"/>
      <c r="AQ33" s="258">
        <f t="shared" si="9"/>
        <v>64.44</v>
      </c>
      <c r="AR33" s="258">
        <f t="shared" si="10"/>
        <v>69.599999999999994</v>
      </c>
      <c r="AU33" s="293">
        <f t="shared" si="5"/>
        <v>4.0903050686016398</v>
      </c>
      <c r="AV33"/>
      <c r="AW33" s="294">
        <f t="shared" si="6"/>
        <v>278.63</v>
      </c>
      <c r="AX33" s="295">
        <f t="shared" si="11"/>
        <v>283.78999999999996</v>
      </c>
      <c r="AY33" s="296">
        <f t="shared" ca="1" si="7"/>
        <v>6.1977915120104727</v>
      </c>
      <c r="AZ33" s="297">
        <f t="shared" ca="1" si="12"/>
        <v>304.21029642855189</v>
      </c>
      <c r="BA33" s="295">
        <f t="shared" ca="1" si="13"/>
        <v>20.420296428551922</v>
      </c>
      <c r="BD33" s="369">
        <f t="shared" ca="1" si="14"/>
        <v>1.1847005118760559</v>
      </c>
      <c r="BE33" s="369">
        <f t="shared" ca="1" si="15"/>
        <v>305.39499694042792</v>
      </c>
    </row>
    <row r="34" spans="1:57" s="255" customFormat="1" ht="12" customHeight="1">
      <c r="A34" s="260" t="s">
        <v>388</v>
      </c>
      <c r="B34" s="260" t="s">
        <v>389</v>
      </c>
      <c r="C34" s="290">
        <v>6.58</v>
      </c>
      <c r="D34" s="290">
        <v>7.1</v>
      </c>
      <c r="E34" s="291">
        <v>21</v>
      </c>
      <c r="F34" s="290"/>
      <c r="G34" s="258">
        <v>6.58</v>
      </c>
      <c r="H34" s="258">
        <v>13.16</v>
      </c>
      <c r="I34" s="258">
        <v>6.58</v>
      </c>
      <c r="J34" s="258">
        <v>13.68</v>
      </c>
      <c r="K34" s="258">
        <v>17.3</v>
      </c>
      <c r="L34" s="258">
        <v>21.299999999999997</v>
      </c>
      <c r="M34" s="258">
        <v>28.4</v>
      </c>
      <c r="N34" s="258">
        <v>14.2</v>
      </c>
      <c r="O34" s="258">
        <v>21.3</v>
      </c>
      <c r="P34" s="258">
        <v>14.2</v>
      </c>
      <c r="Q34" s="258">
        <v>21.3</v>
      </c>
      <c r="R34" s="258">
        <v>14.2</v>
      </c>
      <c r="S34" s="258">
        <f t="shared" si="1"/>
        <v>192.2</v>
      </c>
      <c r="T34" s="290"/>
      <c r="U34" s="292">
        <f t="shared" si="16"/>
        <v>1</v>
      </c>
      <c r="V34" s="292">
        <f t="shared" si="16"/>
        <v>2</v>
      </c>
      <c r="W34" s="292">
        <f t="shared" si="16"/>
        <v>1</v>
      </c>
      <c r="X34" s="292">
        <f t="shared" si="16"/>
        <v>2.0790273556231003</v>
      </c>
      <c r="Y34" s="292">
        <f t="shared" si="8"/>
        <v>2.4366197183098595</v>
      </c>
      <c r="Z34" s="292">
        <f t="shared" si="8"/>
        <v>2.9999999999999996</v>
      </c>
      <c r="AA34" s="292">
        <f t="shared" si="8"/>
        <v>4</v>
      </c>
      <c r="AB34" s="292">
        <f t="shared" si="8"/>
        <v>2</v>
      </c>
      <c r="AC34" s="292">
        <f t="shared" si="8"/>
        <v>3.0000000000000004</v>
      </c>
      <c r="AD34" s="292">
        <f t="shared" si="8"/>
        <v>2</v>
      </c>
      <c r="AE34" s="292">
        <f t="shared" si="8"/>
        <v>3.0000000000000004</v>
      </c>
      <c r="AF34" s="292">
        <f t="shared" si="8"/>
        <v>2</v>
      </c>
      <c r="AG34" s="258">
        <f t="shared" si="4"/>
        <v>2.2929705894944132</v>
      </c>
      <c r="AI34" s="301"/>
      <c r="AL34" s="288"/>
      <c r="AM34" s="289"/>
      <c r="AQ34" s="258">
        <f t="shared" si="9"/>
        <v>52.64</v>
      </c>
      <c r="AR34" s="258">
        <f t="shared" si="10"/>
        <v>56.8</v>
      </c>
      <c r="AU34" s="293">
        <f t="shared" si="5"/>
        <v>2.2929705894944132</v>
      </c>
      <c r="AV34"/>
      <c r="AW34" s="294">
        <f t="shared" si="6"/>
        <v>192.2</v>
      </c>
      <c r="AX34" s="295">
        <f t="shared" si="11"/>
        <v>196.35999999999999</v>
      </c>
      <c r="AY34" s="296">
        <f t="shared" ca="1" si="7"/>
        <v>7.5869516784955779</v>
      </c>
      <c r="AZ34" s="297">
        <f t="shared" ca="1" si="12"/>
        <v>208.7598847524676</v>
      </c>
      <c r="BA34" s="295">
        <f t="shared" ca="1" si="13"/>
        <v>12.399884752467614</v>
      </c>
      <c r="BD34" s="369">
        <f t="shared" ca="1" si="14"/>
        <v>0.81298346975419</v>
      </c>
      <c r="BE34" s="369">
        <f t="shared" ca="1" si="15"/>
        <v>209.57286822222179</v>
      </c>
    </row>
    <row r="35" spans="1:57" s="255" customFormat="1" ht="12" customHeight="1">
      <c r="A35" s="260" t="s">
        <v>390</v>
      </c>
      <c r="B35" s="260" t="s">
        <v>391</v>
      </c>
      <c r="C35" s="290">
        <v>7.79</v>
      </c>
      <c r="D35" s="290">
        <v>9.6999999999999993</v>
      </c>
      <c r="E35" s="291">
        <v>21</v>
      </c>
      <c r="F35" s="290"/>
      <c r="G35" s="258">
        <v>23.37</v>
      </c>
      <c r="H35" s="258">
        <v>7.79</v>
      </c>
      <c r="I35" s="258">
        <v>23.37</v>
      </c>
      <c r="J35" s="258">
        <v>8.74</v>
      </c>
      <c r="K35" s="258">
        <v>49.72</v>
      </c>
      <c r="L35" s="258">
        <v>0</v>
      </c>
      <c r="M35" s="258">
        <v>46.07</v>
      </c>
      <c r="N35" s="258">
        <v>0</v>
      </c>
      <c r="O35" s="258">
        <v>48.5</v>
      </c>
      <c r="P35" s="258">
        <v>0</v>
      </c>
      <c r="Q35" s="258">
        <v>48.5</v>
      </c>
      <c r="R35" s="258">
        <v>0</v>
      </c>
      <c r="S35" s="258">
        <f t="shared" si="1"/>
        <v>256.06</v>
      </c>
      <c r="T35" s="290"/>
      <c r="U35" s="292">
        <f t="shared" si="16"/>
        <v>3</v>
      </c>
      <c r="V35" s="292">
        <f t="shared" si="16"/>
        <v>1</v>
      </c>
      <c r="W35" s="292">
        <f t="shared" si="16"/>
        <v>3</v>
      </c>
      <c r="X35" s="292">
        <f t="shared" si="16"/>
        <v>1.1219512195121952</v>
      </c>
      <c r="Y35" s="292">
        <f t="shared" si="8"/>
        <v>5.1257731958762891</v>
      </c>
      <c r="Z35" s="292">
        <f t="shared" si="8"/>
        <v>0</v>
      </c>
      <c r="AA35" s="292">
        <f t="shared" si="8"/>
        <v>4.7494845360824742</v>
      </c>
      <c r="AB35" s="292">
        <f t="shared" si="8"/>
        <v>0</v>
      </c>
      <c r="AC35" s="292">
        <f t="shared" si="8"/>
        <v>5</v>
      </c>
      <c r="AD35" s="292">
        <f t="shared" si="8"/>
        <v>0</v>
      </c>
      <c r="AE35" s="292">
        <f t="shared" si="8"/>
        <v>5</v>
      </c>
      <c r="AF35" s="292">
        <f t="shared" si="8"/>
        <v>0</v>
      </c>
      <c r="AG35" s="258">
        <f t="shared" si="4"/>
        <v>2.333100745955913</v>
      </c>
      <c r="AI35" s="301"/>
      <c r="AL35" s="288"/>
      <c r="AM35" s="289"/>
      <c r="AQ35" s="258">
        <f t="shared" si="9"/>
        <v>0</v>
      </c>
      <c r="AR35" s="258">
        <f t="shared" si="10"/>
        <v>0</v>
      </c>
      <c r="AU35" s="293">
        <f t="shared" si="5"/>
        <v>2.333100745955913</v>
      </c>
      <c r="AV35"/>
      <c r="AW35" s="294">
        <f t="shared" si="6"/>
        <v>256.06</v>
      </c>
      <c r="AX35" s="295">
        <f t="shared" si="11"/>
        <v>256.06</v>
      </c>
      <c r="AY35" s="296">
        <f t="shared" ca="1" si="7"/>
        <v>10.365272011465789</v>
      </c>
      <c r="AZ35" s="297">
        <f t="shared" ca="1" si="12"/>
        <v>290.19868634384136</v>
      </c>
      <c r="BA35" s="295">
        <f t="shared" ca="1" si="13"/>
        <v>34.138686343841357</v>
      </c>
      <c r="BD35" s="369">
        <f t="shared" ca="1" si="14"/>
        <v>1.1301344375700768</v>
      </c>
      <c r="BE35" s="369">
        <f t="shared" ca="1" si="15"/>
        <v>291.32882078141142</v>
      </c>
    </row>
    <row r="36" spans="1:57" s="255" customFormat="1" ht="12" customHeight="1">
      <c r="A36" s="260" t="s">
        <v>392</v>
      </c>
      <c r="B36" s="260" t="s">
        <v>393</v>
      </c>
      <c r="C36" s="290">
        <v>8.4868000000000006</v>
      </c>
      <c r="D36" s="290">
        <v>9.18</v>
      </c>
      <c r="E36" s="291">
        <v>21</v>
      </c>
      <c r="F36" s="290"/>
      <c r="G36" s="258">
        <v>4320.3</v>
      </c>
      <c r="H36" s="258">
        <v>3959.8499999999995</v>
      </c>
      <c r="I36" s="258">
        <v>4181.33</v>
      </c>
      <c r="J36" s="258">
        <v>4482.1100000000006</v>
      </c>
      <c r="K36" s="258">
        <v>4617.5299999999988</v>
      </c>
      <c r="L36" s="258">
        <v>4362.25</v>
      </c>
      <c r="M36" s="258">
        <v>4595.97</v>
      </c>
      <c r="N36" s="258">
        <v>4310.8399999999992</v>
      </c>
      <c r="O36" s="258">
        <v>4529.0599999999995</v>
      </c>
      <c r="P36" s="258">
        <v>4256.1100000000006</v>
      </c>
      <c r="Q36" s="258">
        <v>4604.78</v>
      </c>
      <c r="R36" s="258">
        <v>4235.47</v>
      </c>
      <c r="S36" s="258">
        <f t="shared" si="1"/>
        <v>52455.6</v>
      </c>
      <c r="T36" s="290"/>
      <c r="U36" s="292">
        <f t="shared" si="16"/>
        <v>509.06113022576233</v>
      </c>
      <c r="V36" s="292">
        <f t="shared" si="16"/>
        <v>466.58929160578771</v>
      </c>
      <c r="W36" s="292">
        <f t="shared" si="16"/>
        <v>492.68628929631893</v>
      </c>
      <c r="X36" s="292">
        <f t="shared" si="16"/>
        <v>528.12720931328658</v>
      </c>
      <c r="Y36" s="292">
        <f t="shared" si="8"/>
        <v>502.99891067538113</v>
      </c>
      <c r="Z36" s="292">
        <f t="shared" si="8"/>
        <v>475.19063180827891</v>
      </c>
      <c r="AA36" s="292">
        <f t="shared" si="8"/>
        <v>500.65032679738567</v>
      </c>
      <c r="AB36" s="292">
        <f t="shared" si="8"/>
        <v>469.59041394335503</v>
      </c>
      <c r="AC36" s="292">
        <f t="shared" si="8"/>
        <v>493.36165577342047</v>
      </c>
      <c r="AD36" s="292">
        <f t="shared" si="8"/>
        <v>463.62854030501097</v>
      </c>
      <c r="AE36" s="292">
        <f t="shared" si="8"/>
        <v>501.61002178649238</v>
      </c>
      <c r="AF36" s="292">
        <f t="shared" si="8"/>
        <v>461.38017429193906</v>
      </c>
      <c r="AG36" s="258">
        <f t="shared" si="4"/>
        <v>488.73954965186823</v>
      </c>
      <c r="AI36" s="301"/>
      <c r="AL36" s="288"/>
      <c r="AM36" s="289"/>
      <c r="AQ36" s="258">
        <f t="shared" si="9"/>
        <v>15662.565052723314</v>
      </c>
      <c r="AR36" s="258">
        <f t="shared" si="10"/>
        <v>16941.88</v>
      </c>
      <c r="AU36" s="293">
        <f t="shared" si="5"/>
        <v>488.73954965186823</v>
      </c>
      <c r="AV36"/>
      <c r="AW36" s="294">
        <f t="shared" si="6"/>
        <v>52455.6</v>
      </c>
      <c r="AX36" s="295">
        <f t="shared" si="11"/>
        <v>53734.914947276688</v>
      </c>
      <c r="AY36" s="296">
        <f t="shared" ca="1" si="7"/>
        <v>9.8096079448717468</v>
      </c>
      <c r="AZ36" s="297">
        <f t="shared" ca="1" si="12"/>
        <v>57532.120430856077</v>
      </c>
      <c r="BA36" s="295">
        <f t="shared" ca="1" si="13"/>
        <v>3797.2054835793897</v>
      </c>
      <c r="BD36" s="369">
        <f t="shared" ca="1" si="14"/>
        <v>224.05005130968024</v>
      </c>
      <c r="BE36" s="369">
        <f t="shared" ca="1" si="15"/>
        <v>57756.170482165755</v>
      </c>
    </row>
    <row r="37" spans="1:57" s="255" customFormat="1" ht="12" customHeight="1">
      <c r="A37" s="260" t="s">
        <v>394</v>
      </c>
      <c r="B37" s="260" t="s">
        <v>395</v>
      </c>
      <c r="C37" s="290">
        <v>1.97</v>
      </c>
      <c r="D37" s="290">
        <v>2.12</v>
      </c>
      <c r="E37" s="291">
        <v>21</v>
      </c>
      <c r="F37" s="290"/>
      <c r="G37" s="258">
        <v>3.94</v>
      </c>
      <c r="H37" s="258">
        <v>-0.40000000000000013</v>
      </c>
      <c r="I37" s="258">
        <v>3.94</v>
      </c>
      <c r="J37" s="258">
        <v>2.0499999999999998</v>
      </c>
      <c r="K37" s="258">
        <v>4.24</v>
      </c>
      <c r="L37" s="258">
        <v>-1.97</v>
      </c>
      <c r="M37" s="258">
        <v>4.24</v>
      </c>
      <c r="N37" s="258">
        <v>0</v>
      </c>
      <c r="O37" s="258">
        <v>0</v>
      </c>
      <c r="P37" s="258">
        <v>4.24</v>
      </c>
      <c r="Q37" s="258">
        <v>4.24</v>
      </c>
      <c r="R37" s="258">
        <v>4.24</v>
      </c>
      <c r="S37" s="258">
        <f t="shared" si="1"/>
        <v>28.760000000000005</v>
      </c>
      <c r="T37" s="290"/>
      <c r="U37" s="292">
        <f t="shared" si="16"/>
        <v>2</v>
      </c>
      <c r="V37" s="292">
        <f t="shared" si="16"/>
        <v>-0.2030456852791879</v>
      </c>
      <c r="W37" s="292">
        <f t="shared" si="16"/>
        <v>2</v>
      </c>
      <c r="X37" s="292">
        <f t="shared" si="16"/>
        <v>1.0406091370558375</v>
      </c>
      <c r="Y37" s="292">
        <f t="shared" si="8"/>
        <v>2</v>
      </c>
      <c r="Z37" s="292">
        <f t="shared" si="8"/>
        <v>-0.92924528301886788</v>
      </c>
      <c r="AA37" s="292">
        <f t="shared" si="8"/>
        <v>2</v>
      </c>
      <c r="AB37" s="292">
        <f t="shared" si="8"/>
        <v>0</v>
      </c>
      <c r="AC37" s="292">
        <f t="shared" si="8"/>
        <v>0</v>
      </c>
      <c r="AD37" s="292">
        <f t="shared" si="8"/>
        <v>2</v>
      </c>
      <c r="AE37" s="292">
        <f t="shared" si="8"/>
        <v>2</v>
      </c>
      <c r="AF37" s="292">
        <f t="shared" si="8"/>
        <v>2</v>
      </c>
      <c r="AG37" s="258">
        <f t="shared" si="4"/>
        <v>1.1590265140631484</v>
      </c>
      <c r="AI37" s="301"/>
      <c r="AL37" s="288"/>
      <c r="AM37" s="289"/>
      <c r="AQ37" s="258">
        <f t="shared" si="9"/>
        <v>15.76</v>
      </c>
      <c r="AR37" s="258">
        <f t="shared" si="10"/>
        <v>16.96</v>
      </c>
      <c r="AU37" s="293">
        <f t="shared" si="5"/>
        <v>1.1590265140631484</v>
      </c>
      <c r="AV37"/>
      <c r="AW37" s="294">
        <f t="shared" si="6"/>
        <v>28.760000000000005</v>
      </c>
      <c r="AX37" s="295">
        <f t="shared" si="11"/>
        <v>29.960000000000008</v>
      </c>
      <c r="AY37" s="296">
        <f t="shared" ca="1" si="7"/>
        <v>2.2653996561141727</v>
      </c>
      <c r="AZ37" s="297">
        <f t="shared" ca="1" si="12"/>
        <v>31.507899196630376</v>
      </c>
      <c r="BA37" s="295">
        <f t="shared" ca="1" si="13"/>
        <v>1.5478991966303681</v>
      </c>
      <c r="BD37" s="369">
        <f t="shared" ca="1" si="14"/>
        <v>0.1227026985759966</v>
      </c>
      <c r="BE37" s="369">
        <f t="shared" ca="1" si="15"/>
        <v>31.630601895206372</v>
      </c>
    </row>
    <row r="38" spans="1:57" s="255" customFormat="1" ht="12" customHeight="1">
      <c r="A38" s="260" t="s">
        <v>396</v>
      </c>
      <c r="B38" s="260" t="s">
        <v>397</v>
      </c>
      <c r="C38" s="290">
        <v>4.2531999999999996</v>
      </c>
      <c r="D38" s="290">
        <v>4.5999999999999996</v>
      </c>
      <c r="E38" s="291">
        <v>21</v>
      </c>
      <c r="F38" s="290"/>
      <c r="G38" s="258">
        <v>97.75</v>
      </c>
      <c r="H38" s="258">
        <v>97.75</v>
      </c>
      <c r="I38" s="258">
        <v>93.5</v>
      </c>
      <c r="J38" s="258">
        <v>101.66</v>
      </c>
      <c r="K38" s="258">
        <v>101.2</v>
      </c>
      <c r="L38" s="258">
        <v>102.35</v>
      </c>
      <c r="M38" s="258">
        <v>81.55</v>
      </c>
      <c r="N38" s="258">
        <v>96.6</v>
      </c>
      <c r="O38" s="258">
        <v>88.55</v>
      </c>
      <c r="P38" s="258">
        <v>92</v>
      </c>
      <c r="Q38" s="258">
        <v>92</v>
      </c>
      <c r="R38" s="258">
        <v>87.4</v>
      </c>
      <c r="S38" s="258">
        <f t="shared" si="1"/>
        <v>1132.31</v>
      </c>
      <c r="T38" s="290"/>
      <c r="U38" s="292">
        <f t="shared" si="16"/>
        <v>22.982695382300388</v>
      </c>
      <c r="V38" s="292">
        <f t="shared" si="16"/>
        <v>22.982695382300388</v>
      </c>
      <c r="W38" s="292">
        <f t="shared" si="16"/>
        <v>21.983447756982979</v>
      </c>
      <c r="X38" s="292">
        <f t="shared" si="16"/>
        <v>23.902003197592403</v>
      </c>
      <c r="Y38" s="292">
        <f t="shared" si="8"/>
        <v>22.000000000000004</v>
      </c>
      <c r="Z38" s="292">
        <f t="shared" si="8"/>
        <v>22.25</v>
      </c>
      <c r="AA38" s="292">
        <f t="shared" si="8"/>
        <v>17.728260869565219</v>
      </c>
      <c r="AB38" s="292">
        <f t="shared" si="8"/>
        <v>21</v>
      </c>
      <c r="AC38" s="292">
        <f t="shared" si="8"/>
        <v>19.25</v>
      </c>
      <c r="AD38" s="292">
        <f t="shared" si="8"/>
        <v>20</v>
      </c>
      <c r="AE38" s="292">
        <f t="shared" si="8"/>
        <v>20</v>
      </c>
      <c r="AF38" s="292">
        <f t="shared" si="8"/>
        <v>19.000000000000004</v>
      </c>
      <c r="AG38" s="258">
        <f t="shared" si="4"/>
        <v>21.089925215728449</v>
      </c>
      <c r="AI38" s="301"/>
      <c r="AL38" s="288"/>
      <c r="AM38" s="289"/>
      <c r="AQ38" s="258">
        <f t="shared" si="9"/>
        <v>323.24320000000006</v>
      </c>
      <c r="AR38" s="258">
        <f t="shared" si="10"/>
        <v>349.6</v>
      </c>
      <c r="AU38" s="293">
        <f t="shared" si="5"/>
        <v>21.089925215728449</v>
      </c>
      <c r="AV38"/>
      <c r="AW38" s="294">
        <f t="shared" si="6"/>
        <v>1132.31</v>
      </c>
      <c r="AX38" s="295">
        <f t="shared" si="11"/>
        <v>1158.6668</v>
      </c>
      <c r="AY38" s="296">
        <f t="shared" ca="1" si="7"/>
        <v>4.9154898198703743</v>
      </c>
      <c r="AZ38" s="297">
        <f t="shared" ca="1" si="12"/>
        <v>1244.0077523968885</v>
      </c>
      <c r="BA38" s="295">
        <f t="shared" ca="1" si="13"/>
        <v>85.340952396888497</v>
      </c>
      <c r="BD38" s="369">
        <f t="shared" ca="1" si="14"/>
        <v>4.8445980900206411</v>
      </c>
      <c r="BE38" s="369">
        <f t="shared" ca="1" si="15"/>
        <v>1248.852350486909</v>
      </c>
    </row>
    <row r="39" spans="1:57" s="255" customFormat="1" ht="12" customHeight="1">
      <c r="A39" s="260" t="s">
        <v>398</v>
      </c>
      <c r="B39" s="260" t="s">
        <v>399</v>
      </c>
      <c r="C39" s="290">
        <v>18.489999999999998</v>
      </c>
      <c r="D39" s="290">
        <v>20.03</v>
      </c>
      <c r="E39" s="291">
        <v>17</v>
      </c>
      <c r="F39" s="290"/>
      <c r="G39" s="258">
        <v>203.39</v>
      </c>
      <c r="H39" s="258">
        <v>203.39</v>
      </c>
      <c r="I39" s="258">
        <v>203.39</v>
      </c>
      <c r="J39" s="258">
        <v>203.39</v>
      </c>
      <c r="K39" s="258">
        <v>537.73</v>
      </c>
      <c r="L39" s="258">
        <v>400.6</v>
      </c>
      <c r="M39" s="258">
        <v>400.6</v>
      </c>
      <c r="N39" s="258">
        <v>620.93000000000006</v>
      </c>
      <c r="O39" s="258">
        <v>480.72</v>
      </c>
      <c r="P39" s="258">
        <v>540.80999999999995</v>
      </c>
      <c r="Q39" s="258">
        <v>580.87</v>
      </c>
      <c r="R39" s="258">
        <v>480.72</v>
      </c>
      <c r="S39" s="258">
        <f t="shared" si="1"/>
        <v>4856.5400000000009</v>
      </c>
      <c r="T39" s="290"/>
      <c r="U39" s="292">
        <f t="shared" si="16"/>
        <v>11</v>
      </c>
      <c r="V39" s="292">
        <f t="shared" si="16"/>
        <v>11</v>
      </c>
      <c r="W39" s="292">
        <f t="shared" si="16"/>
        <v>11</v>
      </c>
      <c r="X39" s="292">
        <f t="shared" si="16"/>
        <v>11</v>
      </c>
      <c r="Y39" s="292">
        <f t="shared" si="8"/>
        <v>26.846230654018971</v>
      </c>
      <c r="Z39" s="292">
        <f t="shared" si="8"/>
        <v>20</v>
      </c>
      <c r="AA39" s="292">
        <f t="shared" si="8"/>
        <v>20</v>
      </c>
      <c r="AB39" s="292">
        <f t="shared" si="8"/>
        <v>31</v>
      </c>
      <c r="AC39" s="292">
        <f t="shared" si="8"/>
        <v>24</v>
      </c>
      <c r="AD39" s="292">
        <f t="shared" si="8"/>
        <v>26.999999999999996</v>
      </c>
      <c r="AE39" s="292">
        <f t="shared" si="8"/>
        <v>29</v>
      </c>
      <c r="AF39" s="292">
        <f t="shared" si="8"/>
        <v>24</v>
      </c>
      <c r="AG39" s="258">
        <f t="shared" si="4"/>
        <v>20.487185887834915</v>
      </c>
      <c r="AI39" s="301"/>
      <c r="AL39" s="288"/>
      <c r="AM39" s="289"/>
      <c r="AQ39" s="258">
        <f t="shared" si="9"/>
        <v>1775.04</v>
      </c>
      <c r="AR39" s="258">
        <f t="shared" si="10"/>
        <v>1922.88</v>
      </c>
      <c r="AU39" s="293">
        <f t="shared" si="5"/>
        <v>20.487185887834915</v>
      </c>
      <c r="AV39"/>
      <c r="AW39" s="294">
        <f t="shared" si="6"/>
        <v>4856.5400000000009</v>
      </c>
      <c r="AX39" s="295">
        <f t="shared" si="11"/>
        <v>5004.380000000001</v>
      </c>
      <c r="AY39" s="296">
        <f t="shared" ca="1" si="7"/>
        <v>21.403752411305135</v>
      </c>
      <c r="AZ39" s="297">
        <f t="shared" ca="1" si="12"/>
        <v>5262.031852171237</v>
      </c>
      <c r="BA39" s="295">
        <f t="shared" ca="1" si="13"/>
        <v>257.65185217123599</v>
      </c>
      <c r="BD39" s="369">
        <f t="shared" ca="1" si="14"/>
        <v>20.492178936617623</v>
      </c>
      <c r="BE39" s="369">
        <f t="shared" ca="1" si="15"/>
        <v>5282.5240311078551</v>
      </c>
    </row>
    <row r="40" spans="1:57" s="255" customFormat="1" ht="12" customHeight="1">
      <c r="A40" s="260" t="s">
        <v>400</v>
      </c>
      <c r="B40" s="260" t="s">
        <v>401</v>
      </c>
      <c r="C40" s="290">
        <v>14.3</v>
      </c>
      <c r="D40" s="290">
        <v>15.49</v>
      </c>
      <c r="E40" s="291">
        <v>17</v>
      </c>
      <c r="F40" s="290"/>
      <c r="G40" s="258">
        <v>729.3</v>
      </c>
      <c r="H40" s="258">
        <v>915.2</v>
      </c>
      <c r="I40" s="258">
        <v>986.69999999999993</v>
      </c>
      <c r="J40" s="258">
        <v>1072.5</v>
      </c>
      <c r="K40" s="258">
        <v>1376.23</v>
      </c>
      <c r="L40" s="258">
        <v>992.55</v>
      </c>
      <c r="M40" s="258">
        <v>1037.8300000000002</v>
      </c>
      <c r="N40" s="258">
        <v>1192.73</v>
      </c>
      <c r="O40" s="258">
        <v>1146.26</v>
      </c>
      <c r="P40" s="258">
        <v>1037.83</v>
      </c>
      <c r="Q40" s="258">
        <v>960.38</v>
      </c>
      <c r="R40" s="258">
        <v>820.97</v>
      </c>
      <c r="S40" s="258">
        <f t="shared" si="1"/>
        <v>12268.48</v>
      </c>
      <c r="T40" s="290"/>
      <c r="U40" s="292">
        <f t="shared" si="16"/>
        <v>50.999999999999993</v>
      </c>
      <c r="V40" s="292">
        <f t="shared" si="16"/>
        <v>64</v>
      </c>
      <c r="W40" s="292">
        <f t="shared" si="16"/>
        <v>68.999999999999986</v>
      </c>
      <c r="X40" s="292">
        <f t="shared" si="16"/>
        <v>75</v>
      </c>
      <c r="Y40" s="292">
        <f t="shared" si="8"/>
        <v>88.846352485474497</v>
      </c>
      <c r="Z40" s="292">
        <f t="shared" si="8"/>
        <v>64.076823757262744</v>
      </c>
      <c r="AA40" s="292">
        <f t="shared" si="8"/>
        <v>67.000000000000014</v>
      </c>
      <c r="AB40" s="292">
        <f t="shared" si="8"/>
        <v>77</v>
      </c>
      <c r="AC40" s="292">
        <f t="shared" si="8"/>
        <v>74</v>
      </c>
      <c r="AD40" s="292">
        <f t="shared" si="8"/>
        <v>67</v>
      </c>
      <c r="AE40" s="292">
        <f t="shared" si="8"/>
        <v>62</v>
      </c>
      <c r="AF40" s="292">
        <f t="shared" si="8"/>
        <v>53</v>
      </c>
      <c r="AG40" s="258">
        <f t="shared" si="4"/>
        <v>67.660264686894763</v>
      </c>
      <c r="AI40" s="301"/>
      <c r="AL40" s="288"/>
      <c r="AM40" s="289"/>
      <c r="AQ40" s="258">
        <f t="shared" si="9"/>
        <v>3031.6000000000004</v>
      </c>
      <c r="AR40" s="258">
        <f t="shared" si="10"/>
        <v>3283.88</v>
      </c>
      <c r="AU40" s="293">
        <f t="shared" si="5"/>
        <v>67.660264686894763</v>
      </c>
      <c r="AV40"/>
      <c r="AW40" s="294">
        <f t="shared" si="6"/>
        <v>12268.48</v>
      </c>
      <c r="AX40" s="295">
        <f t="shared" si="11"/>
        <v>12520.759999999998</v>
      </c>
      <c r="AY40" s="296">
        <f t="shared" ca="1" si="7"/>
        <v>16.552377676041761</v>
      </c>
      <c r="AZ40" s="297">
        <f t="shared" ca="1" si="12"/>
        <v>13439.259057101204</v>
      </c>
      <c r="BA40" s="295">
        <f t="shared" ca="1" si="13"/>
        <v>918.49905710120584</v>
      </c>
      <c r="BD40" s="369">
        <f t="shared" ca="1" si="14"/>
        <v>52.337140692153092</v>
      </c>
      <c r="BE40" s="369">
        <f t="shared" ca="1" si="15"/>
        <v>13491.596197793357</v>
      </c>
    </row>
    <row r="41" spans="1:57" s="255" customFormat="1" ht="12" customHeight="1">
      <c r="A41" s="260" t="s">
        <v>402</v>
      </c>
      <c r="B41" s="260" t="s">
        <v>403</v>
      </c>
      <c r="C41" s="290">
        <v>5.14</v>
      </c>
      <c r="D41" s="290">
        <v>5.57</v>
      </c>
      <c r="E41" s="291">
        <v>19</v>
      </c>
      <c r="F41" s="290"/>
      <c r="G41" s="258">
        <v>61.679999999999993</v>
      </c>
      <c r="H41" s="258">
        <v>61.68</v>
      </c>
      <c r="I41" s="258">
        <v>97.66</v>
      </c>
      <c r="J41" s="258">
        <v>51.399999999999991</v>
      </c>
      <c r="K41" s="258">
        <v>94.26</v>
      </c>
      <c r="L41" s="258">
        <v>137.96</v>
      </c>
      <c r="M41" s="258">
        <v>72.41</v>
      </c>
      <c r="N41" s="258">
        <v>89.12</v>
      </c>
      <c r="O41" s="258">
        <v>52.63</v>
      </c>
      <c r="P41" s="258">
        <v>89.12</v>
      </c>
      <c r="Q41" s="258">
        <v>77.98</v>
      </c>
      <c r="R41" s="258">
        <v>61.27</v>
      </c>
      <c r="S41" s="258">
        <f t="shared" si="1"/>
        <v>947.17</v>
      </c>
      <c r="T41" s="290"/>
      <c r="U41" s="292">
        <f t="shared" si="16"/>
        <v>12</v>
      </c>
      <c r="V41" s="292">
        <f t="shared" si="16"/>
        <v>12</v>
      </c>
      <c r="W41" s="292">
        <f t="shared" si="16"/>
        <v>19</v>
      </c>
      <c r="X41" s="292">
        <f t="shared" si="16"/>
        <v>9.9999999999999982</v>
      </c>
      <c r="Y41" s="292">
        <f t="shared" si="8"/>
        <v>16.922800718132855</v>
      </c>
      <c r="Z41" s="292">
        <f t="shared" si="8"/>
        <v>24.768402154398565</v>
      </c>
      <c r="AA41" s="292">
        <f t="shared" si="8"/>
        <v>12.999999999999998</v>
      </c>
      <c r="AB41" s="292">
        <f t="shared" si="8"/>
        <v>16</v>
      </c>
      <c r="AC41" s="292">
        <f t="shared" si="8"/>
        <v>9.4488330341113098</v>
      </c>
      <c r="AD41" s="292">
        <f t="shared" si="8"/>
        <v>16</v>
      </c>
      <c r="AE41" s="292">
        <f t="shared" si="8"/>
        <v>14</v>
      </c>
      <c r="AF41" s="292">
        <f t="shared" si="8"/>
        <v>11</v>
      </c>
      <c r="AG41" s="258">
        <f t="shared" si="4"/>
        <v>14.511669658886895</v>
      </c>
      <c r="AI41" s="301"/>
      <c r="AL41" s="288"/>
      <c r="AM41" s="289"/>
      <c r="AQ41" s="258">
        <f t="shared" si="9"/>
        <v>226.16</v>
      </c>
      <c r="AR41" s="258">
        <f t="shared" si="10"/>
        <v>245.08</v>
      </c>
      <c r="AU41" s="293">
        <f t="shared" si="5"/>
        <v>14.511669658886895</v>
      </c>
      <c r="AV41"/>
      <c r="AW41" s="294">
        <f t="shared" si="6"/>
        <v>947.17</v>
      </c>
      <c r="AX41" s="295">
        <f t="shared" si="11"/>
        <v>966.08999999999992</v>
      </c>
      <c r="AY41" s="296">
        <f t="shared" ca="1" si="7"/>
        <v>5.9520170210169541</v>
      </c>
      <c r="AZ41" s="297">
        <f t="shared" ca="1" si="12"/>
        <v>1036.4844577568413</v>
      </c>
      <c r="BA41" s="295">
        <f t="shared" ca="1" si="13"/>
        <v>70.394457756841348</v>
      </c>
      <c r="BD41" s="369">
        <f t="shared" ca="1" si="14"/>
        <v>4.0364303314911023</v>
      </c>
      <c r="BE41" s="369">
        <f t="shared" ca="1" si="15"/>
        <v>1040.5208880883324</v>
      </c>
    </row>
    <row r="42" spans="1:57" s="255" customFormat="1" ht="12" customHeight="1">
      <c r="A42" s="260" t="s">
        <v>404</v>
      </c>
      <c r="B42" s="260" t="s">
        <v>405</v>
      </c>
      <c r="C42" s="290">
        <v>22.59</v>
      </c>
      <c r="D42" s="290">
        <v>22.59</v>
      </c>
      <c r="E42" s="291">
        <v>29</v>
      </c>
      <c r="F42" s="290"/>
      <c r="G42" s="258">
        <v>0</v>
      </c>
      <c r="H42" s="258">
        <v>0</v>
      </c>
      <c r="I42" s="258">
        <v>0</v>
      </c>
      <c r="J42" s="258">
        <v>0</v>
      </c>
      <c r="K42" s="258">
        <v>0</v>
      </c>
      <c r="L42" s="258">
        <v>0</v>
      </c>
      <c r="M42" s="258">
        <v>28.05</v>
      </c>
      <c r="N42" s="258">
        <v>0</v>
      </c>
      <c r="O42" s="258">
        <v>111.95</v>
      </c>
      <c r="P42" s="258">
        <v>0</v>
      </c>
      <c r="Q42" s="258">
        <v>0</v>
      </c>
      <c r="R42" s="258">
        <v>0</v>
      </c>
      <c r="S42" s="258">
        <f t="shared" si="1"/>
        <v>140</v>
      </c>
      <c r="T42" s="290"/>
      <c r="U42" s="292">
        <f t="shared" si="16"/>
        <v>0</v>
      </c>
      <c r="V42" s="292">
        <f t="shared" si="16"/>
        <v>0</v>
      </c>
      <c r="W42" s="292">
        <f t="shared" si="16"/>
        <v>0</v>
      </c>
      <c r="X42" s="292">
        <f t="shared" si="16"/>
        <v>0</v>
      </c>
      <c r="Y42" s="292">
        <f t="shared" si="8"/>
        <v>0</v>
      </c>
      <c r="Z42" s="292">
        <f t="shared" si="8"/>
        <v>0</v>
      </c>
      <c r="AA42" s="292">
        <f t="shared" si="8"/>
        <v>1.2416998671978752</v>
      </c>
      <c r="AB42" s="292">
        <f t="shared" si="8"/>
        <v>0</v>
      </c>
      <c r="AC42" s="292">
        <f t="shared" si="8"/>
        <v>4.955732625055334</v>
      </c>
      <c r="AD42" s="292">
        <f t="shared" si="8"/>
        <v>0</v>
      </c>
      <c r="AE42" s="292">
        <f t="shared" si="8"/>
        <v>0</v>
      </c>
      <c r="AF42" s="292">
        <f t="shared" si="8"/>
        <v>0</v>
      </c>
      <c r="AG42" s="258">
        <f t="shared" si="4"/>
        <v>0.51645270768776741</v>
      </c>
      <c r="AI42" s="301"/>
      <c r="AL42" s="288"/>
      <c r="AM42" s="289"/>
      <c r="AQ42" s="258">
        <f t="shared" si="9"/>
        <v>0</v>
      </c>
      <c r="AR42" s="258">
        <f t="shared" si="10"/>
        <v>0</v>
      </c>
      <c r="AU42" s="293">
        <f t="shared" si="5"/>
        <v>0.51645270768776741</v>
      </c>
      <c r="AV42"/>
      <c r="AW42" s="294">
        <f t="shared" si="6"/>
        <v>140</v>
      </c>
      <c r="AX42" s="295">
        <f t="shared" si="11"/>
        <v>140</v>
      </c>
      <c r="AY42" s="296">
        <f t="shared" ca="1" si="7"/>
        <v>24.139329354537342</v>
      </c>
      <c r="AZ42" s="297">
        <f t="shared" ca="1" si="12"/>
        <v>149.60186408301141</v>
      </c>
      <c r="BA42" s="295">
        <f t="shared" ca="1" si="13"/>
        <v>9.6018640830114066</v>
      </c>
      <c r="BD42" s="369">
        <f t="shared" ca="1" si="14"/>
        <v>0.58260159842545478</v>
      </c>
      <c r="BE42" s="369">
        <f t="shared" ca="1" si="15"/>
        <v>150.18446568143685</v>
      </c>
    </row>
    <row r="43" spans="1:57" s="255" customFormat="1" ht="12" customHeight="1">
      <c r="A43" s="260" t="s">
        <v>406</v>
      </c>
      <c r="B43" s="260" t="s">
        <v>407</v>
      </c>
      <c r="C43" s="290">
        <v>22.59</v>
      </c>
      <c r="D43" s="290">
        <v>22.59</v>
      </c>
      <c r="E43" s="291">
        <v>29</v>
      </c>
      <c r="F43" s="290"/>
      <c r="G43" s="258">
        <v>0</v>
      </c>
      <c r="H43" s="258">
        <v>-0.04</v>
      </c>
      <c r="I43" s="258">
        <v>0</v>
      </c>
      <c r="J43" s="258">
        <v>0</v>
      </c>
      <c r="K43" s="258">
        <v>-12.81</v>
      </c>
      <c r="L43" s="258">
        <v>0</v>
      </c>
      <c r="M43" s="258">
        <v>-0.01</v>
      </c>
      <c r="N43" s="258">
        <v>0</v>
      </c>
      <c r="O43" s="258">
        <v>-79.430000000000007</v>
      </c>
      <c r="P43" s="258">
        <v>0</v>
      </c>
      <c r="Q43" s="258">
        <v>0</v>
      </c>
      <c r="R43" s="258">
        <v>0</v>
      </c>
      <c r="S43" s="258">
        <f t="shared" ref="S43" si="17">SUM(G43:R43)</f>
        <v>-92.29</v>
      </c>
      <c r="T43" s="290"/>
      <c r="U43" s="292">
        <f t="shared" si="16"/>
        <v>0</v>
      </c>
      <c r="V43" s="292">
        <f t="shared" si="16"/>
        <v>-1.7706949977866313E-3</v>
      </c>
      <c r="W43" s="292">
        <f t="shared" si="16"/>
        <v>0</v>
      </c>
      <c r="X43" s="292">
        <f t="shared" si="16"/>
        <v>0</v>
      </c>
      <c r="Y43" s="292">
        <f t="shared" ref="Y43:AF43" si="18">K43/$D43</f>
        <v>-0.56706507304116871</v>
      </c>
      <c r="Z43" s="292">
        <f t="shared" si="18"/>
        <v>0</v>
      </c>
      <c r="AA43" s="292">
        <f t="shared" si="18"/>
        <v>-4.4267374944665782E-4</v>
      </c>
      <c r="AB43" s="292">
        <f t="shared" si="18"/>
        <v>0</v>
      </c>
      <c r="AC43" s="292">
        <f t="shared" si="18"/>
        <v>-3.5161575918548031</v>
      </c>
      <c r="AD43" s="292">
        <f t="shared" si="18"/>
        <v>0</v>
      </c>
      <c r="AE43" s="292">
        <f t="shared" si="18"/>
        <v>0</v>
      </c>
      <c r="AF43" s="292">
        <f t="shared" si="18"/>
        <v>0</v>
      </c>
      <c r="AG43" s="258">
        <f t="shared" ref="AG43" si="19">SUM(U43:AF43)/12</f>
        <v>-0.34045300280360041</v>
      </c>
      <c r="AI43" s="301"/>
      <c r="AL43" s="288"/>
      <c r="AM43" s="289"/>
      <c r="AQ43" s="258">
        <f t="shared" si="9"/>
        <v>0</v>
      </c>
      <c r="AR43" s="258">
        <f t="shared" si="10"/>
        <v>0</v>
      </c>
      <c r="AU43" s="293">
        <f t="shared" si="5"/>
        <v>-0.34045300280360041</v>
      </c>
      <c r="AV43"/>
      <c r="AW43" s="294">
        <f t="shared" si="6"/>
        <v>-92.29</v>
      </c>
      <c r="AX43" s="295">
        <f t="shared" si="11"/>
        <v>-92.29</v>
      </c>
      <c r="AY43" s="296">
        <f t="shared" ca="1" si="7"/>
        <v>24.139329354537342</v>
      </c>
      <c r="AZ43" s="297">
        <f t="shared" ca="1" si="12"/>
        <v>-98.619685973008032</v>
      </c>
      <c r="BA43" s="295">
        <f t="shared" ca="1" si="13"/>
        <v>-6.3296859730080257</v>
      </c>
      <c r="BD43" s="369">
        <f t="shared" ca="1" si="14"/>
        <v>-0.38405929656203736</v>
      </c>
      <c r="BE43" s="369">
        <f t="shared" ca="1" si="15"/>
        <v>-99.003745269570075</v>
      </c>
    </row>
    <row r="44" spans="1:57" s="255" customFormat="1" ht="12" customHeight="1">
      <c r="A44" s="260"/>
      <c r="B44" s="260"/>
      <c r="C44" s="290"/>
      <c r="D44" s="290"/>
      <c r="E44" s="291"/>
      <c r="F44" s="290"/>
      <c r="G44" s="258"/>
      <c r="H44" s="258"/>
      <c r="I44" s="258"/>
      <c r="J44" s="258"/>
      <c r="K44" s="258"/>
      <c r="L44" s="258"/>
      <c r="M44" s="258"/>
      <c r="N44" s="258"/>
      <c r="O44" s="258"/>
      <c r="P44" s="258"/>
      <c r="Q44" s="258"/>
      <c r="R44" s="258"/>
      <c r="S44" s="258"/>
      <c r="T44" s="290"/>
      <c r="U44" s="292"/>
      <c r="V44" s="292"/>
      <c r="W44" s="292"/>
      <c r="X44" s="292"/>
      <c r="Y44" s="292"/>
      <c r="Z44" s="292"/>
      <c r="AA44" s="292"/>
      <c r="AB44" s="292"/>
      <c r="AC44" s="292"/>
      <c r="AD44" s="292"/>
      <c r="AE44" s="292"/>
      <c r="AF44" s="292"/>
      <c r="AG44" s="258"/>
      <c r="AI44" s="301"/>
      <c r="AL44" s="288"/>
      <c r="AM44" s="289"/>
      <c r="AQ44" s="258"/>
      <c r="AR44" s="258"/>
      <c r="AU44" s="293">
        <f t="shared" si="5"/>
        <v>0</v>
      </c>
      <c r="AV44"/>
      <c r="AW44" s="302"/>
      <c r="BD44" s="365"/>
      <c r="BE44" s="365"/>
    </row>
    <row r="45" spans="1:57" s="255" customFormat="1" ht="12" customHeight="1">
      <c r="A45" s="260"/>
      <c r="B45" s="260"/>
      <c r="C45" s="290"/>
      <c r="D45" s="290"/>
      <c r="E45" s="291"/>
      <c r="F45" s="290"/>
      <c r="G45" s="258"/>
      <c r="H45" s="258"/>
      <c r="I45" s="258"/>
      <c r="J45" s="258"/>
      <c r="K45" s="258"/>
      <c r="L45" s="258"/>
      <c r="M45" s="258"/>
      <c r="N45" s="258"/>
      <c r="O45" s="258"/>
      <c r="P45" s="258"/>
      <c r="Q45" s="258"/>
      <c r="R45" s="258"/>
      <c r="S45" s="258"/>
      <c r="T45" s="290"/>
      <c r="U45" s="292"/>
      <c r="V45" s="292"/>
      <c r="W45" s="292"/>
      <c r="X45" s="292"/>
      <c r="Y45" s="292"/>
      <c r="Z45" s="292"/>
      <c r="AA45" s="292"/>
      <c r="AB45" s="292"/>
      <c r="AC45" s="292"/>
      <c r="AD45" s="292"/>
      <c r="AE45" s="292"/>
      <c r="AF45" s="292"/>
      <c r="AG45" s="258"/>
      <c r="AI45" s="301"/>
      <c r="AL45" s="288"/>
      <c r="AM45" s="289"/>
      <c r="AQ45" s="258"/>
      <c r="AR45" s="258"/>
      <c r="AU45" s="293">
        <f t="shared" si="5"/>
        <v>0</v>
      </c>
      <c r="AV45"/>
      <c r="AW45" s="302"/>
      <c r="BD45" s="365"/>
      <c r="BE45" s="365"/>
    </row>
    <row r="46" spans="1:57" s="255" customFormat="1" ht="12" customHeight="1">
      <c r="A46" s="260"/>
      <c r="B46" s="260"/>
      <c r="C46" s="290"/>
      <c r="D46" s="290"/>
      <c r="E46" s="291"/>
      <c r="F46" s="290"/>
      <c r="G46" s="258"/>
      <c r="H46" s="258"/>
      <c r="I46" s="258"/>
      <c r="J46" s="258"/>
      <c r="K46" s="258"/>
      <c r="L46" s="258"/>
      <c r="M46" s="258"/>
      <c r="N46" s="258"/>
      <c r="O46" s="258"/>
      <c r="P46" s="258"/>
      <c r="Q46" s="258"/>
      <c r="R46" s="258"/>
      <c r="S46" s="258"/>
      <c r="T46" s="290"/>
      <c r="U46" s="292"/>
      <c r="V46" s="292"/>
      <c r="W46" s="292"/>
      <c r="X46" s="292"/>
      <c r="Y46" s="292"/>
      <c r="Z46" s="292"/>
      <c r="AA46" s="292"/>
      <c r="AB46" s="292"/>
      <c r="AC46" s="292"/>
      <c r="AD46" s="292"/>
      <c r="AE46" s="292"/>
      <c r="AF46" s="292"/>
      <c r="AG46" s="258"/>
      <c r="AI46" s="301"/>
      <c r="AL46" s="288"/>
      <c r="AM46" s="289"/>
      <c r="AQ46" s="258"/>
      <c r="AR46" s="258"/>
      <c r="AU46" s="293">
        <f t="shared" si="5"/>
        <v>0</v>
      </c>
      <c r="AV46"/>
      <c r="AW46" s="302"/>
      <c r="BD46" s="365"/>
      <c r="BE46" s="365"/>
    </row>
    <row r="47" spans="1:57" s="255" customFormat="1" ht="12" customHeight="1" thickBot="1">
      <c r="A47" s="303"/>
      <c r="B47" s="303"/>
      <c r="C47" s="290"/>
      <c r="D47" s="290"/>
      <c r="E47" s="290"/>
      <c r="F47" s="290"/>
      <c r="G47" s="258"/>
      <c r="H47" s="258"/>
      <c r="I47" s="258"/>
      <c r="J47" s="258"/>
      <c r="K47" s="258"/>
      <c r="L47" s="258"/>
      <c r="M47" s="258"/>
      <c r="N47" s="258"/>
      <c r="O47" s="258"/>
      <c r="P47" s="258"/>
      <c r="Q47" s="258"/>
      <c r="R47" s="258"/>
      <c r="S47" s="258"/>
      <c r="T47" s="290"/>
      <c r="U47" s="259"/>
      <c r="V47" s="259"/>
      <c r="W47" s="259"/>
      <c r="X47" s="259"/>
      <c r="Y47" s="259"/>
      <c r="Z47" s="259"/>
      <c r="AA47" s="259"/>
      <c r="AB47" s="259"/>
      <c r="AC47" s="259"/>
      <c r="AD47" s="259"/>
      <c r="AE47" s="259"/>
      <c r="AF47" s="259"/>
      <c r="AG47" s="304"/>
      <c r="AI47" s="301"/>
      <c r="AL47" s="288"/>
      <c r="AM47" s="289"/>
      <c r="AQ47" s="258"/>
      <c r="AR47" s="258"/>
      <c r="AU47" s="293">
        <f t="shared" si="5"/>
        <v>0</v>
      </c>
      <c r="AV47"/>
      <c r="AW47" s="302"/>
      <c r="BD47" s="365"/>
      <c r="BE47" s="365"/>
    </row>
    <row r="48" spans="1:57" s="255" customFormat="1" ht="12" customHeight="1" thickBot="1">
      <c r="B48" s="305" t="s">
        <v>408</v>
      </c>
      <c r="C48" s="290"/>
      <c r="D48" s="290"/>
      <c r="E48" s="290"/>
      <c r="F48" s="290"/>
      <c r="G48" s="306">
        <f t="shared" ref="G48:S48" si="20">SUM(G12:G47)</f>
        <v>276653.22499999986</v>
      </c>
      <c r="H48" s="306">
        <f t="shared" si="20"/>
        <v>251631.55500000005</v>
      </c>
      <c r="I48" s="306">
        <f>SUM(I12:I47)</f>
        <v>265088.30499999999</v>
      </c>
      <c r="J48" s="306">
        <f t="shared" si="20"/>
        <v>277031.59999999998</v>
      </c>
      <c r="K48" s="306">
        <f t="shared" si="20"/>
        <v>301600.7649999999</v>
      </c>
      <c r="L48" s="306">
        <f t="shared" si="20"/>
        <v>309221.3</v>
      </c>
      <c r="M48" s="306">
        <f t="shared" si="20"/>
        <v>307408.32999999996</v>
      </c>
      <c r="N48" s="306">
        <f t="shared" si="20"/>
        <v>297740.13</v>
      </c>
      <c r="O48" s="306">
        <f t="shared" si="20"/>
        <v>309905.45500000002</v>
      </c>
      <c r="P48" s="306">
        <f t="shared" si="20"/>
        <v>304738.57000000007</v>
      </c>
      <c r="Q48" s="306">
        <f t="shared" si="20"/>
        <v>309382.32999999996</v>
      </c>
      <c r="R48" s="306">
        <f t="shared" si="20"/>
        <v>309056.64500000002</v>
      </c>
      <c r="S48" s="306">
        <f t="shared" si="20"/>
        <v>3519458.2100000004</v>
      </c>
      <c r="T48" s="290"/>
      <c r="U48" s="307">
        <f t="shared" ref="U48:AF48" si="21">SUM(U12:U42)</f>
        <v>22349.70575992671</v>
      </c>
      <c r="V48" s="307">
        <f t="shared" si="21"/>
        <v>20580.417094167369</v>
      </c>
      <c r="W48" s="307">
        <f t="shared" si="21"/>
        <v>20450.778101950524</v>
      </c>
      <c r="X48" s="307">
        <f t="shared" si="21"/>
        <v>20096.400909001128</v>
      </c>
      <c r="Y48" s="307">
        <f t="shared" si="21"/>
        <v>20445.58721947189</v>
      </c>
      <c r="Z48" s="307">
        <f t="shared" si="21"/>
        <v>21645.591451344659</v>
      </c>
      <c r="AA48" s="307">
        <f t="shared" si="21"/>
        <v>20996.054590001353</v>
      </c>
      <c r="AB48" s="307">
        <f t="shared" si="21"/>
        <v>19723.366886428132</v>
      </c>
      <c r="AC48" s="307">
        <f t="shared" si="21"/>
        <v>20120.736011266243</v>
      </c>
      <c r="AD48" s="307">
        <f t="shared" si="21"/>
        <v>19940.014303290558</v>
      </c>
      <c r="AE48" s="307">
        <f t="shared" si="21"/>
        <v>20704.055711241243</v>
      </c>
      <c r="AF48" s="307">
        <f t="shared" si="21"/>
        <v>20485.929357133915</v>
      </c>
      <c r="AG48" s="308">
        <f>SUM(AG12:AG23)</f>
        <v>17078.951144276329</v>
      </c>
      <c r="AI48" s="301"/>
      <c r="AK48" s="309">
        <f>SUM(AK12:AK46)</f>
        <v>15803.512081451907</v>
      </c>
      <c r="AL48"/>
      <c r="AM48" s="309">
        <f>SUM(AM12:AM46)</f>
        <v>0</v>
      </c>
      <c r="AN48"/>
      <c r="AO48" s="309">
        <f>SUM(AO12:AO46)</f>
        <v>0</v>
      </c>
      <c r="AQ48" s="306">
        <f t="shared" ref="AQ48:AR48" si="22">SUM(AQ12:AQ47)</f>
        <v>1141175.1324368832</v>
      </c>
      <c r="AR48" s="306">
        <f t="shared" si="22"/>
        <v>1236226.58</v>
      </c>
      <c r="AU48" s="293">
        <f t="shared" si="5"/>
        <v>17078.951144276329</v>
      </c>
      <c r="AV48"/>
      <c r="AW48" s="310">
        <f>SUM(AW12:AW47)</f>
        <v>3519458.2100000004</v>
      </c>
      <c r="AX48" s="311">
        <f>SUM(AX12:AX47)</f>
        <v>3614509.657563115</v>
      </c>
      <c r="AY48" s="311"/>
      <c r="AZ48" s="311">
        <f ca="1">SUM(AZ12:AZ47)</f>
        <v>3856111.193637854</v>
      </c>
      <c r="BA48" s="311">
        <f ca="1">SUM(BA12:BA47)</f>
        <v>241601.53607473674</v>
      </c>
      <c r="BB48" s="312">
        <f ca="1">BA48/AX48</f>
        <v>6.684213322523623E-2</v>
      </c>
      <c r="BD48" s="370">
        <f t="shared" ref="BD48:BE48" ca="1" si="23">SUM(BD12:BD47)</f>
        <v>15017.035776192708</v>
      </c>
      <c r="BE48" s="370">
        <f t="shared" ca="1" si="23"/>
        <v>3871128.2294140458</v>
      </c>
    </row>
    <row r="49" spans="1:57" s="255" customFormat="1" ht="12" customHeight="1">
      <c r="A49" s="283"/>
      <c r="B49" s="313"/>
      <c r="C49" s="290"/>
      <c r="D49" s="290"/>
      <c r="E49" s="290"/>
      <c r="F49" s="290"/>
      <c r="G49" s="314"/>
      <c r="H49" s="258"/>
      <c r="I49" s="258"/>
      <c r="J49" s="258"/>
      <c r="K49" s="258"/>
      <c r="L49" s="258"/>
      <c r="M49" s="258"/>
      <c r="N49" s="258"/>
      <c r="O49" s="258"/>
      <c r="P49" s="258"/>
      <c r="Q49" s="258"/>
      <c r="R49" s="258"/>
      <c r="S49" s="258"/>
      <c r="T49" s="290"/>
      <c r="U49" s="259"/>
      <c r="V49" s="259"/>
      <c r="W49" s="259"/>
      <c r="X49" s="259"/>
      <c r="Y49" s="259"/>
      <c r="Z49" s="259"/>
      <c r="AA49" s="259"/>
      <c r="AB49" s="259"/>
      <c r="AC49" s="259"/>
      <c r="AD49" s="259"/>
      <c r="AE49" s="259"/>
      <c r="AF49" s="259"/>
      <c r="AG49" s="258"/>
      <c r="AI49" s="301"/>
      <c r="AL49" s="288"/>
      <c r="AM49" s="289"/>
      <c r="AQ49" s="258"/>
      <c r="AR49" s="315"/>
      <c r="AU49" s="293"/>
      <c r="AV49"/>
      <c r="AW49" s="302"/>
      <c r="AX49" s="315"/>
      <c r="BD49" s="365"/>
      <c r="BE49" s="365"/>
    </row>
    <row r="50" spans="1:57" s="255" customFormat="1" ht="12" customHeight="1" thickBot="1">
      <c r="A50" s="285" t="s">
        <v>409</v>
      </c>
      <c r="B50" s="285" t="s">
        <v>409</v>
      </c>
      <c r="C50" s="290"/>
      <c r="D50" s="290"/>
      <c r="E50" s="290"/>
      <c r="F50" s="290"/>
      <c r="G50" s="258"/>
      <c r="H50" s="258"/>
      <c r="I50" s="258"/>
      <c r="J50" s="258"/>
      <c r="K50" s="258"/>
      <c r="L50" s="258"/>
      <c r="M50" s="258"/>
      <c r="N50" s="258"/>
      <c r="O50" s="258"/>
      <c r="P50" s="258"/>
      <c r="Q50" s="258"/>
      <c r="R50" s="258"/>
      <c r="S50" s="258"/>
      <c r="T50" s="290"/>
      <c r="U50" s="292"/>
      <c r="V50" s="292"/>
      <c r="W50" s="292"/>
      <c r="X50" s="292"/>
      <c r="Y50" s="292"/>
      <c r="Z50" s="292"/>
      <c r="AA50" s="292"/>
      <c r="AB50" s="292"/>
      <c r="AC50" s="292"/>
      <c r="AD50" s="292"/>
      <c r="AE50" s="292"/>
      <c r="AF50" s="292"/>
      <c r="AG50" s="258"/>
      <c r="AI50" s="301"/>
      <c r="AL50" s="288"/>
      <c r="AM50" s="289"/>
      <c r="AQ50" s="258"/>
      <c r="AR50" s="258"/>
      <c r="AU50" s="293">
        <f t="shared" si="5"/>
        <v>0</v>
      </c>
      <c r="AV50"/>
      <c r="AW50" s="302"/>
      <c r="BD50" s="365"/>
      <c r="BE50" s="365"/>
    </row>
    <row r="51" spans="1:57" s="255" customFormat="1" ht="12" customHeight="1" thickBot="1">
      <c r="A51" s="260" t="s">
        <v>410</v>
      </c>
      <c r="B51" s="260" t="s">
        <v>411</v>
      </c>
      <c r="C51" s="290">
        <v>13.44</v>
      </c>
      <c r="D51" s="290">
        <v>11.43</v>
      </c>
      <c r="E51" s="291">
        <v>23</v>
      </c>
      <c r="F51" s="290"/>
      <c r="G51" s="258">
        <v>39473.469999999994</v>
      </c>
      <c r="H51" s="258">
        <v>42990.589999999989</v>
      </c>
      <c r="I51" s="258">
        <v>42960.350000000006</v>
      </c>
      <c r="J51" s="258">
        <v>41267.195</v>
      </c>
      <c r="K51" s="258">
        <v>37878.114999999998</v>
      </c>
      <c r="L51" s="258">
        <v>36243.904999999992</v>
      </c>
      <c r="M51" s="258">
        <v>36058.985000000001</v>
      </c>
      <c r="N51" s="258">
        <v>34798.689999999995</v>
      </c>
      <c r="O51" s="258">
        <v>36968.28</v>
      </c>
      <c r="P51" s="258">
        <v>35878.040000000008</v>
      </c>
      <c r="Q51" s="258">
        <v>35915.184999999998</v>
      </c>
      <c r="R51" s="258">
        <v>35958.044999999998</v>
      </c>
      <c r="S51" s="258">
        <f t="shared" ref="S51" si="24">SUM(G51:R51)</f>
        <v>456390.85</v>
      </c>
      <c r="T51" s="290">
        <v>35958.044999999998</v>
      </c>
      <c r="U51" s="292">
        <f t="shared" ref="U51:X51" si="25">G51/$C51</f>
        <v>2937.0141369047615</v>
      </c>
      <c r="V51" s="292">
        <f t="shared" si="25"/>
        <v>3198.7046130952376</v>
      </c>
      <c r="W51" s="292">
        <f t="shared" si="25"/>
        <v>3196.4546130952385</v>
      </c>
      <c r="X51" s="292">
        <f t="shared" si="25"/>
        <v>3070.4758184523812</v>
      </c>
      <c r="Y51" s="292">
        <f t="shared" ref="Y51:AF51" si="26">K51/$D51</f>
        <v>3313.9208223972</v>
      </c>
      <c r="Z51" s="292">
        <f t="shared" si="26"/>
        <v>3170.9453193350823</v>
      </c>
      <c r="AA51" s="292">
        <f t="shared" si="26"/>
        <v>3154.7668416447946</v>
      </c>
      <c r="AB51" s="292">
        <f t="shared" si="26"/>
        <v>3044.5048118985123</v>
      </c>
      <c r="AC51" s="292">
        <f t="shared" si="26"/>
        <v>3234.3202099737532</v>
      </c>
      <c r="AD51" s="292">
        <f t="shared" si="26"/>
        <v>3138.9361329833778</v>
      </c>
      <c r="AE51" s="292">
        <f t="shared" si="26"/>
        <v>3142.1859142607173</v>
      </c>
      <c r="AF51" s="292">
        <f t="shared" si="26"/>
        <v>3145.9356955380576</v>
      </c>
      <c r="AG51" s="308">
        <f>SUM(U51:AF51)/12</f>
        <v>3145.6804107982603</v>
      </c>
      <c r="AJ51" s="255">
        <v>1</v>
      </c>
      <c r="AK51" s="309">
        <f>+AG51*AJ51</f>
        <v>3145.6804107982603</v>
      </c>
      <c r="AL51"/>
      <c r="AM51" s="309">
        <f>+SUM(AM50)</f>
        <v>0</v>
      </c>
      <c r="AN51"/>
      <c r="AO51" s="309">
        <f>+SUM(AO40:AO43)</f>
        <v>0</v>
      </c>
      <c r="AQ51" s="258">
        <f t="shared" ref="AQ51" si="27">AF51*4*C51</f>
        <v>169125.50299212598</v>
      </c>
      <c r="AR51" s="258">
        <f t="shared" ref="AR51" si="28">AF51*4*D51</f>
        <v>143832.18</v>
      </c>
      <c r="AU51" s="293">
        <f t="shared" si="5"/>
        <v>3145.6804107982603</v>
      </c>
      <c r="AV51"/>
      <c r="AW51" s="294">
        <f>S51</f>
        <v>456390.85</v>
      </c>
      <c r="AX51" s="295">
        <f t="shared" ref="AX51" si="29">AW51+(AR51-AQ51)</f>
        <v>431097.52700787398</v>
      </c>
      <c r="AY51" s="296">
        <f ca="1">+IFERROR($D51*(1+$BA$3),0)</f>
        <v>12.344893709822253</v>
      </c>
      <c r="AZ51" s="297">
        <f ca="1">AY51*12*AU51</f>
        <v>465997.08379649429</v>
      </c>
      <c r="BA51" s="295">
        <f t="shared" ref="BA51" ca="1" si="30">AZ51-AX51</f>
        <v>34899.556788620306</v>
      </c>
      <c r="BD51" s="369">
        <f ca="1">BE$3*AZ51</f>
        <v>1802.3247516364577</v>
      </c>
      <c r="BE51" s="369">
        <f t="shared" ref="BE51" ca="1" si="31">+BD51+AZ51</f>
        <v>467799.40854813077</v>
      </c>
    </row>
    <row r="52" spans="1:57" s="255" customFormat="1" ht="12" customHeight="1">
      <c r="A52" s="316"/>
      <c r="B52" s="260"/>
      <c r="C52" s="290"/>
      <c r="D52" s="290"/>
      <c r="E52" s="290"/>
      <c r="F52" s="290"/>
      <c r="G52" s="258"/>
      <c r="H52" s="258"/>
      <c r="I52" s="258"/>
      <c r="J52" s="258"/>
      <c r="K52" s="258"/>
      <c r="L52" s="258"/>
      <c r="M52" s="258"/>
      <c r="N52" s="258"/>
      <c r="O52" s="258"/>
      <c r="P52" s="258"/>
      <c r="Q52" s="258"/>
      <c r="R52" s="258"/>
      <c r="S52" s="258"/>
      <c r="T52" s="290"/>
      <c r="U52" s="259"/>
      <c r="V52" s="259"/>
      <c r="W52" s="259"/>
      <c r="X52" s="259"/>
      <c r="Y52" s="259"/>
      <c r="Z52" s="259"/>
      <c r="AA52" s="259"/>
      <c r="AB52" s="259"/>
      <c r="AC52" s="259"/>
      <c r="AD52" s="259"/>
      <c r="AE52" s="259"/>
      <c r="AF52" s="259"/>
      <c r="AG52" s="258"/>
      <c r="AL52" s="288"/>
      <c r="AM52" s="289"/>
      <c r="AQ52" s="258"/>
      <c r="AR52" s="258"/>
      <c r="AU52" s="293">
        <f t="shared" si="5"/>
        <v>0</v>
      </c>
      <c r="AV52"/>
      <c r="AW52" s="302"/>
      <c r="BD52" s="365"/>
      <c r="BE52" s="365"/>
    </row>
    <row r="53" spans="1:57" s="255" customFormat="1" ht="12" customHeight="1">
      <c r="B53" s="305" t="s">
        <v>412</v>
      </c>
      <c r="C53" s="290"/>
      <c r="D53" s="290"/>
      <c r="E53" s="290"/>
      <c r="F53" s="290"/>
      <c r="G53" s="306">
        <f t="shared" ref="G53:R53" si="32">SUM(G51:G52)</f>
        <v>39473.469999999994</v>
      </c>
      <c r="H53" s="306">
        <f t="shared" si="32"/>
        <v>42990.589999999989</v>
      </c>
      <c r="I53" s="306">
        <f t="shared" si="32"/>
        <v>42960.350000000006</v>
      </c>
      <c r="J53" s="306">
        <f t="shared" si="32"/>
        <v>41267.195</v>
      </c>
      <c r="K53" s="306">
        <f t="shared" si="32"/>
        <v>37878.114999999998</v>
      </c>
      <c r="L53" s="306">
        <f t="shared" si="32"/>
        <v>36243.904999999992</v>
      </c>
      <c r="M53" s="306">
        <f t="shared" si="32"/>
        <v>36058.985000000001</v>
      </c>
      <c r="N53" s="306">
        <f t="shared" si="32"/>
        <v>34798.689999999995</v>
      </c>
      <c r="O53" s="306">
        <f t="shared" si="32"/>
        <v>36968.28</v>
      </c>
      <c r="P53" s="306">
        <f t="shared" si="32"/>
        <v>35878.040000000008</v>
      </c>
      <c r="Q53" s="306">
        <f t="shared" si="32"/>
        <v>35915.184999999998</v>
      </c>
      <c r="R53" s="306">
        <f t="shared" si="32"/>
        <v>35958.044999999998</v>
      </c>
      <c r="S53" s="306">
        <f>+SUM(S51:S52)</f>
        <v>456390.85</v>
      </c>
      <c r="T53" s="290"/>
      <c r="U53" s="258"/>
      <c r="V53" s="258"/>
      <c r="W53" s="258"/>
      <c r="X53" s="258"/>
      <c r="Y53" s="258"/>
      <c r="Z53" s="258"/>
      <c r="AA53" s="258"/>
      <c r="AB53" s="258"/>
      <c r="AC53" s="258"/>
      <c r="AD53" s="258"/>
      <c r="AE53" s="258"/>
      <c r="AF53" s="258"/>
      <c r="AG53" s="258"/>
      <c r="AL53" s="288"/>
      <c r="AM53" s="289"/>
      <c r="AQ53" s="306">
        <f t="shared" ref="AQ53:AR53" si="33">SUM(AQ51:AQ52)</f>
        <v>169125.50299212598</v>
      </c>
      <c r="AR53" s="306">
        <f t="shared" si="33"/>
        <v>143832.18</v>
      </c>
      <c r="AU53" s="293">
        <f t="shared" si="5"/>
        <v>0</v>
      </c>
      <c r="AV53"/>
      <c r="AW53" s="310">
        <f>SUM(AW51:AW52)</f>
        <v>456390.85</v>
      </c>
      <c r="AX53" s="311">
        <f>SUM(AX51:AX52)</f>
        <v>431097.52700787398</v>
      </c>
      <c r="AY53" s="311"/>
      <c r="AZ53" s="311">
        <f ca="1">SUM(AZ51:AZ52)</f>
        <v>465997.08379649429</v>
      </c>
      <c r="BA53" s="311">
        <f ca="1">SUM(BA51:BA52)</f>
        <v>34899.556788620306</v>
      </c>
      <c r="BB53" s="312">
        <f ca="1">BA53/AX53</f>
        <v>8.0955131036933248E-2</v>
      </c>
      <c r="BD53" s="365"/>
      <c r="BE53" s="365"/>
    </row>
    <row r="54" spans="1:57" s="255" customFormat="1" ht="12" customHeight="1">
      <c r="B54" s="305"/>
      <c r="C54" s="290"/>
      <c r="D54" s="290"/>
      <c r="E54" s="290"/>
      <c r="F54" s="290"/>
      <c r="G54" s="258"/>
      <c r="H54" s="258"/>
      <c r="I54" s="258"/>
      <c r="J54" s="258"/>
      <c r="K54" s="258"/>
      <c r="L54" s="258"/>
      <c r="M54" s="258"/>
      <c r="N54" s="258"/>
      <c r="O54" s="258"/>
      <c r="P54" s="258"/>
      <c r="Q54" s="258"/>
      <c r="R54" s="258"/>
      <c r="S54" s="258"/>
      <c r="T54" s="290"/>
      <c r="U54" s="259"/>
      <c r="V54" s="259"/>
      <c r="W54" s="259"/>
      <c r="X54" s="259"/>
      <c r="Y54" s="259"/>
      <c r="Z54" s="259"/>
      <c r="AA54" s="259"/>
      <c r="AB54" s="259"/>
      <c r="AC54" s="259"/>
      <c r="AD54" s="259"/>
      <c r="AE54" s="259"/>
      <c r="AF54" s="259"/>
      <c r="AG54" s="258"/>
      <c r="AL54" s="288"/>
      <c r="AM54" s="289"/>
      <c r="AQ54" s="258"/>
      <c r="AR54" s="315"/>
      <c r="AU54" s="293"/>
      <c r="AV54"/>
      <c r="AW54" s="302"/>
      <c r="AX54" s="315"/>
      <c r="BD54" s="365"/>
      <c r="BE54" s="365"/>
    </row>
    <row r="55" spans="1:57" s="255" customFormat="1" ht="12" customHeight="1" thickBot="1">
      <c r="A55" s="317" t="s">
        <v>413</v>
      </c>
      <c r="B55" s="317" t="s">
        <v>413</v>
      </c>
      <c r="C55" s="290"/>
      <c r="D55" s="290"/>
      <c r="E55" s="291"/>
      <c r="F55" s="290"/>
      <c r="G55" s="258"/>
      <c r="H55" s="258"/>
      <c r="I55" s="258"/>
      <c r="J55" s="258"/>
      <c r="K55" s="258"/>
      <c r="L55" s="258"/>
      <c r="M55" s="258"/>
      <c r="N55" s="258"/>
      <c r="O55" s="258"/>
      <c r="P55" s="258"/>
      <c r="Q55" s="258"/>
      <c r="R55" s="258"/>
      <c r="S55" s="258"/>
      <c r="T55" s="290"/>
      <c r="U55" s="258"/>
      <c r="V55" s="258"/>
      <c r="W55" s="258"/>
      <c r="X55" s="258"/>
      <c r="Y55" s="258"/>
      <c r="Z55" s="292"/>
      <c r="AA55" s="258"/>
      <c r="AB55" s="258"/>
      <c r="AC55" s="258"/>
      <c r="AD55" s="258"/>
      <c r="AE55" s="258"/>
      <c r="AF55" s="258"/>
      <c r="AG55" s="258"/>
      <c r="AL55" s="288"/>
      <c r="AM55" s="289"/>
      <c r="AQ55" s="258"/>
      <c r="AR55" s="258"/>
      <c r="AU55" s="293">
        <f t="shared" si="5"/>
        <v>0</v>
      </c>
      <c r="AV55"/>
      <c r="AW55" s="302"/>
      <c r="BD55" s="365"/>
      <c r="BE55" s="365"/>
    </row>
    <row r="56" spans="1:57" s="255" customFormat="1" ht="12" customHeight="1" thickBot="1">
      <c r="A56" s="260" t="s">
        <v>414</v>
      </c>
      <c r="B56" s="260" t="s">
        <v>415</v>
      </c>
      <c r="C56" s="290">
        <v>9.67</v>
      </c>
      <c r="D56" s="290">
        <v>11.38</v>
      </c>
      <c r="E56" s="291">
        <v>23</v>
      </c>
      <c r="F56" s="318"/>
      <c r="G56" s="258">
        <v>8536.2000000000007</v>
      </c>
      <c r="H56" s="258">
        <v>7825.415</v>
      </c>
      <c r="I56" s="258">
        <v>7958.375</v>
      </c>
      <c r="J56" s="258">
        <v>8324.9549999999999</v>
      </c>
      <c r="K56" s="258">
        <v>8926.7900000000009</v>
      </c>
      <c r="L56" s="258">
        <v>8847.52</v>
      </c>
      <c r="M56" s="258">
        <v>7556.32</v>
      </c>
      <c r="N56" s="258">
        <v>6202.1</v>
      </c>
      <c r="O56" s="258">
        <v>7755.47</v>
      </c>
      <c r="P56" s="258">
        <v>7405.5350000000008</v>
      </c>
      <c r="Q56" s="258">
        <v>8614.66</v>
      </c>
      <c r="R56" s="258">
        <v>8913.5199999999986</v>
      </c>
      <c r="S56" s="258">
        <f>SUM(G56:R56)</f>
        <v>96866.860000000015</v>
      </c>
      <c r="T56" s="318"/>
      <c r="U56" s="292">
        <f t="shared" ref="U56:X56" si="34">G56/$C56</f>
        <v>882.75077559462261</v>
      </c>
      <c r="V56" s="292">
        <f t="shared" si="34"/>
        <v>809.24663908996899</v>
      </c>
      <c r="W56" s="292">
        <f t="shared" si="34"/>
        <v>822.99638055842809</v>
      </c>
      <c r="X56" s="292">
        <f t="shared" si="34"/>
        <v>860.90537745604968</v>
      </c>
      <c r="Y56" s="292">
        <f t="shared" ref="Y56:AF56" si="35">K56/$D56</f>
        <v>784.42794376098425</v>
      </c>
      <c r="Z56" s="292">
        <f t="shared" si="35"/>
        <v>777.46221441124783</v>
      </c>
      <c r="AA56" s="292">
        <f t="shared" si="35"/>
        <v>663.99999999999989</v>
      </c>
      <c r="AB56" s="292">
        <f t="shared" si="35"/>
        <v>545</v>
      </c>
      <c r="AC56" s="292">
        <f t="shared" si="35"/>
        <v>681.5</v>
      </c>
      <c r="AD56" s="292">
        <f t="shared" si="35"/>
        <v>650.75</v>
      </c>
      <c r="AE56" s="292">
        <f t="shared" si="35"/>
        <v>756.99999999999989</v>
      </c>
      <c r="AF56" s="292">
        <f t="shared" si="35"/>
        <v>783.26186291739873</v>
      </c>
      <c r="AG56" s="308">
        <f>SUM(U56:AF56)/12</f>
        <v>751.608432815725</v>
      </c>
      <c r="AJ56" s="255">
        <v>1</v>
      </c>
      <c r="AK56" s="309">
        <f>+AG56*AJ56</f>
        <v>751.608432815725</v>
      </c>
      <c r="AL56"/>
      <c r="AM56" s="309">
        <f>+SUM(AM53:AM55)</f>
        <v>0</v>
      </c>
      <c r="AN56"/>
      <c r="AO56" s="309">
        <f>+SUM(AO53:AO55)</f>
        <v>0</v>
      </c>
      <c r="AQ56" s="258">
        <f t="shared" ref="AQ56" si="36">AF56*4*C56</f>
        <v>30296.568857644983</v>
      </c>
      <c r="AR56" s="258">
        <f t="shared" ref="AR56" si="37">AF56*4*D56</f>
        <v>35654.079999999994</v>
      </c>
      <c r="AU56" s="293">
        <f t="shared" si="5"/>
        <v>751.608432815725</v>
      </c>
      <c r="AV56"/>
      <c r="AW56" s="294">
        <f>S56</f>
        <v>96866.860000000015</v>
      </c>
      <c r="AX56" s="295">
        <f t="shared" ref="AX56" si="38">AW56+(AR56-AQ56)</f>
        <v>102224.37114235503</v>
      </c>
      <c r="AY56" s="296">
        <f ca="1">+IFERROR($D56*(1+$BA$4),0)</f>
        <v>11.56844266931915</v>
      </c>
      <c r="AZ56" s="297">
        <f ca="1">AY56*12*AU56</f>
        <v>104339.26877766634</v>
      </c>
      <c r="BA56" s="295">
        <f t="shared" ref="BA56" ca="1" si="39">AZ56-AX56</f>
        <v>2114.8976353113103</v>
      </c>
      <c r="BD56" s="369">
        <f t="shared" ref="BD56" ca="1" si="40">BE$2*AZ56</f>
        <v>406.3333377629657</v>
      </c>
      <c r="BE56" s="369">
        <f t="shared" ref="BE56" ca="1" si="41">+BD56+AZ56</f>
        <v>104745.6021154293</v>
      </c>
    </row>
    <row r="57" spans="1:57" s="255" customFormat="1" ht="12" customHeight="1">
      <c r="A57" s="303"/>
      <c r="B57" s="303"/>
      <c r="C57" s="290"/>
      <c r="D57" s="290"/>
      <c r="E57" s="290"/>
      <c r="F57" s="319"/>
      <c r="G57" s="258"/>
      <c r="H57" s="258"/>
      <c r="I57" s="258"/>
      <c r="J57" s="258"/>
      <c r="K57" s="258"/>
      <c r="L57" s="258"/>
      <c r="M57" s="258"/>
      <c r="N57" s="258"/>
      <c r="O57" s="258"/>
      <c r="P57" s="258"/>
      <c r="Q57" s="258"/>
      <c r="R57" s="258"/>
      <c r="S57" s="258"/>
      <c r="T57" s="319"/>
      <c r="U57" s="259"/>
      <c r="V57" s="259"/>
      <c r="W57" s="259"/>
      <c r="X57" s="259"/>
      <c r="Y57" s="259"/>
      <c r="Z57" s="259"/>
      <c r="AA57" s="259"/>
      <c r="AB57" s="259"/>
      <c r="AC57" s="259"/>
      <c r="AD57" s="259"/>
      <c r="AE57" s="259"/>
      <c r="AF57" s="259"/>
      <c r="AG57" s="258"/>
      <c r="AL57" s="288"/>
      <c r="AM57" s="289"/>
      <c r="AQ57" s="258"/>
      <c r="AR57" s="258"/>
      <c r="AU57" s="293">
        <f t="shared" si="5"/>
        <v>0</v>
      </c>
      <c r="AV57"/>
      <c r="AW57" s="302"/>
      <c r="BD57" s="365"/>
      <c r="BE57" s="365"/>
    </row>
    <row r="58" spans="1:57" s="255" customFormat="1" ht="12" customHeight="1">
      <c r="B58" s="305" t="s">
        <v>416</v>
      </c>
      <c r="C58" s="290"/>
      <c r="D58" s="290"/>
      <c r="E58" s="290"/>
      <c r="F58" s="320"/>
      <c r="G58" s="306">
        <f t="shared" ref="G58:S58" si="42">SUM(G56:G57)</f>
        <v>8536.2000000000007</v>
      </c>
      <c r="H58" s="306">
        <f t="shared" si="42"/>
        <v>7825.415</v>
      </c>
      <c r="I58" s="306">
        <f t="shared" si="42"/>
        <v>7958.375</v>
      </c>
      <c r="J58" s="306">
        <f t="shared" si="42"/>
        <v>8324.9549999999999</v>
      </c>
      <c r="K58" s="306">
        <f t="shared" si="42"/>
        <v>8926.7900000000009</v>
      </c>
      <c r="L58" s="306">
        <f t="shared" si="42"/>
        <v>8847.52</v>
      </c>
      <c r="M58" s="306">
        <f t="shared" si="42"/>
        <v>7556.32</v>
      </c>
      <c r="N58" s="306">
        <f t="shared" si="42"/>
        <v>6202.1</v>
      </c>
      <c r="O58" s="306">
        <f t="shared" si="42"/>
        <v>7755.47</v>
      </c>
      <c r="P58" s="306">
        <f t="shared" si="42"/>
        <v>7405.5350000000008</v>
      </c>
      <c r="Q58" s="306">
        <f t="shared" si="42"/>
        <v>8614.66</v>
      </c>
      <c r="R58" s="306">
        <f t="shared" si="42"/>
        <v>8913.5199999999986</v>
      </c>
      <c r="S58" s="306">
        <f t="shared" si="42"/>
        <v>96866.860000000015</v>
      </c>
      <c r="T58" s="320"/>
      <c r="U58" s="259"/>
      <c r="V58" s="259"/>
      <c r="W58" s="259"/>
      <c r="X58" s="259"/>
      <c r="Y58" s="259"/>
      <c r="Z58" s="259"/>
      <c r="AA58" s="259"/>
      <c r="AB58" s="259"/>
      <c r="AC58" s="259"/>
      <c r="AD58" s="259"/>
      <c r="AE58" s="259"/>
      <c r="AF58" s="259"/>
      <c r="AG58" s="258"/>
      <c r="AL58" s="288"/>
      <c r="AM58" s="289"/>
      <c r="AQ58" s="306">
        <f t="shared" ref="AQ58:AR58" si="43">SUM(AQ56:AQ57)</f>
        <v>30296.568857644983</v>
      </c>
      <c r="AR58" s="306">
        <f t="shared" si="43"/>
        <v>35654.079999999994</v>
      </c>
      <c r="AU58" s="293">
        <f t="shared" si="5"/>
        <v>0</v>
      </c>
      <c r="AV58"/>
      <c r="AW58" s="310">
        <f>SUM(AW56:AW57)</f>
        <v>96866.860000000015</v>
      </c>
      <c r="AX58" s="311">
        <f>SUM(AX56:AX57)</f>
        <v>102224.37114235503</v>
      </c>
      <c r="AY58" s="311"/>
      <c r="AZ58" s="311">
        <f ca="1">SUM(AZ56:AZ57)</f>
        <v>104339.26877766634</v>
      </c>
      <c r="BA58" s="311">
        <f ca="1">SUM(BA56:BA57)</f>
        <v>2114.8976353113103</v>
      </c>
      <c r="BB58" s="312">
        <f ca="1">BA58/AX58</f>
        <v>2.0688781077128449E-2</v>
      </c>
      <c r="BD58" s="365"/>
      <c r="BE58" s="365"/>
    </row>
    <row r="59" spans="1:57" s="255" customFormat="1" ht="12" customHeight="1">
      <c r="C59" s="290"/>
      <c r="D59" s="290"/>
      <c r="E59" s="290"/>
      <c r="F59" s="290"/>
      <c r="G59" s="258"/>
      <c r="H59" s="258"/>
      <c r="I59" s="258"/>
      <c r="J59" s="258"/>
      <c r="K59" s="258"/>
      <c r="L59" s="258"/>
      <c r="M59" s="258"/>
      <c r="N59" s="258"/>
      <c r="O59" s="258"/>
      <c r="P59" s="258"/>
      <c r="Q59" s="258"/>
      <c r="R59" s="258"/>
      <c r="S59" s="258"/>
      <c r="T59" s="290"/>
      <c r="U59" s="259"/>
      <c r="V59" s="259"/>
      <c r="W59" s="259"/>
      <c r="X59" s="259"/>
      <c r="Y59" s="259"/>
      <c r="Z59" s="259"/>
      <c r="AA59" s="259"/>
      <c r="AB59" s="259"/>
      <c r="AC59" s="259"/>
      <c r="AD59" s="259"/>
      <c r="AE59" s="259"/>
      <c r="AF59" s="259"/>
      <c r="AG59" s="258"/>
      <c r="AL59" s="288"/>
      <c r="AM59" s="289"/>
      <c r="AQ59" s="258"/>
      <c r="AR59" s="258"/>
      <c r="AU59" s="293">
        <f t="shared" si="5"/>
        <v>0</v>
      </c>
      <c r="AV59"/>
      <c r="AW59" s="302"/>
      <c r="BD59" s="365"/>
      <c r="BE59" s="365"/>
    </row>
    <row r="60" spans="1:57" ht="12" customHeight="1">
      <c r="A60" s="283" t="s">
        <v>417</v>
      </c>
      <c r="B60" s="283" t="s">
        <v>417</v>
      </c>
      <c r="C60" s="303"/>
      <c r="D60" s="303"/>
      <c r="E60" s="290"/>
      <c r="F60" s="303"/>
      <c r="T60" s="303"/>
      <c r="AI60" s="255"/>
      <c r="AL60" s="288"/>
      <c r="AM60" s="289"/>
      <c r="AP60" s="255"/>
      <c r="AS60" s="255"/>
      <c r="AT60" s="255"/>
      <c r="AU60" s="293">
        <f t="shared" si="5"/>
        <v>0</v>
      </c>
      <c r="AV60"/>
      <c r="AW60" s="302"/>
      <c r="AX60" s="255"/>
      <c r="AY60" s="255"/>
      <c r="AZ60" s="255"/>
      <c r="BA60" s="255"/>
      <c r="BB60" s="255"/>
    </row>
    <row r="61" spans="1:57" ht="12" customHeight="1">
      <c r="A61" s="283"/>
      <c r="B61" s="283"/>
      <c r="C61" s="303"/>
      <c r="D61" s="303"/>
      <c r="E61" s="290"/>
      <c r="F61" s="303"/>
      <c r="T61" s="303"/>
      <c r="AI61" s="255"/>
      <c r="AL61" s="288"/>
      <c r="AM61" s="289"/>
      <c r="AP61" s="255"/>
      <c r="AS61" s="255"/>
      <c r="AT61" s="255"/>
      <c r="AU61" s="293">
        <f t="shared" si="5"/>
        <v>0</v>
      </c>
      <c r="AV61"/>
      <c r="AW61" s="302"/>
      <c r="AX61" s="255"/>
      <c r="AY61" s="255"/>
      <c r="AZ61" s="255"/>
      <c r="BA61" s="255"/>
      <c r="BB61" s="255"/>
    </row>
    <row r="62" spans="1:57" s="255" customFormat="1" ht="12" customHeight="1">
      <c r="A62" s="285" t="s">
        <v>418</v>
      </c>
      <c r="B62" s="285" t="s">
        <v>418</v>
      </c>
      <c r="C62" s="290"/>
      <c r="D62" s="290"/>
      <c r="E62" s="290"/>
      <c r="F62" s="290"/>
      <c r="G62" s="258"/>
      <c r="H62" s="258"/>
      <c r="I62" s="258"/>
      <c r="J62" s="258"/>
      <c r="K62" s="258"/>
      <c r="L62" s="258"/>
      <c r="M62" s="258"/>
      <c r="N62" s="258"/>
      <c r="O62" s="258"/>
      <c r="P62" s="258"/>
      <c r="Q62" s="258"/>
      <c r="R62" s="258"/>
      <c r="S62" s="258"/>
      <c r="T62" s="290"/>
      <c r="U62" s="259"/>
      <c r="V62" s="259"/>
      <c r="W62" s="259"/>
      <c r="X62" s="259"/>
      <c r="Y62" s="259"/>
      <c r="Z62" s="259"/>
      <c r="AA62" s="259"/>
      <c r="AB62" s="259"/>
      <c r="AC62" s="259"/>
      <c r="AD62" s="259"/>
      <c r="AE62" s="259"/>
      <c r="AF62" s="259"/>
      <c r="AG62" s="258"/>
      <c r="AL62" s="288"/>
      <c r="AM62" s="289"/>
      <c r="AQ62" s="258"/>
      <c r="AR62" s="258"/>
      <c r="AU62" s="293">
        <f t="shared" si="5"/>
        <v>0</v>
      </c>
      <c r="AV62"/>
      <c r="AW62" s="302"/>
      <c r="BD62" s="365"/>
      <c r="BE62" s="365"/>
    </row>
    <row r="63" spans="1:57" s="255" customFormat="1" ht="12" customHeight="1">
      <c r="A63" s="260" t="s">
        <v>419</v>
      </c>
      <c r="B63" s="260" t="s">
        <v>420</v>
      </c>
      <c r="C63" s="290">
        <v>41.57</v>
      </c>
      <c r="D63" s="290">
        <v>45.03</v>
      </c>
      <c r="E63" s="291">
        <v>35</v>
      </c>
      <c r="F63" s="290"/>
      <c r="G63" s="258">
        <v>7712.13</v>
      </c>
      <c r="H63" s="258">
        <v>7599.49</v>
      </c>
      <c r="I63" s="258">
        <v>7526.7400000000007</v>
      </c>
      <c r="J63" s="258">
        <v>7516.36</v>
      </c>
      <c r="K63" s="258">
        <v>8108.8600000000006</v>
      </c>
      <c r="L63" s="258">
        <v>8214.52</v>
      </c>
      <c r="M63" s="258">
        <v>8237.0399999999991</v>
      </c>
      <c r="N63" s="258">
        <v>8248.2899999999991</v>
      </c>
      <c r="O63" s="258">
        <v>8293.32</v>
      </c>
      <c r="P63" s="258">
        <v>8315.85</v>
      </c>
      <c r="Q63" s="258">
        <v>8473.43</v>
      </c>
      <c r="R63" s="258">
        <v>8473.4399999999987</v>
      </c>
      <c r="S63" s="258">
        <f t="shared" ref="S63:S94" si="44">SUM(G63:R63)</f>
        <v>96719.47</v>
      </c>
      <c r="T63" s="290"/>
      <c r="U63" s="292">
        <f t="shared" ref="U63:X126" si="45">G63/$C63</f>
        <v>185.52152994948281</v>
      </c>
      <c r="V63" s="292">
        <f t="shared" si="45"/>
        <v>182.81188356988213</v>
      </c>
      <c r="W63" s="292">
        <f t="shared" si="45"/>
        <v>181.06182343035846</v>
      </c>
      <c r="X63" s="292">
        <f t="shared" si="45"/>
        <v>180.81212412797689</v>
      </c>
      <c r="Y63" s="292">
        <f t="shared" ref="Y63:AF94" si="46">K63/$D63</f>
        <v>180.07683766377971</v>
      </c>
      <c r="Z63" s="292">
        <f t="shared" si="46"/>
        <v>182.4232733733067</v>
      </c>
      <c r="AA63" s="292">
        <f t="shared" si="46"/>
        <v>182.92338441039306</v>
      </c>
      <c r="AB63" s="292">
        <f t="shared" si="46"/>
        <v>183.17321785476346</v>
      </c>
      <c r="AC63" s="292">
        <f t="shared" si="46"/>
        <v>184.17321785476349</v>
      </c>
      <c r="AD63" s="292">
        <f t="shared" si="46"/>
        <v>184.67355096602265</v>
      </c>
      <c r="AE63" s="292">
        <f t="shared" si="46"/>
        <v>188.17299578059072</v>
      </c>
      <c r="AF63" s="292">
        <f t="shared" si="46"/>
        <v>188.17321785476346</v>
      </c>
      <c r="AG63" s="258">
        <f t="shared" ref="AG63:AG94" si="47">SUM(U63:AF63)/12</f>
        <v>183.66642140300698</v>
      </c>
      <c r="AH63" s="321"/>
      <c r="AI63" s="260"/>
      <c r="AL63" s="260">
        <v>1</v>
      </c>
      <c r="AM63" s="322">
        <f t="shared" ref="AM63:AM94" si="48">+AG63*AL63</f>
        <v>183.66642140300698</v>
      </c>
      <c r="AQ63" s="258">
        <f t="shared" ref="AQ63:AQ126" si="49">AF63*4*C63</f>
        <v>31289.44266489007</v>
      </c>
      <c r="AR63" s="258">
        <f t="shared" ref="AR63:AR126" si="50">AF63*4*D63</f>
        <v>33893.759999999995</v>
      </c>
      <c r="AU63" s="293">
        <f t="shared" si="5"/>
        <v>183.66642140300698</v>
      </c>
      <c r="AV63"/>
      <c r="AW63" s="294">
        <f t="shared" ref="AW63:AW126" si="51">S63</f>
        <v>96719.47</v>
      </c>
      <c r="AX63" s="295">
        <f t="shared" ref="AX63:AX126" si="52">AW63+(AR63-AQ63)</f>
        <v>99323.787335109926</v>
      </c>
      <c r="AY63" s="296">
        <f t="shared" ref="AY63:AY126" ca="1" si="53">+IFERROR($D63*(1+$BA$2),0)</f>
        <v>48.118370997557172</v>
      </c>
      <c r="AZ63" s="297">
        <f ca="1">AY63*12*AU63</f>
        <v>106052.74805836278</v>
      </c>
      <c r="BA63" s="295">
        <f t="shared" ref="BA63:BA126" ca="1" si="54">AZ63-AX63</f>
        <v>6728.9607232528506</v>
      </c>
      <c r="BB63" s="260"/>
      <c r="BD63" s="369">
        <f t="shared" ref="BD63:BD126" ca="1" si="55">BE$2*AZ63</f>
        <v>413.00622097816893</v>
      </c>
      <c r="BE63" s="369">
        <f t="shared" ref="BE63:BE126" ca="1" si="56">+BD63+AZ63</f>
        <v>106465.75427934095</v>
      </c>
    </row>
    <row r="64" spans="1:57" s="255" customFormat="1" ht="12" customHeight="1">
      <c r="A64" s="260" t="s">
        <v>421</v>
      </c>
      <c r="B64" s="260" t="s">
        <v>422</v>
      </c>
      <c r="C64" s="290">
        <v>83.14</v>
      </c>
      <c r="D64" s="290">
        <v>90.06</v>
      </c>
      <c r="E64" s="291">
        <v>35</v>
      </c>
      <c r="F64" s="290"/>
      <c r="G64" s="258">
        <v>1080.82</v>
      </c>
      <c r="H64" s="258">
        <v>1080.82</v>
      </c>
      <c r="I64" s="258">
        <v>1080.82</v>
      </c>
      <c r="J64" s="258">
        <v>1060.04</v>
      </c>
      <c r="K64" s="258">
        <v>1080.72</v>
      </c>
      <c r="L64" s="258">
        <v>1080.72</v>
      </c>
      <c r="M64" s="258">
        <v>1080.72</v>
      </c>
      <c r="N64" s="258">
        <v>1080.72</v>
      </c>
      <c r="O64" s="258">
        <v>1080.72</v>
      </c>
      <c r="P64" s="258">
        <v>1080.72</v>
      </c>
      <c r="Q64" s="258">
        <v>1080.72</v>
      </c>
      <c r="R64" s="258">
        <v>1080.72</v>
      </c>
      <c r="S64" s="258">
        <f t="shared" si="44"/>
        <v>12948.259999999998</v>
      </c>
      <c r="T64" s="290"/>
      <c r="U64" s="292">
        <f t="shared" si="45"/>
        <v>13</v>
      </c>
      <c r="V64" s="292">
        <f t="shared" si="45"/>
        <v>13</v>
      </c>
      <c r="W64" s="292">
        <f t="shared" si="45"/>
        <v>13</v>
      </c>
      <c r="X64" s="292">
        <f t="shared" si="45"/>
        <v>12.750060139523695</v>
      </c>
      <c r="Y64" s="292">
        <f t="shared" si="46"/>
        <v>12</v>
      </c>
      <c r="Z64" s="292">
        <f t="shared" si="46"/>
        <v>12</v>
      </c>
      <c r="AA64" s="292">
        <f t="shared" si="46"/>
        <v>12</v>
      </c>
      <c r="AB64" s="292">
        <f t="shared" si="46"/>
        <v>12</v>
      </c>
      <c r="AC64" s="292">
        <f t="shared" si="46"/>
        <v>12</v>
      </c>
      <c r="AD64" s="292">
        <f t="shared" si="46"/>
        <v>12</v>
      </c>
      <c r="AE64" s="292">
        <f t="shared" si="46"/>
        <v>12</v>
      </c>
      <c r="AF64" s="292">
        <f t="shared" si="46"/>
        <v>12</v>
      </c>
      <c r="AG64" s="258">
        <f t="shared" si="47"/>
        <v>12.312505011626975</v>
      </c>
      <c r="AH64" s="321"/>
      <c r="AI64" s="260"/>
      <c r="AL64" s="260">
        <v>1</v>
      </c>
      <c r="AM64" s="322">
        <f t="shared" si="48"/>
        <v>12.312505011626975</v>
      </c>
      <c r="AQ64" s="258">
        <f t="shared" si="49"/>
        <v>3990.7200000000003</v>
      </c>
      <c r="AR64" s="258">
        <f t="shared" si="50"/>
        <v>4322.88</v>
      </c>
      <c r="AU64" s="293">
        <f t="shared" si="5"/>
        <v>12.312505011626975</v>
      </c>
      <c r="AV64"/>
      <c r="AW64" s="294">
        <f t="shared" si="51"/>
        <v>12948.259999999998</v>
      </c>
      <c r="AX64" s="295">
        <f t="shared" si="52"/>
        <v>13280.419999999998</v>
      </c>
      <c r="AY64" s="296">
        <f t="shared" ca="1" si="53"/>
        <v>96.236741995114343</v>
      </c>
      <c r="AZ64" s="297">
        <f t="shared" ref="AZ64:AZ127" ca="1" si="57">AY64*12*AU64</f>
        <v>14218.984417409969</v>
      </c>
      <c r="BA64" s="295">
        <f t="shared" ca="1" si="54"/>
        <v>938.5644174099707</v>
      </c>
      <c r="BB64" s="260"/>
      <c r="BD64" s="369">
        <f t="shared" ca="1" si="55"/>
        <v>55.373661954994333</v>
      </c>
      <c r="BE64" s="369">
        <f t="shared" ca="1" si="56"/>
        <v>14274.358079364963</v>
      </c>
    </row>
    <row r="65" spans="1:57" s="255" customFormat="1" ht="12" customHeight="1">
      <c r="A65" s="260" t="s">
        <v>423</v>
      </c>
      <c r="B65" s="260" t="s">
        <v>424</v>
      </c>
      <c r="C65" s="290">
        <v>124.7</v>
      </c>
      <c r="D65" s="290">
        <v>135.1</v>
      </c>
      <c r="E65" s="291">
        <v>35</v>
      </c>
      <c r="F65" s="290"/>
      <c r="G65" s="258">
        <v>362.41</v>
      </c>
      <c r="H65" s="258">
        <v>362.41</v>
      </c>
      <c r="I65" s="258">
        <v>362.41</v>
      </c>
      <c r="J65" s="258">
        <v>362.41</v>
      </c>
      <c r="K65" s="258">
        <v>383.21</v>
      </c>
      <c r="L65" s="258">
        <v>383.21</v>
      </c>
      <c r="M65" s="258">
        <v>383.21</v>
      </c>
      <c r="N65" s="258">
        <v>383.21</v>
      </c>
      <c r="O65" s="258">
        <v>383.21</v>
      </c>
      <c r="P65" s="258">
        <v>383.21</v>
      </c>
      <c r="Q65" s="258">
        <v>383.21</v>
      </c>
      <c r="R65" s="258">
        <v>326.70999999999998</v>
      </c>
      <c r="S65" s="258">
        <f t="shared" si="44"/>
        <v>4458.82</v>
      </c>
      <c r="T65" s="290"/>
      <c r="U65" s="292">
        <f t="shared" si="45"/>
        <v>2.9062550120288693</v>
      </c>
      <c r="V65" s="292">
        <f t="shared" si="45"/>
        <v>2.9062550120288693</v>
      </c>
      <c r="W65" s="292">
        <f t="shared" si="45"/>
        <v>2.9062550120288693</v>
      </c>
      <c r="X65" s="292">
        <f t="shared" si="45"/>
        <v>2.9062550120288693</v>
      </c>
      <c r="Y65" s="292">
        <f t="shared" si="46"/>
        <v>2.8364914877868244</v>
      </c>
      <c r="Z65" s="292">
        <f t="shared" si="46"/>
        <v>2.8364914877868244</v>
      </c>
      <c r="AA65" s="292">
        <f t="shared" si="46"/>
        <v>2.8364914877868244</v>
      </c>
      <c r="AB65" s="292">
        <f t="shared" si="46"/>
        <v>2.8364914877868244</v>
      </c>
      <c r="AC65" s="292">
        <f t="shared" si="46"/>
        <v>2.8364914877868244</v>
      </c>
      <c r="AD65" s="292">
        <f t="shared" si="46"/>
        <v>2.8364914877868244</v>
      </c>
      <c r="AE65" s="292">
        <f t="shared" si="46"/>
        <v>2.8364914877868244</v>
      </c>
      <c r="AF65" s="292">
        <f t="shared" si="46"/>
        <v>2.4182827535159142</v>
      </c>
      <c r="AG65" s="258">
        <f t="shared" si="47"/>
        <v>2.8248952680115962</v>
      </c>
      <c r="AH65" s="321"/>
      <c r="AL65" s="260">
        <v>1</v>
      </c>
      <c r="AM65" s="322">
        <f t="shared" si="48"/>
        <v>2.8248952680115962</v>
      </c>
      <c r="AQ65" s="258">
        <f t="shared" si="49"/>
        <v>1206.239437453738</v>
      </c>
      <c r="AR65" s="258">
        <f t="shared" si="50"/>
        <v>1306.8399999999999</v>
      </c>
      <c r="AU65" s="293">
        <f t="shared" si="5"/>
        <v>2.8248952680115962</v>
      </c>
      <c r="AV65"/>
      <c r="AW65" s="294">
        <f t="shared" si="51"/>
        <v>4458.82</v>
      </c>
      <c r="AX65" s="295">
        <f t="shared" si="52"/>
        <v>4559.4205625462619</v>
      </c>
      <c r="AY65" s="296">
        <f t="shared" ca="1" si="53"/>
        <v>144.36579884010601</v>
      </c>
      <c r="AZ65" s="297">
        <f t="shared" ca="1" si="57"/>
        <v>4893.8191440735536</v>
      </c>
      <c r="BA65" s="295">
        <f t="shared" ca="1" si="54"/>
        <v>334.39858152729175</v>
      </c>
      <c r="BD65" s="369">
        <f t="shared" ca="1" si="55"/>
        <v>19.058230812954928</v>
      </c>
      <c r="BE65" s="369">
        <f t="shared" ca="1" si="56"/>
        <v>4912.8773748865087</v>
      </c>
    </row>
    <row r="66" spans="1:57" s="255" customFormat="1" ht="12" customHeight="1">
      <c r="A66" s="260" t="s">
        <v>425</v>
      </c>
      <c r="B66" s="260" t="s">
        <v>426</v>
      </c>
      <c r="C66" s="290">
        <v>207.84</v>
      </c>
      <c r="D66" s="290">
        <v>225.16</v>
      </c>
      <c r="E66" s="291">
        <v>35</v>
      </c>
      <c r="F66" s="290"/>
      <c r="G66" s="258">
        <v>415.68</v>
      </c>
      <c r="H66" s="258">
        <v>415.68</v>
      </c>
      <c r="I66" s="258">
        <v>415.68</v>
      </c>
      <c r="J66" s="258">
        <v>415.68</v>
      </c>
      <c r="K66" s="258">
        <v>450.32</v>
      </c>
      <c r="L66" s="258">
        <v>450.32</v>
      </c>
      <c r="M66" s="258">
        <v>450.32</v>
      </c>
      <c r="N66" s="258">
        <v>450.32</v>
      </c>
      <c r="O66" s="258">
        <v>450.32</v>
      </c>
      <c r="P66" s="258">
        <v>225.16</v>
      </c>
      <c r="Q66" s="258">
        <v>225.16</v>
      </c>
      <c r="R66" s="258">
        <v>225.16</v>
      </c>
      <c r="S66" s="258">
        <f t="shared" si="44"/>
        <v>4589.8</v>
      </c>
      <c r="T66" s="290"/>
      <c r="U66" s="292">
        <f t="shared" si="45"/>
        <v>2</v>
      </c>
      <c r="V66" s="292">
        <f t="shared" si="45"/>
        <v>2</v>
      </c>
      <c r="W66" s="292">
        <f t="shared" si="45"/>
        <v>2</v>
      </c>
      <c r="X66" s="292">
        <f t="shared" si="45"/>
        <v>2</v>
      </c>
      <c r="Y66" s="292">
        <f t="shared" si="46"/>
        <v>2</v>
      </c>
      <c r="Z66" s="292">
        <f t="shared" si="46"/>
        <v>2</v>
      </c>
      <c r="AA66" s="292">
        <f t="shared" si="46"/>
        <v>2</v>
      </c>
      <c r="AB66" s="292">
        <f t="shared" si="46"/>
        <v>2</v>
      </c>
      <c r="AC66" s="292">
        <f t="shared" si="46"/>
        <v>2</v>
      </c>
      <c r="AD66" s="292">
        <f t="shared" si="46"/>
        <v>1</v>
      </c>
      <c r="AE66" s="292">
        <f t="shared" si="46"/>
        <v>1</v>
      </c>
      <c r="AF66" s="292">
        <f t="shared" si="46"/>
        <v>1</v>
      </c>
      <c r="AG66" s="258">
        <f t="shared" si="47"/>
        <v>1.75</v>
      </c>
      <c r="AH66" s="321"/>
      <c r="AL66" s="260">
        <v>1</v>
      </c>
      <c r="AM66" s="322">
        <f t="shared" si="48"/>
        <v>1.75</v>
      </c>
      <c r="AQ66" s="258">
        <f t="shared" si="49"/>
        <v>831.36</v>
      </c>
      <c r="AR66" s="258">
        <f t="shared" si="50"/>
        <v>900.64</v>
      </c>
      <c r="AU66" s="293">
        <f t="shared" si="5"/>
        <v>1.75</v>
      </c>
      <c r="AV66"/>
      <c r="AW66" s="294">
        <f t="shared" si="51"/>
        <v>4589.8</v>
      </c>
      <c r="AX66" s="295">
        <f t="shared" si="52"/>
        <v>4659.08</v>
      </c>
      <c r="AY66" s="296">
        <f t="shared" ca="1" si="53"/>
        <v>240.60254083522034</v>
      </c>
      <c r="AZ66" s="297">
        <f t="shared" ca="1" si="57"/>
        <v>5052.653357539627</v>
      </c>
      <c r="BA66" s="295">
        <f t="shared" ca="1" si="54"/>
        <v>393.57335753962707</v>
      </c>
      <c r="BD66" s="369">
        <f t="shared" ca="1" si="55"/>
        <v>19.676786385221309</v>
      </c>
      <c r="BE66" s="369">
        <f t="shared" ca="1" si="56"/>
        <v>5072.330143924848</v>
      </c>
    </row>
    <row r="67" spans="1:57" s="255" customFormat="1" ht="12" customHeight="1">
      <c r="A67" s="260" t="s">
        <v>427</v>
      </c>
      <c r="B67" s="260" t="s">
        <v>428</v>
      </c>
      <c r="C67" s="290">
        <v>41.57</v>
      </c>
      <c r="D67" s="290">
        <v>45.03</v>
      </c>
      <c r="E67" s="291">
        <v>35</v>
      </c>
      <c r="F67" s="290"/>
      <c r="G67" s="258">
        <v>175121.74</v>
      </c>
      <c r="H67" s="258">
        <v>174101.19</v>
      </c>
      <c r="I67" s="258">
        <v>163452.88</v>
      </c>
      <c r="J67" s="258">
        <v>153714.82999999999</v>
      </c>
      <c r="K67" s="258">
        <v>149431.55500000002</v>
      </c>
      <c r="L67" s="258">
        <v>143366.965</v>
      </c>
      <c r="M67" s="258">
        <v>142136.45000000001</v>
      </c>
      <c r="N67" s="258">
        <v>141179.15</v>
      </c>
      <c r="O67" s="258">
        <v>140616.24000000002</v>
      </c>
      <c r="P67" s="258">
        <v>141877.10999999999</v>
      </c>
      <c r="Q67" s="258">
        <v>142665.15</v>
      </c>
      <c r="R67" s="258">
        <v>145359.79</v>
      </c>
      <c r="S67" s="258">
        <f t="shared" si="44"/>
        <v>1813023.0499999998</v>
      </c>
      <c r="T67" s="290"/>
      <c r="U67" s="292">
        <f t="shared" si="45"/>
        <v>4212.6952128939138</v>
      </c>
      <c r="V67" s="292">
        <f t="shared" si="45"/>
        <v>4188.1450565311525</v>
      </c>
      <c r="W67" s="292">
        <f t="shared" si="45"/>
        <v>3931.9913399085881</v>
      </c>
      <c r="X67" s="292">
        <f t="shared" si="45"/>
        <v>3697.7346644214576</v>
      </c>
      <c r="Y67" s="292">
        <f t="shared" si="46"/>
        <v>3318.4888962913619</v>
      </c>
      <c r="Z67" s="292">
        <f t="shared" si="46"/>
        <v>3183.8100155451921</v>
      </c>
      <c r="AA67" s="292">
        <f t="shared" si="46"/>
        <v>3156.4834554741287</v>
      </c>
      <c r="AB67" s="292">
        <f t="shared" si="46"/>
        <v>3135.2242949145011</v>
      </c>
      <c r="AC67" s="292">
        <f t="shared" si="46"/>
        <v>3122.723517654897</v>
      </c>
      <c r="AD67" s="292">
        <f t="shared" si="46"/>
        <v>3150.7241838774148</v>
      </c>
      <c r="AE67" s="292">
        <f t="shared" si="46"/>
        <v>3168.2245169886742</v>
      </c>
      <c r="AF67" s="292">
        <f t="shared" si="46"/>
        <v>3228.0655118809682</v>
      </c>
      <c r="AG67" s="258">
        <f t="shared" si="47"/>
        <v>3457.8592221985205</v>
      </c>
      <c r="AH67" s="321"/>
      <c r="AL67" s="260">
        <v>1</v>
      </c>
      <c r="AM67" s="322">
        <f t="shared" si="48"/>
        <v>3457.8592221985205</v>
      </c>
      <c r="AQ67" s="258">
        <f t="shared" si="49"/>
        <v>536762.73331556737</v>
      </c>
      <c r="AR67" s="258">
        <f t="shared" si="50"/>
        <v>581439.16</v>
      </c>
      <c r="AU67" s="293">
        <f t="shared" si="5"/>
        <v>3457.8592221985205</v>
      </c>
      <c r="AV67"/>
      <c r="AW67" s="294">
        <f t="shared" si="51"/>
        <v>1813023.0499999998</v>
      </c>
      <c r="AX67" s="295">
        <f t="shared" si="52"/>
        <v>1857699.4766844325</v>
      </c>
      <c r="AY67" s="296">
        <f t="shared" ca="1" si="53"/>
        <v>48.118370997557172</v>
      </c>
      <c r="AZ67" s="297">
        <f t="shared" ca="1" si="57"/>
        <v>1996638.6349328745</v>
      </c>
      <c r="BA67" s="295">
        <f t="shared" ca="1" si="54"/>
        <v>138939.15824844199</v>
      </c>
      <c r="BD67" s="369">
        <f t="shared" ca="1" si="55"/>
        <v>7775.6040495888938</v>
      </c>
      <c r="BE67" s="369">
        <f t="shared" ca="1" si="56"/>
        <v>2004414.2389824633</v>
      </c>
    </row>
    <row r="68" spans="1:57" s="255" customFormat="1" ht="12" customHeight="1">
      <c r="A68" s="260" t="s">
        <v>429</v>
      </c>
      <c r="B68" s="260" t="s">
        <v>430</v>
      </c>
      <c r="C68" s="290">
        <v>83.14</v>
      </c>
      <c r="D68" s="290">
        <v>90.06</v>
      </c>
      <c r="E68" s="291">
        <v>35</v>
      </c>
      <c r="F68" s="290"/>
      <c r="G68" s="258">
        <v>9062.26</v>
      </c>
      <c r="H68" s="258">
        <v>9062.26</v>
      </c>
      <c r="I68" s="258">
        <v>9062.26</v>
      </c>
      <c r="J68" s="258">
        <v>8823.25</v>
      </c>
      <c r="K68" s="258">
        <v>9234.6200000000008</v>
      </c>
      <c r="L68" s="258">
        <v>9006</v>
      </c>
      <c r="M68" s="258">
        <v>8645.76</v>
      </c>
      <c r="N68" s="258">
        <v>8713.3100000000013</v>
      </c>
      <c r="O68" s="258">
        <v>8735.82</v>
      </c>
      <c r="P68" s="258">
        <v>8724.5600000000013</v>
      </c>
      <c r="Q68" s="258">
        <v>8645.76</v>
      </c>
      <c r="R68" s="258">
        <v>9523.85</v>
      </c>
      <c r="S68" s="258">
        <f t="shared" si="44"/>
        <v>107239.71</v>
      </c>
      <c r="T68" s="290"/>
      <c r="U68" s="292">
        <f t="shared" si="45"/>
        <v>109</v>
      </c>
      <c r="V68" s="292">
        <f t="shared" si="45"/>
        <v>109</v>
      </c>
      <c r="W68" s="292">
        <f t="shared" si="45"/>
        <v>109</v>
      </c>
      <c r="X68" s="292">
        <f t="shared" si="45"/>
        <v>106.12521048833293</v>
      </c>
      <c r="Y68" s="292">
        <f t="shared" si="46"/>
        <v>102.53852986897624</v>
      </c>
      <c r="Z68" s="292">
        <f t="shared" si="46"/>
        <v>100</v>
      </c>
      <c r="AA68" s="292">
        <f t="shared" si="46"/>
        <v>96</v>
      </c>
      <c r="AB68" s="292">
        <f t="shared" si="46"/>
        <v>96.750055518543206</v>
      </c>
      <c r="AC68" s="292">
        <f t="shared" si="46"/>
        <v>97</v>
      </c>
      <c r="AD68" s="292">
        <f t="shared" si="46"/>
        <v>96.874972240728411</v>
      </c>
      <c r="AE68" s="292">
        <f t="shared" si="46"/>
        <v>96</v>
      </c>
      <c r="AF68" s="292">
        <f t="shared" si="46"/>
        <v>105.75005551854319</v>
      </c>
      <c r="AG68" s="258">
        <f t="shared" si="47"/>
        <v>102.003235302927</v>
      </c>
      <c r="AH68" s="321"/>
      <c r="AL68" s="260">
        <v>1</v>
      </c>
      <c r="AM68" s="322">
        <f t="shared" si="48"/>
        <v>102.003235302927</v>
      </c>
      <c r="AQ68" s="258">
        <f t="shared" si="49"/>
        <v>35168.238463246722</v>
      </c>
      <c r="AR68" s="258">
        <f t="shared" si="50"/>
        <v>38095.4</v>
      </c>
      <c r="AU68" s="293">
        <f t="shared" si="5"/>
        <v>102.003235302927</v>
      </c>
      <c r="AV68"/>
      <c r="AW68" s="294">
        <f t="shared" si="51"/>
        <v>107239.71</v>
      </c>
      <c r="AX68" s="295">
        <f t="shared" si="52"/>
        <v>110166.87153675329</v>
      </c>
      <c r="AY68" s="296">
        <f t="shared" ca="1" si="53"/>
        <v>96.236741995114343</v>
      </c>
      <c r="AZ68" s="297">
        <f t="shared" ca="1" si="57"/>
        <v>117797.50846217669</v>
      </c>
      <c r="BA68" s="295">
        <f t="shared" ca="1" si="54"/>
        <v>7630.6369254234014</v>
      </c>
      <c r="BD68" s="369">
        <f t="shared" ca="1" si="55"/>
        <v>458.74439560805979</v>
      </c>
      <c r="BE68" s="369">
        <f t="shared" ca="1" si="56"/>
        <v>118256.25285778474</v>
      </c>
    </row>
    <row r="69" spans="1:57" s="255" customFormat="1" ht="12" customHeight="1">
      <c r="A69" s="260" t="s">
        <v>431</v>
      </c>
      <c r="B69" s="260" t="s">
        <v>432</v>
      </c>
      <c r="C69" s="290">
        <v>124.7</v>
      </c>
      <c r="D69" s="290">
        <v>135.1</v>
      </c>
      <c r="E69" s="291">
        <v>35</v>
      </c>
      <c r="F69" s="290"/>
      <c r="G69" s="258">
        <v>872.9</v>
      </c>
      <c r="H69" s="258">
        <v>872.9</v>
      </c>
      <c r="I69" s="258">
        <v>872.9</v>
      </c>
      <c r="J69" s="258">
        <v>872.9</v>
      </c>
      <c r="K69" s="258">
        <v>945.7</v>
      </c>
      <c r="L69" s="258">
        <v>819.26</v>
      </c>
      <c r="M69" s="258">
        <v>810.6</v>
      </c>
      <c r="N69" s="258">
        <v>810.6</v>
      </c>
      <c r="O69" s="258">
        <v>810.6</v>
      </c>
      <c r="P69" s="258">
        <v>810.6</v>
      </c>
      <c r="Q69" s="258">
        <v>810.6</v>
      </c>
      <c r="R69" s="258">
        <v>810.6</v>
      </c>
      <c r="S69" s="258">
        <f t="shared" si="44"/>
        <v>10120.160000000002</v>
      </c>
      <c r="T69" s="290"/>
      <c r="U69" s="292">
        <f t="shared" si="45"/>
        <v>7</v>
      </c>
      <c r="V69" s="292">
        <f t="shared" si="45"/>
        <v>7</v>
      </c>
      <c r="W69" s="292">
        <f t="shared" si="45"/>
        <v>7</v>
      </c>
      <c r="X69" s="292">
        <f t="shared" si="45"/>
        <v>7</v>
      </c>
      <c r="Y69" s="292">
        <f t="shared" si="46"/>
        <v>7.0000000000000009</v>
      </c>
      <c r="Z69" s="292">
        <f t="shared" si="46"/>
        <v>6.0641006661732053</v>
      </c>
      <c r="AA69" s="292">
        <f t="shared" si="46"/>
        <v>6</v>
      </c>
      <c r="AB69" s="292">
        <f t="shared" si="46"/>
        <v>6</v>
      </c>
      <c r="AC69" s="292">
        <f t="shared" si="46"/>
        <v>6</v>
      </c>
      <c r="AD69" s="292">
        <f t="shared" si="46"/>
        <v>6</v>
      </c>
      <c r="AE69" s="292">
        <f t="shared" si="46"/>
        <v>6</v>
      </c>
      <c r="AF69" s="292">
        <f t="shared" si="46"/>
        <v>6</v>
      </c>
      <c r="AG69" s="258">
        <f t="shared" si="47"/>
        <v>6.4220083888477673</v>
      </c>
      <c r="AH69" s="321"/>
      <c r="AL69" s="260">
        <v>1</v>
      </c>
      <c r="AM69" s="322">
        <f t="shared" si="48"/>
        <v>6.4220083888477673</v>
      </c>
      <c r="AQ69" s="258">
        <f t="shared" si="49"/>
        <v>2992.8</v>
      </c>
      <c r="AR69" s="258">
        <f t="shared" si="50"/>
        <v>3242.3999999999996</v>
      </c>
      <c r="AU69" s="293">
        <f t="shared" si="5"/>
        <v>6.4220083888477673</v>
      </c>
      <c r="AV69"/>
      <c r="AW69" s="294">
        <f t="shared" si="51"/>
        <v>10120.160000000002</v>
      </c>
      <c r="AX69" s="295">
        <f t="shared" si="52"/>
        <v>10369.760000000002</v>
      </c>
      <c r="AY69" s="296">
        <f t="shared" ca="1" si="53"/>
        <v>144.36579884010601</v>
      </c>
      <c r="AZ69" s="297">
        <f t="shared" ca="1" si="57"/>
        <v>11125.420454566442</v>
      </c>
      <c r="BA69" s="295">
        <f t="shared" ca="1" si="54"/>
        <v>755.66045456643951</v>
      </c>
      <c r="BD69" s="369">
        <f t="shared" ca="1" si="55"/>
        <v>43.32624984130603</v>
      </c>
      <c r="BE69" s="369">
        <f t="shared" ca="1" si="56"/>
        <v>11168.746704407748</v>
      </c>
    </row>
    <row r="70" spans="1:57" s="255" customFormat="1" ht="12" customHeight="1">
      <c r="A70" s="260" t="s">
        <v>433</v>
      </c>
      <c r="B70" s="260" t="s">
        <v>434</v>
      </c>
      <c r="C70" s="290">
        <v>207.84</v>
      </c>
      <c r="D70" s="290">
        <v>225.16</v>
      </c>
      <c r="E70" s="291">
        <v>35</v>
      </c>
      <c r="F70" s="290"/>
      <c r="G70" s="258">
        <v>415.68</v>
      </c>
      <c r="H70" s="258">
        <v>415.68</v>
      </c>
      <c r="I70" s="258">
        <v>415.68</v>
      </c>
      <c r="J70" s="258">
        <v>415.68</v>
      </c>
      <c r="K70" s="258">
        <v>450.32</v>
      </c>
      <c r="L70" s="258">
        <v>450.32</v>
      </c>
      <c r="M70" s="258">
        <v>450.32</v>
      </c>
      <c r="N70" s="258">
        <v>450.32</v>
      </c>
      <c r="O70" s="258">
        <v>450.32</v>
      </c>
      <c r="P70" s="258">
        <v>450.32</v>
      </c>
      <c r="Q70" s="258">
        <v>450.32</v>
      </c>
      <c r="R70" s="258">
        <v>450.32</v>
      </c>
      <c r="S70" s="258">
        <f t="shared" si="44"/>
        <v>5265.28</v>
      </c>
      <c r="T70" s="290"/>
      <c r="U70" s="292">
        <f t="shared" si="45"/>
        <v>2</v>
      </c>
      <c r="V70" s="292">
        <f t="shared" si="45"/>
        <v>2</v>
      </c>
      <c r="W70" s="292">
        <f t="shared" si="45"/>
        <v>2</v>
      </c>
      <c r="X70" s="292">
        <f t="shared" si="45"/>
        <v>2</v>
      </c>
      <c r="Y70" s="292">
        <f t="shared" si="46"/>
        <v>2</v>
      </c>
      <c r="Z70" s="292">
        <f t="shared" si="46"/>
        <v>2</v>
      </c>
      <c r="AA70" s="292">
        <f t="shared" si="46"/>
        <v>2</v>
      </c>
      <c r="AB70" s="292">
        <f t="shared" si="46"/>
        <v>2</v>
      </c>
      <c r="AC70" s="292">
        <f t="shared" si="46"/>
        <v>2</v>
      </c>
      <c r="AD70" s="292">
        <f t="shared" si="46"/>
        <v>2</v>
      </c>
      <c r="AE70" s="292">
        <f t="shared" si="46"/>
        <v>2</v>
      </c>
      <c r="AF70" s="292">
        <f t="shared" si="46"/>
        <v>2</v>
      </c>
      <c r="AG70" s="258">
        <f t="shared" si="47"/>
        <v>2</v>
      </c>
      <c r="AH70" s="321"/>
      <c r="AL70" s="260">
        <v>1</v>
      </c>
      <c r="AM70" s="322">
        <f t="shared" si="48"/>
        <v>2</v>
      </c>
      <c r="AQ70" s="258">
        <f t="shared" si="49"/>
        <v>1662.72</v>
      </c>
      <c r="AR70" s="258">
        <f t="shared" si="50"/>
        <v>1801.28</v>
      </c>
      <c r="AU70" s="293">
        <f t="shared" si="5"/>
        <v>2</v>
      </c>
      <c r="AV70"/>
      <c r="AW70" s="294">
        <f t="shared" si="51"/>
        <v>5265.28</v>
      </c>
      <c r="AX70" s="295">
        <f t="shared" si="52"/>
        <v>5403.84</v>
      </c>
      <c r="AY70" s="296">
        <f t="shared" ca="1" si="53"/>
        <v>240.60254083522034</v>
      </c>
      <c r="AZ70" s="297">
        <f t="shared" ca="1" si="57"/>
        <v>5774.4609800452881</v>
      </c>
      <c r="BA70" s="295">
        <f t="shared" ca="1" si="54"/>
        <v>370.62098004528798</v>
      </c>
      <c r="BD70" s="369">
        <f t="shared" ca="1" si="55"/>
        <v>22.487755868824355</v>
      </c>
      <c r="BE70" s="369">
        <f t="shared" ca="1" si="56"/>
        <v>5796.9487359141121</v>
      </c>
    </row>
    <row r="71" spans="1:57" s="255" customFormat="1" ht="12" customHeight="1">
      <c r="A71" s="260" t="s">
        <v>435</v>
      </c>
      <c r="B71" s="260" t="s">
        <v>436</v>
      </c>
      <c r="C71" s="290">
        <v>20.83</v>
      </c>
      <c r="D71" s="290">
        <v>22.57</v>
      </c>
      <c r="E71" s="291">
        <v>35</v>
      </c>
      <c r="F71" s="290"/>
      <c r="G71" s="258">
        <v>664.61</v>
      </c>
      <c r="H71" s="258">
        <v>643.78000000000009</v>
      </c>
      <c r="I71" s="258">
        <v>599.51</v>
      </c>
      <c r="J71" s="258">
        <v>537.02</v>
      </c>
      <c r="K71" s="258">
        <v>537.99</v>
      </c>
      <c r="L71" s="258">
        <v>537.99</v>
      </c>
      <c r="M71" s="258">
        <v>537.99</v>
      </c>
      <c r="N71" s="258">
        <v>537.99</v>
      </c>
      <c r="O71" s="258">
        <v>537.99</v>
      </c>
      <c r="P71" s="258">
        <v>537.99</v>
      </c>
      <c r="Q71" s="258">
        <v>537.99</v>
      </c>
      <c r="R71" s="258">
        <v>537.99</v>
      </c>
      <c r="S71" s="258">
        <f t="shared" si="44"/>
        <v>6748.8399999999983</v>
      </c>
      <c r="T71" s="290"/>
      <c r="U71" s="292">
        <f t="shared" si="45"/>
        <v>31.906385021603459</v>
      </c>
      <c r="V71" s="292">
        <f t="shared" si="45"/>
        <v>30.906385021603462</v>
      </c>
      <c r="W71" s="292">
        <f t="shared" si="45"/>
        <v>28.781084973595778</v>
      </c>
      <c r="X71" s="292">
        <f t="shared" si="45"/>
        <v>25.781084973595778</v>
      </c>
      <c r="Y71" s="292">
        <f t="shared" si="46"/>
        <v>23.836508639787329</v>
      </c>
      <c r="Z71" s="292">
        <f t="shared" si="46"/>
        <v>23.836508639787329</v>
      </c>
      <c r="AA71" s="292">
        <f t="shared" si="46"/>
        <v>23.836508639787329</v>
      </c>
      <c r="AB71" s="292">
        <f t="shared" si="46"/>
        <v>23.836508639787329</v>
      </c>
      <c r="AC71" s="292">
        <f t="shared" si="46"/>
        <v>23.836508639787329</v>
      </c>
      <c r="AD71" s="292">
        <f t="shared" si="46"/>
        <v>23.836508639787329</v>
      </c>
      <c r="AE71" s="292">
        <f t="shared" si="46"/>
        <v>23.836508639787329</v>
      </c>
      <c r="AF71" s="292">
        <f t="shared" si="46"/>
        <v>23.836508639787329</v>
      </c>
      <c r="AG71" s="258">
        <f t="shared" si="47"/>
        <v>25.672250759058091</v>
      </c>
      <c r="AH71" s="321"/>
      <c r="AL71" s="260">
        <v>1</v>
      </c>
      <c r="AM71" s="322">
        <f t="shared" si="48"/>
        <v>25.672250759058091</v>
      </c>
      <c r="AQ71" s="258">
        <f t="shared" si="49"/>
        <v>1986.0578998670801</v>
      </c>
      <c r="AR71" s="258">
        <f t="shared" si="50"/>
        <v>2151.96</v>
      </c>
      <c r="AU71" s="293">
        <f t="shared" si="5"/>
        <v>25.672250759058091</v>
      </c>
      <c r="AV71"/>
      <c r="AW71" s="294">
        <f t="shared" si="51"/>
        <v>6748.8399999999983</v>
      </c>
      <c r="AX71" s="295">
        <f t="shared" si="52"/>
        <v>6914.7421001329185</v>
      </c>
      <c r="AY71" s="296">
        <f t="shared" ca="1" si="53"/>
        <v>24.117957659668338</v>
      </c>
      <c r="AZ71" s="297">
        <f t="shared" ca="1" si="57"/>
        <v>7429.9470820242168</v>
      </c>
      <c r="BA71" s="295">
        <f t="shared" ca="1" si="54"/>
        <v>515.2049818912983</v>
      </c>
      <c r="BD71" s="369">
        <f t="shared" ca="1" si="55"/>
        <v>28.934793511676663</v>
      </c>
      <c r="BE71" s="369">
        <f t="shared" ca="1" si="56"/>
        <v>7458.8818755358934</v>
      </c>
    </row>
    <row r="72" spans="1:57" s="255" customFormat="1" ht="12" customHeight="1">
      <c r="A72" s="260" t="s">
        <v>437</v>
      </c>
      <c r="B72" s="260" t="s">
        <v>438</v>
      </c>
      <c r="C72" s="290">
        <v>72.61</v>
      </c>
      <c r="D72" s="290">
        <v>78.680000000000007</v>
      </c>
      <c r="E72" s="291">
        <v>35</v>
      </c>
      <c r="F72" s="290"/>
      <c r="G72" s="258">
        <v>34135.479999999996</v>
      </c>
      <c r="H72" s="258">
        <v>34147.33</v>
      </c>
      <c r="I72" s="258">
        <v>34256.25</v>
      </c>
      <c r="J72" s="258">
        <v>34129.24</v>
      </c>
      <c r="K72" s="258">
        <v>36487.090000000004</v>
      </c>
      <c r="L72" s="258">
        <v>35648.93</v>
      </c>
      <c r="M72" s="258">
        <v>35648.93</v>
      </c>
      <c r="N72" s="258">
        <v>35452.229999999996</v>
      </c>
      <c r="O72" s="258">
        <v>35511.24</v>
      </c>
      <c r="P72" s="258">
        <v>35589.919999999998</v>
      </c>
      <c r="Q72" s="258">
        <v>35432.559999999998</v>
      </c>
      <c r="R72" s="258">
        <v>35809.46</v>
      </c>
      <c r="S72" s="258">
        <f t="shared" si="44"/>
        <v>422248.66</v>
      </c>
      <c r="T72" s="290"/>
      <c r="U72" s="292">
        <f t="shared" si="45"/>
        <v>470.1209199834733</v>
      </c>
      <c r="V72" s="292">
        <f t="shared" si="45"/>
        <v>470.28412064453937</v>
      </c>
      <c r="W72" s="292">
        <f t="shared" si="45"/>
        <v>471.78418950557773</v>
      </c>
      <c r="X72" s="292">
        <f t="shared" si="45"/>
        <v>470.03498140751958</v>
      </c>
      <c r="Y72" s="292">
        <f t="shared" si="46"/>
        <v>463.74034062023389</v>
      </c>
      <c r="Z72" s="292">
        <f t="shared" si="46"/>
        <v>453.08756990340618</v>
      </c>
      <c r="AA72" s="292">
        <f t="shared" si="46"/>
        <v>453.08756990340618</v>
      </c>
      <c r="AB72" s="292">
        <f t="shared" si="46"/>
        <v>450.58756990340612</v>
      </c>
      <c r="AC72" s="292">
        <f t="shared" si="46"/>
        <v>451.33756990340612</v>
      </c>
      <c r="AD72" s="292">
        <f t="shared" si="46"/>
        <v>452.33756990340612</v>
      </c>
      <c r="AE72" s="292">
        <f t="shared" si="46"/>
        <v>450.33756990340612</v>
      </c>
      <c r="AF72" s="292">
        <f t="shared" si="46"/>
        <v>455.12785968479915</v>
      </c>
      <c r="AG72" s="258">
        <f t="shared" si="47"/>
        <v>459.32231927221488</v>
      </c>
      <c r="AH72" s="321"/>
      <c r="AL72" s="260">
        <v>1</v>
      </c>
      <c r="AM72" s="322">
        <f t="shared" si="48"/>
        <v>459.32231927221488</v>
      </c>
      <c r="AQ72" s="258">
        <f t="shared" si="49"/>
        <v>132187.33556685306</v>
      </c>
      <c r="AR72" s="258">
        <f t="shared" si="50"/>
        <v>143237.84</v>
      </c>
      <c r="AU72" s="293">
        <f t="shared" si="5"/>
        <v>459.32231927221488</v>
      </c>
      <c r="AV72"/>
      <c r="AW72" s="294">
        <f t="shared" si="51"/>
        <v>422248.66</v>
      </c>
      <c r="AX72" s="295">
        <f t="shared" si="52"/>
        <v>433299.16443314694</v>
      </c>
      <c r="AY72" s="296">
        <f t="shared" ca="1" si="53"/>
        <v>84.076247614652416</v>
      </c>
      <c r="AZ72" s="297">
        <f t="shared" ca="1" si="57"/>
        <v>463417.16460080608</v>
      </c>
      <c r="BA72" s="295">
        <f t="shared" ca="1" si="54"/>
        <v>30118.000167659135</v>
      </c>
      <c r="BD72" s="369">
        <f t="shared" ca="1" si="55"/>
        <v>1804.7073309488337</v>
      </c>
      <c r="BE72" s="369">
        <f t="shared" ca="1" si="56"/>
        <v>465221.87193175493</v>
      </c>
    </row>
    <row r="73" spans="1:57" s="255" customFormat="1" ht="12" customHeight="1">
      <c r="A73" s="260" t="s">
        <v>439</v>
      </c>
      <c r="B73" s="260" t="s">
        <v>440</v>
      </c>
      <c r="C73" s="290">
        <v>145.22999999999999</v>
      </c>
      <c r="D73" s="290">
        <v>157.35</v>
      </c>
      <c r="E73" s="291">
        <v>35</v>
      </c>
      <c r="F73" s="290"/>
      <c r="G73" s="258">
        <v>13951.1</v>
      </c>
      <c r="H73" s="258">
        <v>13914.8</v>
      </c>
      <c r="I73" s="258">
        <v>14085.43</v>
      </c>
      <c r="J73" s="258">
        <v>14205.26</v>
      </c>
      <c r="K73" s="258">
        <v>15497.87</v>
      </c>
      <c r="L73" s="258">
        <v>15526.13</v>
      </c>
      <c r="M73" s="258">
        <v>15447.46</v>
      </c>
      <c r="N73" s="258">
        <v>15368.78</v>
      </c>
      <c r="O73" s="258">
        <v>15368.78</v>
      </c>
      <c r="P73" s="258">
        <v>15388.45</v>
      </c>
      <c r="Q73" s="258">
        <v>15526.13</v>
      </c>
      <c r="R73" s="258">
        <v>15604.81</v>
      </c>
      <c r="S73" s="258">
        <f t="shared" si="44"/>
        <v>179885.00000000003</v>
      </c>
      <c r="T73" s="290"/>
      <c r="U73" s="292">
        <f t="shared" si="45"/>
        <v>96.062108379811349</v>
      </c>
      <c r="V73" s="292">
        <f t="shared" si="45"/>
        <v>95.812160022034021</v>
      </c>
      <c r="W73" s="292">
        <f t="shared" si="45"/>
        <v>96.987055016181245</v>
      </c>
      <c r="X73" s="292">
        <f t="shared" si="45"/>
        <v>97.812160022034021</v>
      </c>
      <c r="Y73" s="292">
        <f t="shared" si="46"/>
        <v>98.492977438830636</v>
      </c>
      <c r="Z73" s="292">
        <f t="shared" si="46"/>
        <v>98.672577057515099</v>
      </c>
      <c r="AA73" s="292">
        <f t="shared" si="46"/>
        <v>98.172608833809974</v>
      </c>
      <c r="AB73" s="292">
        <f t="shared" si="46"/>
        <v>97.672577057515099</v>
      </c>
      <c r="AC73" s="292">
        <f t="shared" si="46"/>
        <v>97.672577057515099</v>
      </c>
      <c r="AD73" s="292">
        <f t="shared" si="46"/>
        <v>97.797585001588828</v>
      </c>
      <c r="AE73" s="292">
        <f t="shared" si="46"/>
        <v>98.672577057515099</v>
      </c>
      <c r="AF73" s="292">
        <f t="shared" si="46"/>
        <v>99.172608833809974</v>
      </c>
      <c r="AG73" s="258">
        <f t="shared" si="47"/>
        <v>97.749964314846707</v>
      </c>
      <c r="AH73" s="321"/>
      <c r="AL73" s="260">
        <v>1</v>
      </c>
      <c r="AM73" s="322">
        <f t="shared" si="48"/>
        <v>97.749964314846707</v>
      </c>
      <c r="AQ73" s="258">
        <f t="shared" si="49"/>
        <v>57611.351923736889</v>
      </c>
      <c r="AR73" s="258">
        <f t="shared" si="50"/>
        <v>62419.24</v>
      </c>
      <c r="AU73" s="293">
        <f t="shared" si="5"/>
        <v>97.749964314846707</v>
      </c>
      <c r="AV73"/>
      <c r="AW73" s="294">
        <f t="shared" si="51"/>
        <v>179885.00000000003</v>
      </c>
      <c r="AX73" s="295">
        <f t="shared" si="52"/>
        <v>184692.88807626313</v>
      </c>
      <c r="AY73" s="296">
        <f t="shared" ca="1" si="53"/>
        <v>168.1418093818703</v>
      </c>
      <c r="AZ73" s="297">
        <f t="shared" ca="1" si="57"/>
        <v>197230.27040293894</v>
      </c>
      <c r="BA73" s="295">
        <f t="shared" ca="1" si="54"/>
        <v>12537.382326675812</v>
      </c>
      <c r="BD73" s="369">
        <f t="shared" ca="1" si="55"/>
        <v>768.08314855540323</v>
      </c>
      <c r="BE73" s="369">
        <f t="shared" ca="1" si="56"/>
        <v>197998.35355149434</v>
      </c>
    </row>
    <row r="74" spans="1:57" s="255" customFormat="1" ht="12" customHeight="1">
      <c r="A74" s="260" t="s">
        <v>441</v>
      </c>
      <c r="B74" s="260" t="s">
        <v>442</v>
      </c>
      <c r="C74" s="290">
        <v>217.84</v>
      </c>
      <c r="D74" s="290">
        <v>236.03</v>
      </c>
      <c r="E74" s="291">
        <v>35</v>
      </c>
      <c r="F74" s="290"/>
      <c r="G74" s="258">
        <v>3234.7999999999997</v>
      </c>
      <c r="H74" s="258">
        <v>3234.7999999999997</v>
      </c>
      <c r="I74" s="258">
        <v>3234.7999999999997</v>
      </c>
      <c r="J74" s="258">
        <v>3271.1</v>
      </c>
      <c r="K74" s="258">
        <v>3469.79</v>
      </c>
      <c r="L74" s="258">
        <v>3253.43</v>
      </c>
      <c r="M74" s="258">
        <v>3253.43</v>
      </c>
      <c r="N74" s="258">
        <v>3253.43</v>
      </c>
      <c r="O74" s="258">
        <v>3253.43</v>
      </c>
      <c r="P74" s="258">
        <v>3253.43</v>
      </c>
      <c r="Q74" s="258">
        <v>3253.43</v>
      </c>
      <c r="R74" s="258">
        <v>3253.43</v>
      </c>
      <c r="S74" s="258">
        <f t="shared" si="44"/>
        <v>39219.300000000003</v>
      </c>
      <c r="T74" s="290"/>
      <c r="U74" s="292">
        <f t="shared" si="45"/>
        <v>14.849430774880645</v>
      </c>
      <c r="V74" s="292">
        <f t="shared" si="45"/>
        <v>14.849430774880645</v>
      </c>
      <c r="W74" s="292">
        <f t="shared" si="45"/>
        <v>14.849430774880645</v>
      </c>
      <c r="X74" s="292">
        <f t="shared" si="45"/>
        <v>15.016066838046271</v>
      </c>
      <c r="Y74" s="292">
        <f t="shared" si="46"/>
        <v>14.700631275685295</v>
      </c>
      <c r="Z74" s="292">
        <f t="shared" si="46"/>
        <v>13.783968139643266</v>
      </c>
      <c r="AA74" s="292">
        <f t="shared" si="46"/>
        <v>13.783968139643266</v>
      </c>
      <c r="AB74" s="292">
        <f t="shared" si="46"/>
        <v>13.783968139643266</v>
      </c>
      <c r="AC74" s="292">
        <f t="shared" si="46"/>
        <v>13.783968139643266</v>
      </c>
      <c r="AD74" s="292">
        <f t="shared" si="46"/>
        <v>13.783968139643266</v>
      </c>
      <c r="AE74" s="292">
        <f t="shared" si="46"/>
        <v>13.783968139643266</v>
      </c>
      <c r="AF74" s="292">
        <f t="shared" si="46"/>
        <v>13.783968139643266</v>
      </c>
      <c r="AG74" s="258">
        <f t="shared" si="47"/>
        <v>14.229397284656363</v>
      </c>
      <c r="AH74" s="321"/>
      <c r="AL74" s="260">
        <v>1</v>
      </c>
      <c r="AM74" s="322">
        <f t="shared" si="48"/>
        <v>14.229397284656363</v>
      </c>
      <c r="AQ74" s="258">
        <f t="shared" si="49"/>
        <v>12010.798478159557</v>
      </c>
      <c r="AR74" s="258">
        <f t="shared" si="50"/>
        <v>13013.72</v>
      </c>
      <c r="AU74" s="293">
        <f t="shared" si="5"/>
        <v>14.229397284656363</v>
      </c>
      <c r="AV74"/>
      <c r="AW74" s="294">
        <f t="shared" si="51"/>
        <v>39219.300000000003</v>
      </c>
      <c r="AX74" s="295">
        <f t="shared" si="52"/>
        <v>40222.221521840445</v>
      </c>
      <c r="AY74" s="296">
        <f t="shared" ca="1" si="53"/>
        <v>252.21805699652273</v>
      </c>
      <c r="AZ74" s="297">
        <f t="shared" ca="1" si="57"/>
        <v>43066.931224411492</v>
      </c>
      <c r="BA74" s="295">
        <f t="shared" ca="1" si="54"/>
        <v>2844.7097025710464</v>
      </c>
      <c r="BD74" s="369">
        <f t="shared" ca="1" si="55"/>
        <v>167.71758242730712</v>
      </c>
      <c r="BE74" s="369">
        <f t="shared" ca="1" si="56"/>
        <v>43234.648806838799</v>
      </c>
    </row>
    <row r="75" spans="1:57" s="255" customFormat="1" ht="12" customHeight="1">
      <c r="A75" s="260" t="s">
        <v>443</v>
      </c>
      <c r="B75" s="260" t="s">
        <v>444</v>
      </c>
      <c r="C75" s="290">
        <v>363.07</v>
      </c>
      <c r="D75" s="290">
        <v>393.38</v>
      </c>
      <c r="E75" s="291">
        <v>35</v>
      </c>
      <c r="F75" s="290"/>
      <c r="G75" s="258">
        <v>2178.42</v>
      </c>
      <c r="H75" s="258">
        <v>1942.42</v>
      </c>
      <c r="I75" s="258">
        <v>1984.78</v>
      </c>
      <c r="J75" s="258">
        <v>2178.42</v>
      </c>
      <c r="K75" s="258">
        <v>2497.96</v>
      </c>
      <c r="L75" s="258">
        <v>2753.66</v>
      </c>
      <c r="M75" s="258">
        <v>2753.66</v>
      </c>
      <c r="N75" s="258">
        <v>2753.66</v>
      </c>
      <c r="O75" s="258">
        <v>2753.66</v>
      </c>
      <c r="P75" s="258">
        <v>2753.66</v>
      </c>
      <c r="Q75" s="258">
        <v>2753.66</v>
      </c>
      <c r="R75" s="258">
        <v>2753.66</v>
      </c>
      <c r="S75" s="258">
        <f t="shared" si="44"/>
        <v>30057.62</v>
      </c>
      <c r="T75" s="290"/>
      <c r="U75" s="292">
        <f t="shared" si="45"/>
        <v>6</v>
      </c>
      <c r="V75" s="292">
        <f t="shared" si="45"/>
        <v>5.3499876056958717</v>
      </c>
      <c r="W75" s="292">
        <f t="shared" si="45"/>
        <v>5.4666593218938493</v>
      </c>
      <c r="X75" s="292">
        <f t="shared" si="45"/>
        <v>6</v>
      </c>
      <c r="Y75" s="292">
        <f t="shared" si="46"/>
        <v>6.3499923737861614</v>
      </c>
      <c r="Z75" s="292">
        <f t="shared" si="46"/>
        <v>7</v>
      </c>
      <c r="AA75" s="292">
        <f t="shared" si="46"/>
        <v>7</v>
      </c>
      <c r="AB75" s="292">
        <f t="shared" si="46"/>
        <v>7</v>
      </c>
      <c r="AC75" s="292">
        <f t="shared" si="46"/>
        <v>7</v>
      </c>
      <c r="AD75" s="292">
        <f t="shared" si="46"/>
        <v>7</v>
      </c>
      <c r="AE75" s="292">
        <f t="shared" si="46"/>
        <v>7</v>
      </c>
      <c r="AF75" s="292">
        <f t="shared" si="46"/>
        <v>7</v>
      </c>
      <c r="AG75" s="258">
        <f t="shared" si="47"/>
        <v>6.5138866084479901</v>
      </c>
      <c r="AH75" s="321"/>
      <c r="AL75" s="260">
        <v>1</v>
      </c>
      <c r="AM75" s="322">
        <f t="shared" si="48"/>
        <v>6.5138866084479901</v>
      </c>
      <c r="AQ75" s="258">
        <f t="shared" si="49"/>
        <v>10165.959999999999</v>
      </c>
      <c r="AR75" s="258">
        <f t="shared" si="50"/>
        <v>11014.64</v>
      </c>
      <c r="AU75" s="293">
        <f t="shared" si="5"/>
        <v>6.5138866084479901</v>
      </c>
      <c r="AV75"/>
      <c r="AW75" s="294">
        <f t="shared" si="51"/>
        <v>30057.62</v>
      </c>
      <c r="AX75" s="295">
        <f t="shared" si="52"/>
        <v>30906.3</v>
      </c>
      <c r="AY75" s="296">
        <f t="shared" ca="1" si="53"/>
        <v>420.35986637839306</v>
      </c>
      <c r="AZ75" s="297">
        <f t="shared" ca="1" si="57"/>
        <v>32858.118051974416</v>
      </c>
      <c r="BA75" s="295">
        <f t="shared" ca="1" si="54"/>
        <v>1951.8180519744164</v>
      </c>
      <c r="BD75" s="369">
        <f t="shared" ca="1" si="55"/>
        <v>127.96091957591096</v>
      </c>
      <c r="BE75" s="369">
        <f t="shared" ca="1" si="56"/>
        <v>32986.078971550327</v>
      </c>
    </row>
    <row r="76" spans="1:57" s="255" customFormat="1" ht="12" customHeight="1">
      <c r="A76" s="260" t="s">
        <v>445</v>
      </c>
      <c r="B76" s="260" t="s">
        <v>446</v>
      </c>
      <c r="C76" s="290">
        <v>95.61</v>
      </c>
      <c r="D76" s="290">
        <v>103.57</v>
      </c>
      <c r="E76" s="291">
        <v>35</v>
      </c>
      <c r="F76" s="290"/>
      <c r="G76" s="258">
        <v>20856.91</v>
      </c>
      <c r="H76" s="258">
        <v>20889.010000000002</v>
      </c>
      <c r="I76" s="258">
        <v>20769.490000000002</v>
      </c>
      <c r="J76" s="258">
        <v>21032.45</v>
      </c>
      <c r="K76" s="258">
        <v>22710.02</v>
      </c>
      <c r="L76" s="258">
        <v>23226.210000000003</v>
      </c>
      <c r="M76" s="258">
        <v>23019.07</v>
      </c>
      <c r="N76" s="258">
        <v>23200.32</v>
      </c>
      <c r="O76" s="258">
        <v>23252.1</v>
      </c>
      <c r="P76" s="258">
        <v>21605.64</v>
      </c>
      <c r="Q76" s="258">
        <v>23295.599999999999</v>
      </c>
      <c r="R76" s="258">
        <v>23416.300000000003</v>
      </c>
      <c r="S76" s="258">
        <f t="shared" si="44"/>
        <v>267273.12000000005</v>
      </c>
      <c r="T76" s="290"/>
      <c r="U76" s="292">
        <f t="shared" si="45"/>
        <v>218.1456960568978</v>
      </c>
      <c r="V76" s="292">
        <f t="shared" si="45"/>
        <v>218.48143499633932</v>
      </c>
      <c r="W76" s="292">
        <f t="shared" si="45"/>
        <v>217.23135655266188</v>
      </c>
      <c r="X76" s="292">
        <f t="shared" si="45"/>
        <v>219.9816964752641</v>
      </c>
      <c r="Y76" s="292">
        <f t="shared" si="46"/>
        <v>219.272183064594</v>
      </c>
      <c r="Z76" s="292">
        <f t="shared" si="46"/>
        <v>224.25615525731394</v>
      </c>
      <c r="AA76" s="292">
        <f t="shared" si="46"/>
        <v>222.25615525731391</v>
      </c>
      <c r="AB76" s="292">
        <f t="shared" si="46"/>
        <v>224.00617939557787</v>
      </c>
      <c r="AC76" s="292">
        <f t="shared" si="46"/>
        <v>224.50613111904991</v>
      </c>
      <c r="AD76" s="292">
        <f t="shared" si="46"/>
        <v>208.60905667664383</v>
      </c>
      <c r="AE76" s="292">
        <f t="shared" si="46"/>
        <v>224.92613691223326</v>
      </c>
      <c r="AF76" s="292">
        <f t="shared" si="46"/>
        <v>226.09153229699723</v>
      </c>
      <c r="AG76" s="258">
        <f t="shared" si="47"/>
        <v>220.64697617174059</v>
      </c>
      <c r="AH76" s="321"/>
      <c r="AL76" s="260">
        <v>1</v>
      </c>
      <c r="AM76" s="322">
        <f t="shared" si="48"/>
        <v>220.64697617174059</v>
      </c>
      <c r="AQ76" s="258">
        <f t="shared" si="49"/>
        <v>86466.445611663614</v>
      </c>
      <c r="AR76" s="258">
        <f t="shared" si="50"/>
        <v>93665.200000000012</v>
      </c>
      <c r="AU76" s="293">
        <f t="shared" ref="AU76:AU139" si="58">+AG76+AT76</f>
        <v>220.64697617174059</v>
      </c>
      <c r="AV76"/>
      <c r="AW76" s="294">
        <f t="shared" si="51"/>
        <v>267273.12000000005</v>
      </c>
      <c r="AX76" s="295">
        <f t="shared" si="52"/>
        <v>274471.87438833644</v>
      </c>
      <c r="AY76" s="296">
        <f t="shared" ca="1" si="53"/>
        <v>110.67332187912493</v>
      </c>
      <c r="AZ76" s="297">
        <f t="shared" ca="1" si="57"/>
        <v>293036.80578612781</v>
      </c>
      <c r="BA76" s="295">
        <f t="shared" ca="1" si="54"/>
        <v>18564.93139779137</v>
      </c>
      <c r="BD76" s="369">
        <f t="shared" ca="1" si="55"/>
        <v>1141.1870600339316</v>
      </c>
      <c r="BE76" s="369">
        <f t="shared" ca="1" si="56"/>
        <v>294177.99284616171</v>
      </c>
    </row>
    <row r="77" spans="1:57" s="255" customFormat="1" ht="12" customHeight="1">
      <c r="A77" s="260" t="s">
        <v>447</v>
      </c>
      <c r="B77" s="260" t="s">
        <v>448</v>
      </c>
      <c r="C77" s="290">
        <v>191.22</v>
      </c>
      <c r="D77" s="290">
        <v>207.15</v>
      </c>
      <c r="E77" s="291">
        <v>35</v>
      </c>
      <c r="F77" s="290"/>
      <c r="G77" s="258">
        <v>17569.77</v>
      </c>
      <c r="H77" s="258">
        <v>17463.650000000001</v>
      </c>
      <c r="I77" s="258">
        <v>17463.650000000001</v>
      </c>
      <c r="J77" s="258">
        <v>17750.489999999998</v>
      </c>
      <c r="K77" s="258">
        <v>19380.73</v>
      </c>
      <c r="L77" s="258">
        <v>19439.150000000001</v>
      </c>
      <c r="M77" s="258">
        <v>19413.259999999998</v>
      </c>
      <c r="N77" s="258">
        <v>18636.29</v>
      </c>
      <c r="O77" s="258">
        <v>18057.7</v>
      </c>
      <c r="P77" s="258">
        <v>18109.490000000002</v>
      </c>
      <c r="Q77" s="258">
        <v>18187.169999999998</v>
      </c>
      <c r="R77" s="258">
        <v>18264.849999999999</v>
      </c>
      <c r="S77" s="258">
        <f t="shared" si="44"/>
        <v>219736.19999999998</v>
      </c>
      <c r="T77" s="290"/>
      <c r="U77" s="292">
        <f t="shared" si="45"/>
        <v>91.882491371195485</v>
      </c>
      <c r="V77" s="292">
        <f t="shared" si="45"/>
        <v>91.327528501202806</v>
      </c>
      <c r="W77" s="292">
        <f t="shared" si="45"/>
        <v>91.327528501202806</v>
      </c>
      <c r="X77" s="292">
        <f t="shared" si="45"/>
        <v>92.827580796987746</v>
      </c>
      <c r="Y77" s="292">
        <f t="shared" si="46"/>
        <v>93.558918657977301</v>
      </c>
      <c r="Z77" s="292">
        <f t="shared" si="46"/>
        <v>93.840936519430372</v>
      </c>
      <c r="AA77" s="292">
        <f t="shared" si="46"/>
        <v>93.715954622254401</v>
      </c>
      <c r="AB77" s="292">
        <f t="shared" si="46"/>
        <v>89.965194303644708</v>
      </c>
      <c r="AC77" s="292">
        <f t="shared" si="46"/>
        <v>87.172097513878839</v>
      </c>
      <c r="AD77" s="292">
        <f t="shared" si="46"/>
        <v>87.422109582428192</v>
      </c>
      <c r="AE77" s="292">
        <f t="shared" si="46"/>
        <v>87.797103548153501</v>
      </c>
      <c r="AF77" s="292">
        <f t="shared" si="46"/>
        <v>88.172097513878825</v>
      </c>
      <c r="AG77" s="258">
        <f t="shared" si="47"/>
        <v>90.750795119352915</v>
      </c>
      <c r="AH77" s="321"/>
      <c r="AL77" s="260">
        <v>1</v>
      </c>
      <c r="AM77" s="322">
        <f t="shared" si="48"/>
        <v>90.750795119352915</v>
      </c>
      <c r="AQ77" s="258">
        <f t="shared" si="49"/>
        <v>67441.073946415636</v>
      </c>
      <c r="AR77" s="258">
        <f t="shared" si="50"/>
        <v>73059.399999999994</v>
      </c>
      <c r="AU77" s="293">
        <f t="shared" si="58"/>
        <v>90.750795119352915</v>
      </c>
      <c r="AV77"/>
      <c r="AW77" s="294">
        <f t="shared" si="51"/>
        <v>219736.19999999998</v>
      </c>
      <c r="AX77" s="295">
        <f t="shared" si="52"/>
        <v>225354.52605358436</v>
      </c>
      <c r="AY77" s="296">
        <f t="shared" ca="1" si="53"/>
        <v>221.35732960568438</v>
      </c>
      <c r="AZ77" s="297">
        <f t="shared" ca="1" si="57"/>
        <v>241060.24400655043</v>
      </c>
      <c r="BA77" s="295">
        <f t="shared" ca="1" si="54"/>
        <v>15705.717952966079</v>
      </c>
      <c r="BD77" s="369">
        <f t="shared" ca="1" si="55"/>
        <v>938.77228292501513</v>
      </c>
      <c r="BE77" s="369">
        <f t="shared" ca="1" si="56"/>
        <v>241999.01628947546</v>
      </c>
    </row>
    <row r="78" spans="1:57" s="255" customFormat="1" ht="12" customHeight="1">
      <c r="A78" s="260" t="s">
        <v>449</v>
      </c>
      <c r="B78" s="260" t="s">
        <v>450</v>
      </c>
      <c r="C78" s="290">
        <v>286.82</v>
      </c>
      <c r="D78" s="290">
        <v>310.72000000000003</v>
      </c>
      <c r="E78" s="291">
        <v>35</v>
      </c>
      <c r="F78" s="290"/>
      <c r="G78" s="258">
        <v>11968.849999999999</v>
      </c>
      <c r="H78" s="258">
        <v>12207.869999999999</v>
      </c>
      <c r="I78" s="258">
        <v>12207.869999999999</v>
      </c>
      <c r="J78" s="258">
        <v>11921.05</v>
      </c>
      <c r="K78" s="258">
        <v>12803.36</v>
      </c>
      <c r="L78" s="258">
        <v>12829.25</v>
      </c>
      <c r="M78" s="258">
        <v>12829.25</v>
      </c>
      <c r="N78" s="258">
        <v>13036.41</v>
      </c>
      <c r="O78" s="258">
        <v>13139.970000000001</v>
      </c>
      <c r="P78" s="258">
        <v>13295.33</v>
      </c>
      <c r="Q78" s="258">
        <v>13450.69</v>
      </c>
      <c r="R78" s="258">
        <v>13191.41</v>
      </c>
      <c r="S78" s="258">
        <f t="shared" si="44"/>
        <v>152881.31</v>
      </c>
      <c r="T78" s="290"/>
      <c r="U78" s="292">
        <f t="shared" si="45"/>
        <v>41.729481905027541</v>
      </c>
      <c r="V78" s="292">
        <f t="shared" si="45"/>
        <v>42.562826860051601</v>
      </c>
      <c r="W78" s="292">
        <f t="shared" si="45"/>
        <v>42.562826860051601</v>
      </c>
      <c r="X78" s="292">
        <f t="shared" si="45"/>
        <v>41.562826860051601</v>
      </c>
      <c r="Y78" s="292">
        <f t="shared" si="46"/>
        <v>41.205458290422243</v>
      </c>
      <c r="Z78" s="292">
        <f t="shared" si="46"/>
        <v>41.288780895983521</v>
      </c>
      <c r="AA78" s="292">
        <f t="shared" si="46"/>
        <v>41.288780895983521</v>
      </c>
      <c r="AB78" s="292">
        <f t="shared" si="46"/>
        <v>41.955490473738408</v>
      </c>
      <c r="AC78" s="292">
        <f t="shared" si="46"/>
        <v>42.288780895983521</v>
      </c>
      <c r="AD78" s="292">
        <f t="shared" si="46"/>
        <v>42.788780895983521</v>
      </c>
      <c r="AE78" s="292">
        <f t="shared" si="46"/>
        <v>43.288780895983521</v>
      </c>
      <c r="AF78" s="292">
        <f t="shared" si="46"/>
        <v>42.454331874356328</v>
      </c>
      <c r="AG78" s="258">
        <f t="shared" si="47"/>
        <v>42.081428966968069</v>
      </c>
      <c r="AH78" s="321"/>
      <c r="AL78" s="260">
        <v>1</v>
      </c>
      <c r="AM78" s="322">
        <f t="shared" si="48"/>
        <v>42.081428966968069</v>
      </c>
      <c r="AQ78" s="258">
        <f t="shared" si="49"/>
        <v>48707.005872811525</v>
      </c>
      <c r="AR78" s="258">
        <f t="shared" si="50"/>
        <v>52765.64</v>
      </c>
      <c r="AU78" s="293">
        <f t="shared" si="58"/>
        <v>42.081428966968069</v>
      </c>
      <c r="AV78"/>
      <c r="AW78" s="294">
        <f t="shared" si="51"/>
        <v>152881.31</v>
      </c>
      <c r="AX78" s="295">
        <f t="shared" si="52"/>
        <v>156939.94412718847</v>
      </c>
      <c r="AY78" s="296">
        <f t="shared" ca="1" si="53"/>
        <v>332.03065148480937</v>
      </c>
      <c r="AZ78" s="297">
        <f t="shared" ca="1" si="57"/>
        <v>167667.89130376963</v>
      </c>
      <c r="BA78" s="295">
        <f t="shared" ca="1" si="54"/>
        <v>10727.947176581161</v>
      </c>
      <c r="BD78" s="369">
        <f t="shared" ca="1" si="55"/>
        <v>652.95698069643515</v>
      </c>
      <c r="BE78" s="369">
        <f t="shared" ca="1" si="56"/>
        <v>168320.84828446608</v>
      </c>
    </row>
    <row r="79" spans="1:57" s="255" customFormat="1" ht="12" customHeight="1">
      <c r="A79" s="260" t="s">
        <v>451</v>
      </c>
      <c r="B79" s="260" t="s">
        <v>452</v>
      </c>
      <c r="C79" s="290">
        <v>414.29</v>
      </c>
      <c r="D79" s="290">
        <v>414.29</v>
      </c>
      <c r="E79" s="291">
        <v>35</v>
      </c>
      <c r="F79" s="290"/>
      <c r="G79" s="258">
        <v>1529.72</v>
      </c>
      <c r="H79" s="258">
        <v>1529.72</v>
      </c>
      <c r="I79" s="258">
        <v>1529.72</v>
      </c>
      <c r="J79" s="258">
        <v>1912.15</v>
      </c>
      <c r="K79" s="258">
        <v>1807.51</v>
      </c>
      <c r="L79" s="258">
        <v>2071.4499999999998</v>
      </c>
      <c r="M79" s="258">
        <v>2071.4499999999998</v>
      </c>
      <c r="N79" s="258">
        <v>2278.59</v>
      </c>
      <c r="O79" s="258">
        <v>2485.7399999999998</v>
      </c>
      <c r="P79" s="258">
        <v>2485.7399999999998</v>
      </c>
      <c r="Q79" s="258">
        <v>-2993.6000000000004</v>
      </c>
      <c r="R79" s="258">
        <v>2071.4499999999998</v>
      </c>
      <c r="S79" s="258">
        <f t="shared" si="44"/>
        <v>18779.640000000003</v>
      </c>
      <c r="T79" s="290"/>
      <c r="U79" s="292">
        <f t="shared" si="45"/>
        <v>3.6923893890752852</v>
      </c>
      <c r="V79" s="292">
        <f t="shared" si="45"/>
        <v>3.6923893890752852</v>
      </c>
      <c r="W79" s="292">
        <f t="shared" si="45"/>
        <v>3.6923893890752852</v>
      </c>
      <c r="X79" s="292">
        <f t="shared" si="45"/>
        <v>4.6154867363441063</v>
      </c>
      <c r="Y79" s="292">
        <f t="shared" si="46"/>
        <v>4.3629100388616671</v>
      </c>
      <c r="Z79" s="292">
        <f t="shared" si="46"/>
        <v>4.9999999999999991</v>
      </c>
      <c r="AA79" s="292">
        <f t="shared" si="46"/>
        <v>4.9999999999999991</v>
      </c>
      <c r="AB79" s="292">
        <f t="shared" si="46"/>
        <v>5.4999879311593327</v>
      </c>
      <c r="AC79" s="292">
        <f t="shared" si="46"/>
        <v>5.9999999999999991</v>
      </c>
      <c r="AD79" s="292">
        <f t="shared" si="46"/>
        <v>5.9999999999999991</v>
      </c>
      <c r="AE79" s="292">
        <f t="shared" si="46"/>
        <v>-7.225856284245336</v>
      </c>
      <c r="AF79" s="292">
        <f t="shared" si="46"/>
        <v>4.9999999999999991</v>
      </c>
      <c r="AG79" s="258">
        <f t="shared" si="47"/>
        <v>3.7774747157788018</v>
      </c>
      <c r="AH79" s="321"/>
      <c r="AL79" s="260">
        <v>1</v>
      </c>
      <c r="AM79" s="322">
        <f t="shared" si="48"/>
        <v>3.7774747157788018</v>
      </c>
      <c r="AQ79" s="258">
        <f t="shared" si="49"/>
        <v>8285.7999999999993</v>
      </c>
      <c r="AR79" s="258">
        <f t="shared" si="50"/>
        <v>8285.7999999999993</v>
      </c>
      <c r="AU79" s="293">
        <f t="shared" si="58"/>
        <v>3.7774747157788018</v>
      </c>
      <c r="AV79"/>
      <c r="AW79" s="294">
        <f t="shared" si="51"/>
        <v>18779.640000000003</v>
      </c>
      <c r="AX79" s="295">
        <f t="shared" si="52"/>
        <v>18779.640000000003</v>
      </c>
      <c r="AY79" s="296">
        <f t="shared" ca="1" si="53"/>
        <v>442.70397336393427</v>
      </c>
      <c r="AZ79" s="297">
        <f t="shared" ca="1" si="57"/>
        <v>20067.636791484885</v>
      </c>
      <c r="BA79" s="295">
        <f t="shared" ca="1" si="54"/>
        <v>1287.9967914848821</v>
      </c>
      <c r="BD79" s="369">
        <f t="shared" ca="1" si="55"/>
        <v>78.150344870390043</v>
      </c>
      <c r="BE79" s="369">
        <f t="shared" ca="1" si="56"/>
        <v>20145.787136355277</v>
      </c>
    </row>
    <row r="80" spans="1:57" s="255" customFormat="1" ht="12" customHeight="1">
      <c r="A80" s="260" t="s">
        <v>453</v>
      </c>
      <c r="B80" s="260" t="s">
        <v>454</v>
      </c>
      <c r="C80" s="290">
        <v>478.03</v>
      </c>
      <c r="D80" s="290">
        <v>517.87</v>
      </c>
      <c r="E80" s="291">
        <v>35</v>
      </c>
      <c r="F80" s="290"/>
      <c r="G80" s="258">
        <v>11472.720000000001</v>
      </c>
      <c r="H80" s="258">
        <v>11472.720000000001</v>
      </c>
      <c r="I80" s="258">
        <v>11472.720000000001</v>
      </c>
      <c r="J80" s="258">
        <v>11472.720000000001</v>
      </c>
      <c r="K80" s="258">
        <v>12428.880000000001</v>
      </c>
      <c r="L80" s="258">
        <v>12869.060000000001</v>
      </c>
      <c r="M80" s="258">
        <v>12428.880000000001</v>
      </c>
      <c r="N80" s="258">
        <v>12428.880000000001</v>
      </c>
      <c r="O80" s="258">
        <v>12428.880000000001</v>
      </c>
      <c r="P80" s="258">
        <v>12428.880000000001</v>
      </c>
      <c r="Q80" s="258">
        <v>12428.880000000001</v>
      </c>
      <c r="R80" s="258">
        <v>12428.880000000001</v>
      </c>
      <c r="S80" s="258">
        <f t="shared" si="44"/>
        <v>145762.10000000003</v>
      </c>
      <c r="T80" s="290"/>
      <c r="U80" s="292">
        <f t="shared" si="45"/>
        <v>24.000000000000004</v>
      </c>
      <c r="V80" s="292">
        <f t="shared" si="45"/>
        <v>24.000000000000004</v>
      </c>
      <c r="W80" s="292">
        <f t="shared" si="45"/>
        <v>24.000000000000004</v>
      </c>
      <c r="X80" s="292">
        <f t="shared" si="45"/>
        <v>24.000000000000004</v>
      </c>
      <c r="Y80" s="292">
        <f t="shared" si="46"/>
        <v>24</v>
      </c>
      <c r="Z80" s="292">
        <f t="shared" si="46"/>
        <v>24.849981655627861</v>
      </c>
      <c r="AA80" s="292">
        <f t="shared" si="46"/>
        <v>24</v>
      </c>
      <c r="AB80" s="292">
        <f t="shared" si="46"/>
        <v>24</v>
      </c>
      <c r="AC80" s="292">
        <f t="shared" si="46"/>
        <v>24</v>
      </c>
      <c r="AD80" s="292">
        <f t="shared" si="46"/>
        <v>24</v>
      </c>
      <c r="AE80" s="292">
        <f t="shared" si="46"/>
        <v>24</v>
      </c>
      <c r="AF80" s="292">
        <f t="shared" si="46"/>
        <v>24</v>
      </c>
      <c r="AG80" s="258">
        <f t="shared" si="47"/>
        <v>24.070831804635656</v>
      </c>
      <c r="AH80" s="321"/>
      <c r="AL80" s="260">
        <v>1</v>
      </c>
      <c r="AM80" s="322">
        <f t="shared" si="48"/>
        <v>24.070831804635656</v>
      </c>
      <c r="AQ80" s="258">
        <f t="shared" si="49"/>
        <v>45890.879999999997</v>
      </c>
      <c r="AR80" s="258">
        <f t="shared" si="50"/>
        <v>49715.520000000004</v>
      </c>
      <c r="AU80" s="293">
        <f t="shared" si="58"/>
        <v>24.070831804635656</v>
      </c>
      <c r="AV80"/>
      <c r="AW80" s="294">
        <f t="shared" si="51"/>
        <v>145762.10000000003</v>
      </c>
      <c r="AX80" s="295">
        <f t="shared" si="52"/>
        <v>149586.74000000005</v>
      </c>
      <c r="AY80" s="296">
        <f t="shared" ca="1" si="53"/>
        <v>553.38798109049367</v>
      </c>
      <c r="AZ80" s="297">
        <f t="shared" ca="1" si="57"/>
        <v>159846.10818643405</v>
      </c>
      <c r="BA80" s="295">
        <f t="shared" ca="1" si="54"/>
        <v>10259.368186434003</v>
      </c>
      <c r="BD80" s="369">
        <f t="shared" ca="1" si="55"/>
        <v>622.49624162323516</v>
      </c>
      <c r="BE80" s="369">
        <f t="shared" ca="1" si="56"/>
        <v>160468.6044280573</v>
      </c>
    </row>
    <row r="81" spans="1:57" s="255" customFormat="1" ht="12" customHeight="1">
      <c r="A81" s="260" t="s">
        <v>455</v>
      </c>
      <c r="B81" s="260" t="s">
        <v>456</v>
      </c>
      <c r="C81" s="290">
        <v>130.16</v>
      </c>
      <c r="D81" s="290">
        <v>141.03</v>
      </c>
      <c r="E81" s="291">
        <v>35</v>
      </c>
      <c r="F81" s="290"/>
      <c r="G81" s="258">
        <v>35462.559999999998</v>
      </c>
      <c r="H81" s="258">
        <v>35211.640000000007</v>
      </c>
      <c r="I81" s="258">
        <v>35660.160000000003</v>
      </c>
      <c r="J81" s="258">
        <v>35302.22</v>
      </c>
      <c r="K81" s="258">
        <v>40178.51</v>
      </c>
      <c r="L81" s="258">
        <v>39405.97</v>
      </c>
      <c r="M81" s="258">
        <v>39652.769999999997</v>
      </c>
      <c r="N81" s="258">
        <v>39793.800000000003</v>
      </c>
      <c r="O81" s="258">
        <v>40075.86</v>
      </c>
      <c r="P81" s="258">
        <v>40534.21</v>
      </c>
      <c r="Q81" s="258">
        <v>40534.239999999998</v>
      </c>
      <c r="R81" s="258">
        <v>40534.22</v>
      </c>
      <c r="S81" s="258">
        <f t="shared" si="44"/>
        <v>462346.16000000003</v>
      </c>
      <c r="T81" s="290"/>
      <c r="U81" s="292">
        <f t="shared" si="45"/>
        <v>272.45359557467731</v>
      </c>
      <c r="V81" s="292">
        <f t="shared" si="45"/>
        <v>270.52581438229879</v>
      </c>
      <c r="W81" s="292">
        <f t="shared" si="45"/>
        <v>273.97172710510142</v>
      </c>
      <c r="X81" s="292">
        <f t="shared" si="45"/>
        <v>271.22172710510142</v>
      </c>
      <c r="Y81" s="292">
        <f t="shared" si="46"/>
        <v>284.89335602354112</v>
      </c>
      <c r="Z81" s="292">
        <f t="shared" si="46"/>
        <v>279.41551442955398</v>
      </c>
      <c r="AA81" s="292">
        <f t="shared" si="46"/>
        <v>281.16549670282916</v>
      </c>
      <c r="AB81" s="292">
        <f t="shared" si="46"/>
        <v>282.16549670282922</v>
      </c>
      <c r="AC81" s="292">
        <f t="shared" si="46"/>
        <v>284.16549670282916</v>
      </c>
      <c r="AD81" s="292">
        <f t="shared" si="46"/>
        <v>287.41551442955398</v>
      </c>
      <c r="AE81" s="292">
        <f t="shared" si="46"/>
        <v>287.41572715025171</v>
      </c>
      <c r="AF81" s="292">
        <f t="shared" si="46"/>
        <v>287.41558533645326</v>
      </c>
      <c r="AG81" s="258">
        <f t="shared" si="47"/>
        <v>280.18542097041836</v>
      </c>
      <c r="AH81" s="321"/>
      <c r="AL81" s="260">
        <v>1</v>
      </c>
      <c r="AM81" s="322">
        <f t="shared" si="48"/>
        <v>280.18542097041836</v>
      </c>
      <c r="AQ81" s="258">
        <f t="shared" si="49"/>
        <v>149640.05034957101</v>
      </c>
      <c r="AR81" s="258">
        <f t="shared" si="50"/>
        <v>162136.88</v>
      </c>
      <c r="AU81" s="293">
        <f t="shared" si="58"/>
        <v>280.18542097041836</v>
      </c>
      <c r="AV81"/>
      <c r="AW81" s="294">
        <f t="shared" si="51"/>
        <v>462346.16000000003</v>
      </c>
      <c r="AX81" s="295">
        <f t="shared" si="52"/>
        <v>474842.98965042899</v>
      </c>
      <c r="AY81" s="296">
        <f t="shared" ca="1" si="53"/>
        <v>150.702506368765</v>
      </c>
      <c r="AZ81" s="297">
        <f t="shared" ca="1" si="57"/>
        <v>506695.74225875491</v>
      </c>
      <c r="BA81" s="295">
        <f t="shared" ca="1" si="54"/>
        <v>31852.752608325914</v>
      </c>
      <c r="BD81" s="369">
        <f t="shared" ca="1" si="55"/>
        <v>1973.2491380690328</v>
      </c>
      <c r="BE81" s="369">
        <f t="shared" ca="1" si="56"/>
        <v>508668.99139682396</v>
      </c>
    </row>
    <row r="82" spans="1:57" s="255" customFormat="1" ht="12" customHeight="1">
      <c r="A82" s="260" t="s">
        <v>457</v>
      </c>
      <c r="B82" s="260" t="s">
        <v>458</v>
      </c>
      <c r="C82" s="290">
        <v>260.32</v>
      </c>
      <c r="D82" s="290">
        <v>282.06</v>
      </c>
      <c r="E82" s="291">
        <v>35</v>
      </c>
      <c r="F82" s="290"/>
      <c r="G82" s="258">
        <v>56325.36</v>
      </c>
      <c r="H82" s="258">
        <v>56260.28</v>
      </c>
      <c r="I82" s="258">
        <v>56090.07</v>
      </c>
      <c r="J82" s="258">
        <v>56122.61</v>
      </c>
      <c r="K82" s="258">
        <v>60959.270000000004</v>
      </c>
      <c r="L82" s="258">
        <v>60747.729999999996</v>
      </c>
      <c r="M82" s="258">
        <v>60994.53</v>
      </c>
      <c r="N82" s="258">
        <v>61311.850000000006</v>
      </c>
      <c r="O82" s="258">
        <v>61241.33</v>
      </c>
      <c r="P82" s="258">
        <v>61135.58</v>
      </c>
      <c r="Q82" s="258">
        <v>61805.45</v>
      </c>
      <c r="R82" s="258">
        <v>62193.279999999999</v>
      </c>
      <c r="S82" s="258">
        <f t="shared" si="44"/>
        <v>715187.33999999985</v>
      </c>
      <c r="T82" s="290"/>
      <c r="U82" s="292">
        <f t="shared" si="45"/>
        <v>216.36969883220652</v>
      </c>
      <c r="V82" s="292">
        <f t="shared" si="45"/>
        <v>216.11969883220652</v>
      </c>
      <c r="W82" s="292">
        <f t="shared" si="45"/>
        <v>215.46584972341734</v>
      </c>
      <c r="X82" s="292">
        <f t="shared" si="45"/>
        <v>215.59084972341734</v>
      </c>
      <c r="Y82" s="292">
        <f t="shared" si="46"/>
        <v>216.12164078564845</v>
      </c>
      <c r="Z82" s="292">
        <f t="shared" si="46"/>
        <v>215.37165851237324</v>
      </c>
      <c r="AA82" s="292">
        <f t="shared" si="46"/>
        <v>216.24664964901083</v>
      </c>
      <c r="AB82" s="292">
        <f t="shared" si="46"/>
        <v>217.37165851237327</v>
      </c>
      <c r="AC82" s="292">
        <f t="shared" si="46"/>
        <v>217.12164078564845</v>
      </c>
      <c r="AD82" s="292">
        <f t="shared" si="46"/>
        <v>216.74672055591009</v>
      </c>
      <c r="AE82" s="292">
        <f t="shared" si="46"/>
        <v>219.12164078564842</v>
      </c>
      <c r="AF82" s="292">
        <f t="shared" si="46"/>
        <v>220.49663192228604</v>
      </c>
      <c r="AG82" s="258">
        <f t="shared" si="47"/>
        <v>216.84536155167885</v>
      </c>
      <c r="AH82" s="321"/>
      <c r="AL82" s="260">
        <v>1</v>
      </c>
      <c r="AM82" s="322">
        <f t="shared" si="48"/>
        <v>216.84536155167885</v>
      </c>
      <c r="AQ82" s="258">
        <f t="shared" si="49"/>
        <v>229598.73288803801</v>
      </c>
      <c r="AR82" s="258">
        <f t="shared" si="50"/>
        <v>248773.12</v>
      </c>
      <c r="AU82" s="293">
        <f t="shared" si="58"/>
        <v>216.84536155167885</v>
      </c>
      <c r="AV82"/>
      <c r="AW82" s="294">
        <f t="shared" si="51"/>
        <v>715187.33999999985</v>
      </c>
      <c r="AX82" s="295">
        <f t="shared" si="52"/>
        <v>734361.72711196181</v>
      </c>
      <c r="AY82" s="296">
        <f t="shared" ca="1" si="53"/>
        <v>301.40501273753</v>
      </c>
      <c r="AZ82" s="297">
        <f t="shared" ca="1" si="57"/>
        <v>784299.34752669674</v>
      </c>
      <c r="BA82" s="295">
        <f t="shared" ca="1" si="54"/>
        <v>49937.620414734934</v>
      </c>
      <c r="BD82" s="369">
        <f t="shared" ca="1" si="55"/>
        <v>3054.3339570926082</v>
      </c>
      <c r="BE82" s="369">
        <f t="shared" ca="1" si="56"/>
        <v>787353.68148378935</v>
      </c>
    </row>
    <row r="83" spans="1:57" s="255" customFormat="1" ht="12" customHeight="1">
      <c r="A83" s="260" t="s">
        <v>459</v>
      </c>
      <c r="B83" s="260" t="s">
        <v>460</v>
      </c>
      <c r="C83" s="290">
        <v>390.48</v>
      </c>
      <c r="D83" s="290">
        <v>423.08</v>
      </c>
      <c r="E83" s="291">
        <v>35</v>
      </c>
      <c r="F83" s="290"/>
      <c r="G83" s="258">
        <v>22577.16</v>
      </c>
      <c r="H83" s="258">
        <v>22595.269999999997</v>
      </c>
      <c r="I83" s="258">
        <v>22888.129999999997</v>
      </c>
      <c r="J83" s="258">
        <v>22757.969999999998</v>
      </c>
      <c r="K83" s="258">
        <v>25852.57</v>
      </c>
      <c r="L83" s="258">
        <v>24469.62</v>
      </c>
      <c r="M83" s="258">
        <v>23447.18</v>
      </c>
      <c r="N83" s="258">
        <v>22988.84</v>
      </c>
      <c r="O83" s="258">
        <v>22988.84</v>
      </c>
      <c r="P83" s="258">
        <v>23729.23</v>
      </c>
      <c r="Q83" s="258">
        <v>23835</v>
      </c>
      <c r="R83" s="258">
        <v>24046.54</v>
      </c>
      <c r="S83" s="258">
        <f t="shared" si="44"/>
        <v>282176.34999999998</v>
      </c>
      <c r="T83" s="290"/>
      <c r="U83" s="292">
        <f t="shared" si="45"/>
        <v>57.818992009834048</v>
      </c>
      <c r="V83" s="292">
        <f t="shared" si="45"/>
        <v>57.865370825650473</v>
      </c>
      <c r="W83" s="292">
        <f t="shared" si="45"/>
        <v>58.615370825650473</v>
      </c>
      <c r="X83" s="292">
        <f t="shared" si="45"/>
        <v>58.282037492317137</v>
      </c>
      <c r="Y83" s="292">
        <f t="shared" si="46"/>
        <v>61.105630140871703</v>
      </c>
      <c r="Z83" s="292">
        <f t="shared" si="46"/>
        <v>57.83686300463269</v>
      </c>
      <c r="AA83" s="292">
        <f t="shared" si="46"/>
        <v>55.420204216696611</v>
      </c>
      <c r="AB83" s="292">
        <f t="shared" si="46"/>
        <v>54.336863004632697</v>
      </c>
      <c r="AC83" s="292">
        <f t="shared" si="46"/>
        <v>54.336863004632697</v>
      </c>
      <c r="AD83" s="292">
        <f t="shared" si="46"/>
        <v>56.086863004632697</v>
      </c>
      <c r="AE83" s="292">
        <f t="shared" si="46"/>
        <v>56.336863004632697</v>
      </c>
      <c r="AF83" s="292">
        <f t="shared" si="46"/>
        <v>56.836863004632697</v>
      </c>
      <c r="AG83" s="258">
        <f t="shared" si="47"/>
        <v>57.073231961568062</v>
      </c>
      <c r="AH83" s="321"/>
      <c r="AL83" s="260">
        <v>1</v>
      </c>
      <c r="AM83" s="322">
        <f t="shared" si="48"/>
        <v>57.073231961568062</v>
      </c>
      <c r="AQ83" s="258">
        <f t="shared" si="49"/>
        <v>88774.633064195907</v>
      </c>
      <c r="AR83" s="258">
        <f t="shared" si="50"/>
        <v>96186.16</v>
      </c>
      <c r="AU83" s="293">
        <f t="shared" si="58"/>
        <v>57.073231961568062</v>
      </c>
      <c r="AV83"/>
      <c r="AW83" s="294">
        <f t="shared" si="51"/>
        <v>282176.34999999998</v>
      </c>
      <c r="AX83" s="295">
        <f t="shared" si="52"/>
        <v>289587.87693580409</v>
      </c>
      <c r="AY83" s="296">
        <f t="shared" ca="1" si="53"/>
        <v>452.09683325886044</v>
      </c>
      <c r="AZ83" s="297">
        <f t="shared" ca="1" si="57"/>
        <v>309631.52920407959</v>
      </c>
      <c r="BA83" s="295">
        <f t="shared" ca="1" si="54"/>
        <v>20043.652268275502</v>
      </c>
      <c r="BD83" s="369">
        <f t="shared" ca="1" si="55"/>
        <v>1205.8126744805697</v>
      </c>
      <c r="BE83" s="369">
        <f t="shared" ca="1" si="56"/>
        <v>310837.34187856014</v>
      </c>
    </row>
    <row r="84" spans="1:57" s="255" customFormat="1" ht="12" customHeight="1">
      <c r="A84" s="260" t="s">
        <v>461</v>
      </c>
      <c r="B84" s="260" t="s">
        <v>462</v>
      </c>
      <c r="C84" s="290">
        <v>520.64</v>
      </c>
      <c r="D84" s="290">
        <v>564.11</v>
      </c>
      <c r="E84" s="291">
        <v>35</v>
      </c>
      <c r="F84" s="290"/>
      <c r="G84" s="258">
        <v>2082.56</v>
      </c>
      <c r="H84" s="258">
        <v>2082.56</v>
      </c>
      <c r="I84" s="258">
        <v>2082.56</v>
      </c>
      <c r="J84" s="258">
        <v>2082.56</v>
      </c>
      <c r="K84" s="258">
        <v>2256.44</v>
      </c>
      <c r="L84" s="258">
        <v>2256.44</v>
      </c>
      <c r="M84" s="258">
        <v>2256.44</v>
      </c>
      <c r="N84" s="258">
        <v>2256.44</v>
      </c>
      <c r="O84" s="258">
        <v>2256.44</v>
      </c>
      <c r="P84" s="258">
        <v>2256.44</v>
      </c>
      <c r="Q84" s="258">
        <v>2256.44</v>
      </c>
      <c r="R84" s="258">
        <v>2256.44</v>
      </c>
      <c r="S84" s="258">
        <f t="shared" si="44"/>
        <v>26381.759999999995</v>
      </c>
      <c r="T84" s="290"/>
      <c r="U84" s="292">
        <f t="shared" si="45"/>
        <v>4</v>
      </c>
      <c r="V84" s="292">
        <f t="shared" si="45"/>
        <v>4</v>
      </c>
      <c r="W84" s="292">
        <f t="shared" si="45"/>
        <v>4</v>
      </c>
      <c r="X84" s="292">
        <f t="shared" si="45"/>
        <v>4</v>
      </c>
      <c r="Y84" s="292">
        <f t="shared" si="46"/>
        <v>4</v>
      </c>
      <c r="Z84" s="292">
        <f t="shared" si="46"/>
        <v>4</v>
      </c>
      <c r="AA84" s="292">
        <f t="shared" si="46"/>
        <v>4</v>
      </c>
      <c r="AB84" s="292">
        <f t="shared" si="46"/>
        <v>4</v>
      </c>
      <c r="AC84" s="292">
        <f t="shared" si="46"/>
        <v>4</v>
      </c>
      <c r="AD84" s="292">
        <f t="shared" si="46"/>
        <v>4</v>
      </c>
      <c r="AE84" s="292">
        <f t="shared" si="46"/>
        <v>4</v>
      </c>
      <c r="AF84" s="292">
        <f t="shared" si="46"/>
        <v>4</v>
      </c>
      <c r="AG84" s="258">
        <f t="shared" si="47"/>
        <v>4</v>
      </c>
      <c r="AH84" s="321"/>
      <c r="AL84" s="260">
        <v>1</v>
      </c>
      <c r="AM84" s="322">
        <f t="shared" si="48"/>
        <v>4</v>
      </c>
      <c r="AQ84" s="258">
        <f t="shared" si="49"/>
        <v>8330.24</v>
      </c>
      <c r="AR84" s="258">
        <f t="shared" si="50"/>
        <v>9025.76</v>
      </c>
      <c r="AU84" s="293">
        <f t="shared" si="58"/>
        <v>4</v>
      </c>
      <c r="AV84"/>
      <c r="AW84" s="294">
        <f t="shared" si="51"/>
        <v>26381.759999999995</v>
      </c>
      <c r="AX84" s="295">
        <f t="shared" si="52"/>
        <v>27077.279999999995</v>
      </c>
      <c r="AY84" s="296">
        <f t="shared" ca="1" si="53"/>
        <v>602.7993396276255</v>
      </c>
      <c r="AZ84" s="297">
        <f t="shared" ca="1" si="57"/>
        <v>28934.368302126022</v>
      </c>
      <c r="BA84" s="295">
        <f t="shared" ca="1" si="54"/>
        <v>1857.088302126027</v>
      </c>
      <c r="BD84" s="369">
        <f t="shared" ca="1" si="55"/>
        <v>112.68047577866857</v>
      </c>
      <c r="BE84" s="369">
        <f t="shared" ca="1" si="56"/>
        <v>29047.048777904693</v>
      </c>
    </row>
    <row r="85" spans="1:57" s="255" customFormat="1" ht="12" customHeight="1">
      <c r="A85" s="260" t="s">
        <v>463</v>
      </c>
      <c r="B85" s="260" t="s">
        <v>464</v>
      </c>
      <c r="C85" s="290">
        <v>650.79999999999995</v>
      </c>
      <c r="D85" s="290">
        <v>705.14</v>
      </c>
      <c r="E85" s="291">
        <v>35</v>
      </c>
      <c r="F85" s="290"/>
      <c r="G85" s="258">
        <v>17766.84</v>
      </c>
      <c r="H85" s="258">
        <v>18222.400000000001</v>
      </c>
      <c r="I85" s="258">
        <v>18222.400000000001</v>
      </c>
      <c r="J85" s="258">
        <v>18222.400000000001</v>
      </c>
      <c r="K85" s="258">
        <v>19743.919999999998</v>
      </c>
      <c r="L85" s="258">
        <v>19743.919999999998</v>
      </c>
      <c r="M85" s="258">
        <v>19743.919999999998</v>
      </c>
      <c r="N85" s="258">
        <v>19743.919999999998</v>
      </c>
      <c r="O85" s="258">
        <v>19743.919999999998</v>
      </c>
      <c r="P85" s="258">
        <v>19743.919999999998</v>
      </c>
      <c r="Q85" s="258">
        <v>19743.919999999998</v>
      </c>
      <c r="R85" s="258">
        <v>19743.919999999998</v>
      </c>
      <c r="S85" s="258">
        <f t="shared" si="44"/>
        <v>230385.39999999991</v>
      </c>
      <c r="T85" s="290"/>
      <c r="U85" s="292">
        <f t="shared" si="45"/>
        <v>27.3</v>
      </c>
      <c r="V85" s="292">
        <f t="shared" si="45"/>
        <v>28.000000000000004</v>
      </c>
      <c r="W85" s="292">
        <f t="shared" si="45"/>
        <v>28.000000000000004</v>
      </c>
      <c r="X85" s="292">
        <f t="shared" si="45"/>
        <v>28.000000000000004</v>
      </c>
      <c r="Y85" s="292">
        <f t="shared" si="46"/>
        <v>27.999999999999996</v>
      </c>
      <c r="Z85" s="292">
        <f t="shared" si="46"/>
        <v>27.999999999999996</v>
      </c>
      <c r="AA85" s="292">
        <f t="shared" si="46"/>
        <v>27.999999999999996</v>
      </c>
      <c r="AB85" s="292">
        <f t="shared" si="46"/>
        <v>27.999999999999996</v>
      </c>
      <c r="AC85" s="292">
        <f t="shared" si="46"/>
        <v>27.999999999999996</v>
      </c>
      <c r="AD85" s="292">
        <f t="shared" si="46"/>
        <v>27.999999999999996</v>
      </c>
      <c r="AE85" s="292">
        <f t="shared" si="46"/>
        <v>27.999999999999996</v>
      </c>
      <c r="AF85" s="292">
        <f t="shared" si="46"/>
        <v>27.999999999999996</v>
      </c>
      <c r="AG85" s="258">
        <f t="shared" si="47"/>
        <v>27.941666666666666</v>
      </c>
      <c r="AH85" s="321"/>
      <c r="AL85" s="260">
        <v>1</v>
      </c>
      <c r="AM85" s="322">
        <f t="shared" si="48"/>
        <v>27.941666666666666</v>
      </c>
      <c r="AQ85" s="258">
        <f t="shared" si="49"/>
        <v>72889.599999999991</v>
      </c>
      <c r="AR85" s="258">
        <f t="shared" si="50"/>
        <v>78975.679999999993</v>
      </c>
      <c r="AU85" s="293">
        <f t="shared" si="58"/>
        <v>27.941666666666666</v>
      </c>
      <c r="AV85"/>
      <c r="AW85" s="294">
        <f t="shared" si="51"/>
        <v>230385.39999999991</v>
      </c>
      <c r="AX85" s="295">
        <f t="shared" si="52"/>
        <v>236471.47999999992</v>
      </c>
      <c r="AY85" s="296">
        <f t="shared" ca="1" si="53"/>
        <v>753.50184599639044</v>
      </c>
      <c r="AZ85" s="297">
        <f t="shared" ca="1" si="57"/>
        <v>252649.16896258973</v>
      </c>
      <c r="BA85" s="295">
        <f t="shared" ca="1" si="54"/>
        <v>16177.688962589804</v>
      </c>
      <c r="BD85" s="369">
        <f t="shared" ca="1" si="55"/>
        <v>983.90358021737188</v>
      </c>
      <c r="BE85" s="369">
        <f t="shared" ca="1" si="56"/>
        <v>253633.07254280709</v>
      </c>
    </row>
    <row r="86" spans="1:57" s="255" customFormat="1" ht="12" customHeight="1">
      <c r="A86" s="260" t="s">
        <v>465</v>
      </c>
      <c r="B86" s="260" t="s">
        <v>466</v>
      </c>
      <c r="C86" s="290">
        <v>173.81</v>
      </c>
      <c r="D86" s="290">
        <v>188.31</v>
      </c>
      <c r="E86" s="291">
        <v>35</v>
      </c>
      <c r="F86" s="290"/>
      <c r="G86" s="258">
        <v>1183.72</v>
      </c>
      <c r="H86" s="258">
        <v>1216.67</v>
      </c>
      <c r="I86" s="258">
        <v>1216.67</v>
      </c>
      <c r="J86" s="258">
        <v>1216.67</v>
      </c>
      <c r="K86" s="258">
        <v>6358.66</v>
      </c>
      <c r="L86" s="258">
        <v>1318.17</v>
      </c>
      <c r="M86" s="258">
        <v>1318.17</v>
      </c>
      <c r="N86" s="258">
        <v>1318.17</v>
      </c>
      <c r="O86" s="258">
        <v>1318.17</v>
      </c>
      <c r="P86" s="258">
        <v>1318.17</v>
      </c>
      <c r="Q86" s="258">
        <v>1318.17</v>
      </c>
      <c r="R86" s="258">
        <v>1318.17</v>
      </c>
      <c r="S86" s="258">
        <f t="shared" si="44"/>
        <v>20419.579999999994</v>
      </c>
      <c r="T86" s="290"/>
      <c r="U86" s="292">
        <f t="shared" si="45"/>
        <v>6.8104251769173239</v>
      </c>
      <c r="V86" s="292">
        <f t="shared" si="45"/>
        <v>7</v>
      </c>
      <c r="W86" s="292">
        <f t="shared" si="45"/>
        <v>7</v>
      </c>
      <c r="X86" s="292">
        <f t="shared" si="45"/>
        <v>7</v>
      </c>
      <c r="Y86" s="292">
        <f t="shared" si="46"/>
        <v>33.766979979820505</v>
      </c>
      <c r="Z86" s="292">
        <f t="shared" si="46"/>
        <v>7</v>
      </c>
      <c r="AA86" s="292">
        <f t="shared" si="46"/>
        <v>7</v>
      </c>
      <c r="AB86" s="292">
        <f t="shared" si="46"/>
        <v>7</v>
      </c>
      <c r="AC86" s="292">
        <f t="shared" si="46"/>
        <v>7</v>
      </c>
      <c r="AD86" s="292">
        <f t="shared" si="46"/>
        <v>7</v>
      </c>
      <c r="AE86" s="292">
        <f t="shared" si="46"/>
        <v>7</v>
      </c>
      <c r="AF86" s="292">
        <f t="shared" si="46"/>
        <v>7</v>
      </c>
      <c r="AG86" s="258">
        <f t="shared" si="47"/>
        <v>9.2147837630614848</v>
      </c>
      <c r="AH86" s="321"/>
      <c r="AL86" s="260">
        <v>1</v>
      </c>
      <c r="AM86" s="322">
        <f t="shared" si="48"/>
        <v>9.2147837630614848</v>
      </c>
      <c r="AQ86" s="258">
        <f t="shared" si="49"/>
        <v>4866.68</v>
      </c>
      <c r="AR86" s="258">
        <f t="shared" si="50"/>
        <v>5272.68</v>
      </c>
      <c r="AU86" s="293">
        <f t="shared" si="58"/>
        <v>9.2147837630614848</v>
      </c>
      <c r="AV86"/>
      <c r="AW86" s="294">
        <f t="shared" si="51"/>
        <v>20419.579999999994</v>
      </c>
      <c r="AX86" s="295">
        <f t="shared" si="52"/>
        <v>20825.579999999994</v>
      </c>
      <c r="AY86" s="296">
        <f t="shared" ca="1" si="53"/>
        <v>201.22519303908484</v>
      </c>
      <c r="AZ86" s="297">
        <f t="shared" ca="1" si="57"/>
        <v>22250.959698425664</v>
      </c>
      <c r="BA86" s="295">
        <f t="shared" ca="1" si="54"/>
        <v>1425.3796984256696</v>
      </c>
      <c r="BD86" s="369">
        <f t="shared" ca="1" si="55"/>
        <v>86.652962289360133</v>
      </c>
      <c r="BE86" s="369">
        <f t="shared" ca="1" si="56"/>
        <v>22337.612660715025</v>
      </c>
    </row>
    <row r="87" spans="1:57" s="255" customFormat="1" ht="12" customHeight="1">
      <c r="A87" s="260" t="s">
        <v>467</v>
      </c>
      <c r="B87" s="260" t="s">
        <v>468</v>
      </c>
      <c r="C87" s="290">
        <v>347.61</v>
      </c>
      <c r="D87" s="290">
        <v>376.62</v>
      </c>
      <c r="E87" s="291">
        <v>35</v>
      </c>
      <c r="F87" s="290"/>
      <c r="G87" s="258">
        <v>334.45</v>
      </c>
      <c r="H87" s="258">
        <v>347.62</v>
      </c>
      <c r="I87" s="258">
        <v>347.62</v>
      </c>
      <c r="J87" s="258">
        <v>347.62</v>
      </c>
      <c r="K87" s="258">
        <v>724.24</v>
      </c>
      <c r="L87" s="258">
        <v>376.62</v>
      </c>
      <c r="M87" s="258">
        <v>376.62</v>
      </c>
      <c r="N87" s="258">
        <v>376.62</v>
      </c>
      <c r="O87" s="258">
        <v>376.62</v>
      </c>
      <c r="P87" s="258">
        <v>376.62</v>
      </c>
      <c r="Q87" s="258">
        <v>376.62</v>
      </c>
      <c r="R87" s="258">
        <v>376.62</v>
      </c>
      <c r="S87" s="258">
        <f t="shared" si="44"/>
        <v>4737.8899999999994</v>
      </c>
      <c r="T87" s="290"/>
      <c r="U87" s="292">
        <f t="shared" si="45"/>
        <v>0.96214148039469516</v>
      </c>
      <c r="V87" s="292">
        <f t="shared" si="45"/>
        <v>1.0000287678720405</v>
      </c>
      <c r="W87" s="292">
        <f t="shared" si="45"/>
        <v>1.0000287678720405</v>
      </c>
      <c r="X87" s="292">
        <f t="shared" si="45"/>
        <v>1.0000287678720405</v>
      </c>
      <c r="Y87" s="292">
        <f t="shared" si="46"/>
        <v>1.922999309648983</v>
      </c>
      <c r="Z87" s="292">
        <f t="shared" si="46"/>
        <v>1</v>
      </c>
      <c r="AA87" s="292">
        <f t="shared" si="46"/>
        <v>1</v>
      </c>
      <c r="AB87" s="292">
        <f t="shared" si="46"/>
        <v>1</v>
      </c>
      <c r="AC87" s="292">
        <f t="shared" si="46"/>
        <v>1</v>
      </c>
      <c r="AD87" s="292">
        <f t="shared" si="46"/>
        <v>1</v>
      </c>
      <c r="AE87" s="292">
        <f t="shared" si="46"/>
        <v>1</v>
      </c>
      <c r="AF87" s="292">
        <f t="shared" si="46"/>
        <v>1</v>
      </c>
      <c r="AG87" s="258">
        <f t="shared" si="47"/>
        <v>1.07376892447165</v>
      </c>
      <c r="AH87" s="321"/>
      <c r="AL87" s="260">
        <v>1</v>
      </c>
      <c r="AM87" s="322">
        <f t="shared" si="48"/>
        <v>1.07376892447165</v>
      </c>
      <c r="AQ87" s="258">
        <f t="shared" si="49"/>
        <v>1390.44</v>
      </c>
      <c r="AR87" s="258">
        <f t="shared" si="50"/>
        <v>1506.48</v>
      </c>
      <c r="AU87" s="293">
        <f t="shared" si="58"/>
        <v>1.07376892447165</v>
      </c>
      <c r="AV87"/>
      <c r="AW87" s="294">
        <f t="shared" si="51"/>
        <v>4737.8899999999994</v>
      </c>
      <c r="AX87" s="295">
        <f t="shared" si="52"/>
        <v>4853.9299999999994</v>
      </c>
      <c r="AY87" s="296">
        <f t="shared" ca="1" si="53"/>
        <v>402.45038607816969</v>
      </c>
      <c r="AZ87" s="297">
        <f t="shared" ca="1" si="57"/>
        <v>5185.6646185482787</v>
      </c>
      <c r="BA87" s="295">
        <f t="shared" ca="1" si="54"/>
        <v>331.73461854827929</v>
      </c>
      <c r="BD87" s="369">
        <f t="shared" ca="1" si="55"/>
        <v>20.194778415248599</v>
      </c>
      <c r="BE87" s="369">
        <f t="shared" ca="1" si="56"/>
        <v>5205.8593969635276</v>
      </c>
    </row>
    <row r="88" spans="1:57" s="255" customFormat="1" ht="12" customHeight="1">
      <c r="A88" s="260" t="s">
        <v>469</v>
      </c>
      <c r="B88" s="260" t="s">
        <v>470</v>
      </c>
      <c r="C88" s="290">
        <v>521.41999999999996</v>
      </c>
      <c r="D88" s="290">
        <v>564.94000000000005</v>
      </c>
      <c r="E88" s="291">
        <v>35</v>
      </c>
      <c r="F88" s="290"/>
      <c r="G88" s="258">
        <v>4961.38</v>
      </c>
      <c r="H88" s="258">
        <v>5119.4599999999991</v>
      </c>
      <c r="I88" s="258">
        <v>5119.4599999999991</v>
      </c>
      <c r="J88" s="258">
        <v>5119.4599999999991</v>
      </c>
      <c r="K88" s="258">
        <v>5467.5400000000009</v>
      </c>
      <c r="L88" s="258">
        <v>5467.5400000000009</v>
      </c>
      <c r="M88" s="258">
        <v>5467.5400000000009</v>
      </c>
      <c r="N88" s="258">
        <v>5649.4000000000005</v>
      </c>
      <c r="O88" s="258">
        <v>5649.4000000000005</v>
      </c>
      <c r="P88" s="258">
        <v>5649.4000000000005</v>
      </c>
      <c r="Q88" s="258">
        <v>5649.4000000000005</v>
      </c>
      <c r="R88" s="258">
        <v>5649.4000000000005</v>
      </c>
      <c r="S88" s="258">
        <f t="shared" si="44"/>
        <v>64969.380000000012</v>
      </c>
      <c r="T88" s="290"/>
      <c r="U88" s="292">
        <f t="shared" si="45"/>
        <v>9.5151317555905042</v>
      </c>
      <c r="V88" s="292">
        <f t="shared" si="45"/>
        <v>9.8183038625292465</v>
      </c>
      <c r="W88" s="292">
        <f t="shared" si="45"/>
        <v>9.8183038625292465</v>
      </c>
      <c r="X88" s="292">
        <f t="shared" si="45"/>
        <v>9.8183038625292465</v>
      </c>
      <c r="Y88" s="292">
        <f t="shared" si="46"/>
        <v>9.6780897086416271</v>
      </c>
      <c r="Z88" s="292">
        <f t="shared" si="46"/>
        <v>9.6780897086416271</v>
      </c>
      <c r="AA88" s="292">
        <f t="shared" si="46"/>
        <v>9.6780897086416271</v>
      </c>
      <c r="AB88" s="292">
        <f t="shared" si="46"/>
        <v>10</v>
      </c>
      <c r="AC88" s="292">
        <f t="shared" si="46"/>
        <v>10</v>
      </c>
      <c r="AD88" s="292">
        <f t="shared" si="46"/>
        <v>10</v>
      </c>
      <c r="AE88" s="292">
        <f t="shared" si="46"/>
        <v>10</v>
      </c>
      <c r="AF88" s="292">
        <f t="shared" si="46"/>
        <v>10</v>
      </c>
      <c r="AG88" s="258">
        <f t="shared" si="47"/>
        <v>9.8336927057585939</v>
      </c>
      <c r="AH88" s="321"/>
      <c r="AL88" s="260">
        <v>1</v>
      </c>
      <c r="AM88" s="322">
        <f t="shared" si="48"/>
        <v>9.8336927057585939</v>
      </c>
      <c r="AQ88" s="258">
        <f t="shared" si="49"/>
        <v>20856.8</v>
      </c>
      <c r="AR88" s="258">
        <f t="shared" si="50"/>
        <v>22597.600000000002</v>
      </c>
      <c r="AU88" s="293">
        <f t="shared" si="58"/>
        <v>9.8336927057585939</v>
      </c>
      <c r="AV88"/>
      <c r="AW88" s="294">
        <f t="shared" si="51"/>
        <v>64969.380000000012</v>
      </c>
      <c r="AX88" s="295">
        <f t="shared" si="52"/>
        <v>66710.180000000022</v>
      </c>
      <c r="AY88" s="296">
        <f t="shared" ca="1" si="53"/>
        <v>603.68626496468903</v>
      </c>
      <c r="AZ88" s="297">
        <f t="shared" ca="1" si="57"/>
        <v>71237.582644198948</v>
      </c>
      <c r="BA88" s="295">
        <f t="shared" ca="1" si="54"/>
        <v>4527.4026441989263</v>
      </c>
      <c r="BD88" s="369">
        <f t="shared" ca="1" si="55"/>
        <v>277.42387951427128</v>
      </c>
      <c r="BE88" s="369">
        <f t="shared" ca="1" si="56"/>
        <v>71515.006523713222</v>
      </c>
    </row>
    <row r="89" spans="1:57" s="255" customFormat="1" ht="12" customHeight="1">
      <c r="A89" s="260" t="s">
        <v>471</v>
      </c>
      <c r="B89" s="260" t="s">
        <v>472</v>
      </c>
      <c r="C89" s="290">
        <v>250.06</v>
      </c>
      <c r="D89" s="290">
        <v>270.93</v>
      </c>
      <c r="E89" s="291">
        <v>38</v>
      </c>
      <c r="F89" s="290"/>
      <c r="G89" s="258">
        <v>500.12</v>
      </c>
      <c r="H89" s="258">
        <v>500.12</v>
      </c>
      <c r="I89" s="258">
        <v>500.12</v>
      </c>
      <c r="J89" s="258">
        <v>500.12</v>
      </c>
      <c r="K89" s="258">
        <v>541.86</v>
      </c>
      <c r="L89" s="258">
        <v>541.86</v>
      </c>
      <c r="M89" s="258">
        <v>541.86</v>
      </c>
      <c r="N89" s="258">
        <v>541.86</v>
      </c>
      <c r="O89" s="258">
        <v>541.86</v>
      </c>
      <c r="P89" s="258">
        <v>541.86</v>
      </c>
      <c r="Q89" s="258">
        <v>541.86</v>
      </c>
      <c r="R89" s="258">
        <v>541.86</v>
      </c>
      <c r="S89" s="258">
        <f t="shared" si="44"/>
        <v>6335.3599999999988</v>
      </c>
      <c r="T89" s="290"/>
      <c r="U89" s="292">
        <f t="shared" si="45"/>
        <v>2</v>
      </c>
      <c r="V89" s="292">
        <f t="shared" si="45"/>
        <v>2</v>
      </c>
      <c r="W89" s="292">
        <f t="shared" si="45"/>
        <v>2</v>
      </c>
      <c r="X89" s="292">
        <f t="shared" si="45"/>
        <v>2</v>
      </c>
      <c r="Y89" s="292">
        <f t="shared" si="46"/>
        <v>2</v>
      </c>
      <c r="Z89" s="292">
        <f t="shared" si="46"/>
        <v>2</v>
      </c>
      <c r="AA89" s="292">
        <f t="shared" si="46"/>
        <v>2</v>
      </c>
      <c r="AB89" s="292">
        <f t="shared" si="46"/>
        <v>2</v>
      </c>
      <c r="AC89" s="292">
        <f t="shared" si="46"/>
        <v>2</v>
      </c>
      <c r="AD89" s="292">
        <f t="shared" si="46"/>
        <v>2</v>
      </c>
      <c r="AE89" s="292">
        <f t="shared" si="46"/>
        <v>2</v>
      </c>
      <c r="AF89" s="292">
        <f t="shared" si="46"/>
        <v>2</v>
      </c>
      <c r="AG89" s="258">
        <f t="shared" si="47"/>
        <v>2</v>
      </c>
      <c r="AH89" s="321"/>
      <c r="AL89" s="260">
        <v>1</v>
      </c>
      <c r="AM89" s="322">
        <f t="shared" si="48"/>
        <v>2</v>
      </c>
      <c r="AQ89" s="258">
        <f t="shared" si="49"/>
        <v>2000.48</v>
      </c>
      <c r="AR89" s="258">
        <f t="shared" si="50"/>
        <v>2167.44</v>
      </c>
      <c r="AU89" s="293">
        <f t="shared" si="58"/>
        <v>2</v>
      </c>
      <c r="AV89"/>
      <c r="AW89" s="294">
        <f t="shared" si="51"/>
        <v>6335.3599999999988</v>
      </c>
      <c r="AX89" s="295">
        <f t="shared" si="52"/>
        <v>6502.3199999999988</v>
      </c>
      <c r="AY89" s="296">
        <f t="shared" ca="1" si="53"/>
        <v>289.51166454293059</v>
      </c>
      <c r="AZ89" s="297">
        <f t="shared" ca="1" si="57"/>
        <v>6948.2799490303341</v>
      </c>
      <c r="BA89" s="295">
        <f t="shared" ca="1" si="54"/>
        <v>445.95994903033534</v>
      </c>
      <c r="BD89" s="369">
        <f t="shared" ca="1" si="55"/>
        <v>27.059014467670025</v>
      </c>
      <c r="BE89" s="369">
        <f t="shared" ca="1" si="56"/>
        <v>6975.338963498004</v>
      </c>
    </row>
    <row r="90" spans="1:57" s="255" customFormat="1" ht="12" customHeight="1">
      <c r="A90" s="260" t="s">
        <v>473</v>
      </c>
      <c r="B90" s="260" t="s">
        <v>474</v>
      </c>
      <c r="C90" s="290">
        <v>12.8</v>
      </c>
      <c r="D90" s="290">
        <v>13.87</v>
      </c>
      <c r="E90" s="291">
        <v>35</v>
      </c>
      <c r="F90" s="290"/>
      <c r="G90" s="258">
        <v>0</v>
      </c>
      <c r="H90" s="258">
        <v>0</v>
      </c>
      <c r="I90" s="258">
        <v>0</v>
      </c>
      <c r="J90" s="258">
        <v>0</v>
      </c>
      <c r="K90" s="258">
        <v>0</v>
      </c>
      <c r="L90" s="258">
        <v>0</v>
      </c>
      <c r="M90" s="258">
        <v>0</v>
      </c>
      <c r="N90" s="258">
        <v>13.87</v>
      </c>
      <c r="O90" s="258">
        <v>0</v>
      </c>
      <c r="P90" s="258">
        <v>0</v>
      </c>
      <c r="Q90" s="258">
        <v>0</v>
      </c>
      <c r="R90" s="258">
        <v>0</v>
      </c>
      <c r="S90" s="258">
        <f t="shared" si="44"/>
        <v>13.87</v>
      </c>
      <c r="T90" s="290"/>
      <c r="U90" s="292">
        <f t="shared" si="45"/>
        <v>0</v>
      </c>
      <c r="V90" s="292">
        <f t="shared" si="45"/>
        <v>0</v>
      </c>
      <c r="W90" s="292">
        <f t="shared" si="45"/>
        <v>0</v>
      </c>
      <c r="X90" s="292">
        <f t="shared" si="45"/>
        <v>0</v>
      </c>
      <c r="Y90" s="292">
        <f t="shared" si="46"/>
        <v>0</v>
      </c>
      <c r="Z90" s="292">
        <f t="shared" si="46"/>
        <v>0</v>
      </c>
      <c r="AA90" s="292">
        <f t="shared" si="46"/>
        <v>0</v>
      </c>
      <c r="AB90" s="292">
        <f t="shared" si="46"/>
        <v>1</v>
      </c>
      <c r="AC90" s="292">
        <f t="shared" si="46"/>
        <v>0</v>
      </c>
      <c r="AD90" s="292">
        <f t="shared" si="46"/>
        <v>0</v>
      </c>
      <c r="AE90" s="292">
        <f t="shared" si="46"/>
        <v>0</v>
      </c>
      <c r="AF90" s="292">
        <f t="shared" si="46"/>
        <v>0</v>
      </c>
      <c r="AG90" s="258">
        <f t="shared" si="47"/>
        <v>8.3333333333333329E-2</v>
      </c>
      <c r="AH90" s="321"/>
      <c r="AL90" s="260">
        <v>1</v>
      </c>
      <c r="AM90" s="322">
        <f t="shared" si="48"/>
        <v>8.3333333333333329E-2</v>
      </c>
      <c r="AQ90" s="258">
        <f t="shared" si="49"/>
        <v>0</v>
      </c>
      <c r="AR90" s="258">
        <f t="shared" si="50"/>
        <v>0</v>
      </c>
      <c r="AU90" s="293">
        <f t="shared" si="58"/>
        <v>8.3333333333333329E-2</v>
      </c>
      <c r="AV90"/>
      <c r="AW90" s="294">
        <f t="shared" si="51"/>
        <v>13.87</v>
      </c>
      <c r="AX90" s="295">
        <f t="shared" si="52"/>
        <v>13.87</v>
      </c>
      <c r="AY90" s="296">
        <f t="shared" ca="1" si="53"/>
        <v>14.821270391652629</v>
      </c>
      <c r="AZ90" s="297">
        <f t="shared" ca="1" si="57"/>
        <v>14.821270391652627</v>
      </c>
      <c r="BA90" s="295">
        <f t="shared" ca="1" si="54"/>
        <v>0.95127039165262772</v>
      </c>
      <c r="BD90" s="369">
        <f t="shared" ca="1" si="55"/>
        <v>5.7719172644007548E-2</v>
      </c>
      <c r="BE90" s="369">
        <f t="shared" ca="1" si="56"/>
        <v>14.878989564296635</v>
      </c>
    </row>
    <row r="91" spans="1:57" s="255" customFormat="1" ht="12" customHeight="1">
      <c r="A91" s="260" t="s">
        <v>475</v>
      </c>
      <c r="B91" s="260" t="s">
        <v>476</v>
      </c>
      <c r="C91" s="290">
        <v>12.8</v>
      </c>
      <c r="D91" s="290">
        <v>13.87</v>
      </c>
      <c r="E91" s="291">
        <v>35</v>
      </c>
      <c r="F91" s="290"/>
      <c r="G91" s="258">
        <v>969.68</v>
      </c>
      <c r="H91" s="258">
        <v>1304.82</v>
      </c>
      <c r="I91" s="258">
        <v>1241.5999999999999</v>
      </c>
      <c r="J91" s="258">
        <v>985.6</v>
      </c>
      <c r="K91" s="258">
        <v>1223.42</v>
      </c>
      <c r="L91" s="258">
        <v>1101.5999999999999</v>
      </c>
      <c r="M91" s="258">
        <v>638.02</v>
      </c>
      <c r="N91" s="258">
        <v>485.45</v>
      </c>
      <c r="O91" s="258">
        <v>527.05999999999995</v>
      </c>
      <c r="P91" s="258">
        <v>499.32</v>
      </c>
      <c r="Q91" s="258">
        <v>554.79999999999995</v>
      </c>
      <c r="R91" s="258">
        <v>887.68</v>
      </c>
      <c r="S91" s="258">
        <f t="shared" si="44"/>
        <v>10419.049999999999</v>
      </c>
      <c r="T91" s="290"/>
      <c r="U91" s="292">
        <f t="shared" si="45"/>
        <v>75.756249999999994</v>
      </c>
      <c r="V91" s="292">
        <f t="shared" si="45"/>
        <v>101.93906249999999</v>
      </c>
      <c r="W91" s="292">
        <f t="shared" si="45"/>
        <v>96.999999999999986</v>
      </c>
      <c r="X91" s="292">
        <f t="shared" si="45"/>
        <v>77</v>
      </c>
      <c r="Y91" s="292">
        <f t="shared" si="46"/>
        <v>88.206200432588332</v>
      </c>
      <c r="Z91" s="292">
        <f t="shared" si="46"/>
        <v>79.423215573179519</v>
      </c>
      <c r="AA91" s="292">
        <f t="shared" si="46"/>
        <v>46</v>
      </c>
      <c r="AB91" s="292">
        <f t="shared" si="46"/>
        <v>35</v>
      </c>
      <c r="AC91" s="292">
        <f t="shared" si="46"/>
        <v>38</v>
      </c>
      <c r="AD91" s="292">
        <f t="shared" si="46"/>
        <v>36</v>
      </c>
      <c r="AE91" s="292">
        <f t="shared" si="46"/>
        <v>40</v>
      </c>
      <c r="AF91" s="292">
        <f t="shared" si="46"/>
        <v>64</v>
      </c>
      <c r="AG91" s="258">
        <f t="shared" si="47"/>
        <v>64.86039404214732</v>
      </c>
      <c r="AH91" s="321"/>
      <c r="AL91" s="260">
        <v>1</v>
      </c>
      <c r="AM91" s="322">
        <f t="shared" si="48"/>
        <v>64.86039404214732</v>
      </c>
      <c r="AQ91" s="258">
        <f t="shared" si="49"/>
        <v>3276.8</v>
      </c>
      <c r="AR91" s="258">
        <f t="shared" si="50"/>
        <v>3550.72</v>
      </c>
      <c r="AU91" s="293">
        <f t="shared" si="58"/>
        <v>64.86039404214732</v>
      </c>
      <c r="AV91"/>
      <c r="AW91" s="294">
        <f t="shared" si="51"/>
        <v>10419.049999999999</v>
      </c>
      <c r="AX91" s="295">
        <f t="shared" si="52"/>
        <v>10692.97</v>
      </c>
      <c r="AY91" s="296">
        <f t="shared" ca="1" si="53"/>
        <v>14.821270391652629</v>
      </c>
      <c r="AZ91" s="297">
        <f t="shared" ca="1" si="57"/>
        <v>11535.761253693607</v>
      </c>
      <c r="BA91" s="295">
        <f t="shared" ca="1" si="54"/>
        <v>842.79125369360736</v>
      </c>
      <c r="BD91" s="369">
        <f t="shared" ca="1" si="55"/>
        <v>44.924259377724717</v>
      </c>
      <c r="BE91" s="369">
        <f t="shared" ca="1" si="56"/>
        <v>11580.685513071332</v>
      </c>
    </row>
    <row r="92" spans="1:57" s="255" customFormat="1" ht="12" customHeight="1">
      <c r="A92" s="260" t="s">
        <v>477</v>
      </c>
      <c r="B92" s="260" t="s">
        <v>478</v>
      </c>
      <c r="C92" s="290">
        <v>23.52</v>
      </c>
      <c r="D92" s="290">
        <v>25.48</v>
      </c>
      <c r="E92" s="291">
        <v>35</v>
      </c>
      <c r="F92" s="290"/>
      <c r="G92" s="258">
        <v>22.79</v>
      </c>
      <c r="H92" s="258">
        <v>0</v>
      </c>
      <c r="I92" s="258">
        <v>0</v>
      </c>
      <c r="J92" s="258">
        <v>0</v>
      </c>
      <c r="K92" s="258">
        <v>0</v>
      </c>
      <c r="L92" s="258">
        <v>0</v>
      </c>
      <c r="M92" s="258">
        <v>0</v>
      </c>
      <c r="N92" s="258">
        <v>0</v>
      </c>
      <c r="O92" s="258">
        <v>50.96</v>
      </c>
      <c r="P92" s="258">
        <v>178.36</v>
      </c>
      <c r="Q92" s="258">
        <v>0</v>
      </c>
      <c r="R92" s="258">
        <v>25.48</v>
      </c>
      <c r="S92" s="258">
        <f t="shared" si="44"/>
        <v>277.59000000000003</v>
      </c>
      <c r="T92" s="290"/>
      <c r="U92" s="292">
        <f t="shared" si="45"/>
        <v>0.96896258503401356</v>
      </c>
      <c r="V92" s="292">
        <f t="shared" si="45"/>
        <v>0</v>
      </c>
      <c r="W92" s="292">
        <f t="shared" si="45"/>
        <v>0</v>
      </c>
      <c r="X92" s="292">
        <f t="shared" si="45"/>
        <v>0</v>
      </c>
      <c r="Y92" s="292">
        <f t="shared" si="46"/>
        <v>0</v>
      </c>
      <c r="Z92" s="292">
        <f t="shared" si="46"/>
        <v>0</v>
      </c>
      <c r="AA92" s="292">
        <f t="shared" si="46"/>
        <v>0</v>
      </c>
      <c r="AB92" s="292">
        <f t="shared" si="46"/>
        <v>0</v>
      </c>
      <c r="AC92" s="292">
        <f t="shared" si="46"/>
        <v>2</v>
      </c>
      <c r="AD92" s="292">
        <f t="shared" si="46"/>
        <v>7</v>
      </c>
      <c r="AE92" s="292">
        <f t="shared" si="46"/>
        <v>0</v>
      </c>
      <c r="AF92" s="292">
        <f t="shared" si="46"/>
        <v>1</v>
      </c>
      <c r="AG92" s="258">
        <f t="shared" si="47"/>
        <v>0.91408021541950113</v>
      </c>
      <c r="AH92" s="321"/>
      <c r="AL92" s="260">
        <v>1</v>
      </c>
      <c r="AM92" s="322">
        <f t="shared" si="48"/>
        <v>0.91408021541950113</v>
      </c>
      <c r="AQ92" s="258">
        <f t="shared" si="49"/>
        <v>94.08</v>
      </c>
      <c r="AR92" s="258">
        <f t="shared" si="50"/>
        <v>101.92</v>
      </c>
      <c r="AU92" s="293">
        <f t="shared" si="58"/>
        <v>0.91408021541950113</v>
      </c>
      <c r="AV92"/>
      <c r="AW92" s="294">
        <f t="shared" si="51"/>
        <v>277.59000000000003</v>
      </c>
      <c r="AX92" s="295">
        <f t="shared" si="52"/>
        <v>285.43000000000006</v>
      </c>
      <c r="AY92" s="296">
        <f t="shared" ca="1" si="53"/>
        <v>27.227539263108078</v>
      </c>
      <c r="AZ92" s="297">
        <f t="shared" ca="1" si="57"/>
        <v>298.65785945957708</v>
      </c>
      <c r="BA92" s="295">
        <f t="shared" ca="1" si="54"/>
        <v>13.227859459577019</v>
      </c>
      <c r="BD92" s="369">
        <f t="shared" ca="1" si="55"/>
        <v>1.1630773945899882</v>
      </c>
      <c r="BE92" s="369">
        <f t="shared" ca="1" si="56"/>
        <v>299.82093685416709</v>
      </c>
    </row>
    <row r="93" spans="1:57" s="255" customFormat="1" ht="12" customHeight="1">
      <c r="A93" s="260" t="s">
        <v>479</v>
      </c>
      <c r="B93" s="260" t="s">
        <v>480</v>
      </c>
      <c r="C93" s="290">
        <v>30.55</v>
      </c>
      <c r="D93" s="290">
        <v>33.1</v>
      </c>
      <c r="E93" s="291">
        <v>35</v>
      </c>
      <c r="F93" s="290"/>
      <c r="G93" s="258">
        <v>122.2</v>
      </c>
      <c r="H93" s="258">
        <v>61.1</v>
      </c>
      <c r="I93" s="258">
        <v>30.55</v>
      </c>
      <c r="J93" s="258">
        <v>855.4</v>
      </c>
      <c r="K93" s="258">
        <v>549.95000000000005</v>
      </c>
      <c r="L93" s="258">
        <v>30.55</v>
      </c>
      <c r="M93" s="258">
        <v>99.3</v>
      </c>
      <c r="N93" s="258">
        <v>0</v>
      </c>
      <c r="O93" s="258">
        <v>51.78</v>
      </c>
      <c r="P93" s="258">
        <v>0</v>
      </c>
      <c r="Q93" s="258">
        <v>33.1</v>
      </c>
      <c r="R93" s="258">
        <v>0</v>
      </c>
      <c r="S93" s="258">
        <f t="shared" si="44"/>
        <v>1833.9299999999998</v>
      </c>
      <c r="T93" s="290"/>
      <c r="U93" s="292">
        <f t="shared" si="45"/>
        <v>4</v>
      </c>
      <c r="V93" s="292">
        <f t="shared" si="45"/>
        <v>2</v>
      </c>
      <c r="W93" s="292">
        <f t="shared" si="45"/>
        <v>1</v>
      </c>
      <c r="X93" s="292">
        <f t="shared" si="45"/>
        <v>28</v>
      </c>
      <c r="Y93" s="292">
        <f t="shared" si="46"/>
        <v>16.614803625377643</v>
      </c>
      <c r="Z93" s="292">
        <f t="shared" si="46"/>
        <v>0.92296072507552873</v>
      </c>
      <c r="AA93" s="292">
        <f t="shared" si="46"/>
        <v>3</v>
      </c>
      <c r="AB93" s="292">
        <f t="shared" si="46"/>
        <v>0</v>
      </c>
      <c r="AC93" s="292">
        <f t="shared" si="46"/>
        <v>1.5643504531722054</v>
      </c>
      <c r="AD93" s="292">
        <f t="shared" si="46"/>
        <v>0</v>
      </c>
      <c r="AE93" s="292">
        <f t="shared" si="46"/>
        <v>1</v>
      </c>
      <c r="AF93" s="292">
        <f t="shared" si="46"/>
        <v>0</v>
      </c>
      <c r="AG93" s="258">
        <f t="shared" si="47"/>
        <v>4.8418429003021144</v>
      </c>
      <c r="AH93" s="321"/>
      <c r="AL93" s="260">
        <v>1</v>
      </c>
      <c r="AM93" s="322">
        <f t="shared" si="48"/>
        <v>4.8418429003021144</v>
      </c>
      <c r="AQ93" s="258">
        <f t="shared" si="49"/>
        <v>0</v>
      </c>
      <c r="AR93" s="258">
        <f t="shared" si="50"/>
        <v>0</v>
      </c>
      <c r="AU93" s="293">
        <f t="shared" si="58"/>
        <v>4.8418429003021144</v>
      </c>
      <c r="AV93"/>
      <c r="AW93" s="294">
        <f t="shared" si="51"/>
        <v>1833.9299999999998</v>
      </c>
      <c r="AX93" s="295">
        <f t="shared" si="52"/>
        <v>1833.9299999999998</v>
      </c>
      <c r="AY93" s="296">
        <f t="shared" ca="1" si="53"/>
        <v>35.370155008197699</v>
      </c>
      <c r="AZ93" s="297">
        <f t="shared" ca="1" si="57"/>
        <v>2055.0808069083278</v>
      </c>
      <c r="BA93" s="295">
        <f t="shared" ca="1" si="54"/>
        <v>221.15080690832792</v>
      </c>
      <c r="BD93" s="369">
        <f t="shared" ca="1" si="55"/>
        <v>8.0031981575704734</v>
      </c>
      <c r="BE93" s="369">
        <f t="shared" ca="1" si="56"/>
        <v>2063.0840050658981</v>
      </c>
    </row>
    <row r="94" spans="1:57" s="255" customFormat="1" ht="12" customHeight="1">
      <c r="A94" s="260" t="s">
        <v>481</v>
      </c>
      <c r="B94" s="260" t="s">
        <v>482</v>
      </c>
      <c r="C94" s="290">
        <v>36.78</v>
      </c>
      <c r="D94" s="290">
        <v>39.85</v>
      </c>
      <c r="E94" s="291">
        <v>35</v>
      </c>
      <c r="F94" s="290"/>
      <c r="G94" s="258">
        <v>598.52</v>
      </c>
      <c r="H94" s="258">
        <v>36.78</v>
      </c>
      <c r="I94" s="258">
        <v>506.99</v>
      </c>
      <c r="J94" s="258">
        <v>3705.0200000000004</v>
      </c>
      <c r="K94" s="258">
        <v>2167.7599999999998</v>
      </c>
      <c r="L94" s="258">
        <v>0</v>
      </c>
      <c r="M94" s="258">
        <v>438.35</v>
      </c>
      <c r="N94" s="258">
        <v>0</v>
      </c>
      <c r="O94" s="258">
        <v>0</v>
      </c>
      <c r="P94" s="258">
        <v>119.55000000000001</v>
      </c>
      <c r="Q94" s="258">
        <v>159.4</v>
      </c>
      <c r="R94" s="258">
        <v>597.75</v>
      </c>
      <c r="S94" s="258">
        <f t="shared" si="44"/>
        <v>8330.119999999999</v>
      </c>
      <c r="T94" s="290"/>
      <c r="U94" s="292">
        <f t="shared" si="45"/>
        <v>16.272974442631863</v>
      </c>
      <c r="V94" s="292">
        <f t="shared" si="45"/>
        <v>1</v>
      </c>
      <c r="W94" s="292">
        <f t="shared" si="45"/>
        <v>13.784393692224034</v>
      </c>
      <c r="X94" s="292">
        <f t="shared" si="45"/>
        <v>100.73463839042959</v>
      </c>
      <c r="Y94" s="292">
        <f t="shared" si="46"/>
        <v>54.397992471769129</v>
      </c>
      <c r="Z94" s="292">
        <f t="shared" si="46"/>
        <v>0</v>
      </c>
      <c r="AA94" s="292">
        <f t="shared" si="46"/>
        <v>11</v>
      </c>
      <c r="AB94" s="292">
        <f t="shared" si="46"/>
        <v>0</v>
      </c>
      <c r="AC94" s="292">
        <f t="shared" si="46"/>
        <v>0</v>
      </c>
      <c r="AD94" s="292">
        <f t="shared" si="46"/>
        <v>3</v>
      </c>
      <c r="AE94" s="292">
        <f t="shared" si="46"/>
        <v>4</v>
      </c>
      <c r="AF94" s="292">
        <f t="shared" ref="AF94:AF138" si="59">R94/$D94</f>
        <v>15</v>
      </c>
      <c r="AG94" s="258">
        <f t="shared" si="47"/>
        <v>18.265833249754554</v>
      </c>
      <c r="AH94" s="321"/>
      <c r="AL94" s="260">
        <v>1</v>
      </c>
      <c r="AM94" s="322">
        <f t="shared" si="48"/>
        <v>18.265833249754554</v>
      </c>
      <c r="AQ94" s="258">
        <f t="shared" si="49"/>
        <v>2206.8000000000002</v>
      </c>
      <c r="AR94" s="258">
        <f t="shared" si="50"/>
        <v>2391</v>
      </c>
      <c r="AU94" s="293">
        <f t="shared" si="58"/>
        <v>18.265833249754554</v>
      </c>
      <c r="AV94"/>
      <c r="AW94" s="294">
        <f t="shared" si="51"/>
        <v>8330.119999999999</v>
      </c>
      <c r="AX94" s="295">
        <f t="shared" si="52"/>
        <v>8514.32</v>
      </c>
      <c r="AY94" s="296">
        <f t="shared" ca="1" si="53"/>
        <v>42.583102026485747</v>
      </c>
      <c r="AZ94" s="297">
        <f t="shared" ca="1" si="57"/>
        <v>9333.7900904768867</v>
      </c>
      <c r="BA94" s="295">
        <f t="shared" ca="1" si="54"/>
        <v>819.47009047688698</v>
      </c>
      <c r="BD94" s="369">
        <f t="shared" ca="1" si="55"/>
        <v>36.349019174400937</v>
      </c>
      <c r="BE94" s="369">
        <f t="shared" ca="1" si="56"/>
        <v>9370.1391096512871</v>
      </c>
    </row>
    <row r="95" spans="1:57" s="255" customFormat="1" ht="12" customHeight="1">
      <c r="A95" s="260" t="s">
        <v>483</v>
      </c>
      <c r="B95" s="260" t="s">
        <v>484</v>
      </c>
      <c r="C95" s="290">
        <v>7.79</v>
      </c>
      <c r="D95" s="290">
        <v>8.4435000000000002</v>
      </c>
      <c r="E95" s="291">
        <v>37</v>
      </c>
      <c r="F95" s="290"/>
      <c r="G95" s="258">
        <v>2193.94</v>
      </c>
      <c r="H95" s="258">
        <v>2144.1999999999998</v>
      </c>
      <c r="I95" s="258">
        <v>2142.25</v>
      </c>
      <c r="J95" s="258">
        <v>2142.25</v>
      </c>
      <c r="K95" s="258">
        <v>2406.25</v>
      </c>
      <c r="L95" s="258">
        <v>2402.7600000000002</v>
      </c>
      <c r="M95" s="258">
        <v>2397.5</v>
      </c>
      <c r="N95" s="258">
        <v>2397.5</v>
      </c>
      <c r="O95" s="258">
        <v>2373.44</v>
      </c>
      <c r="P95" s="258">
        <v>2371.25</v>
      </c>
      <c r="Q95" s="258">
        <v>2371.25</v>
      </c>
      <c r="R95" s="258">
        <v>2371.25</v>
      </c>
      <c r="S95" s="258">
        <f t="shared" ref="S95:S126" si="60">SUM(G95:R95)</f>
        <v>27713.84</v>
      </c>
      <c r="T95" s="290"/>
      <c r="U95" s="292">
        <f t="shared" si="45"/>
        <v>281.63543003851089</v>
      </c>
      <c r="V95" s="292">
        <f t="shared" si="45"/>
        <v>275.25032092426187</v>
      </c>
      <c r="W95" s="292">
        <f t="shared" si="45"/>
        <v>275</v>
      </c>
      <c r="X95" s="292">
        <f t="shared" si="45"/>
        <v>275</v>
      </c>
      <c r="Y95" s="292">
        <f t="shared" ref="Y95:AE131" si="61">K95/$D95</f>
        <v>284.98253094096049</v>
      </c>
      <c r="Z95" s="292">
        <f t="shared" si="61"/>
        <v>284.56919523894123</v>
      </c>
      <c r="AA95" s="292">
        <f t="shared" si="61"/>
        <v>283.94623082844794</v>
      </c>
      <c r="AB95" s="292">
        <f t="shared" si="61"/>
        <v>283.94623082844794</v>
      </c>
      <c r="AC95" s="292">
        <f t="shared" si="61"/>
        <v>281.09670160478476</v>
      </c>
      <c r="AD95" s="292">
        <f t="shared" si="61"/>
        <v>280.83733049091018</v>
      </c>
      <c r="AE95" s="292">
        <f t="shared" si="61"/>
        <v>280.83733049091018</v>
      </c>
      <c r="AF95" s="292">
        <f t="shared" si="59"/>
        <v>280.83733049091018</v>
      </c>
      <c r="AG95" s="258">
        <f t="shared" ref="AG95:AG126" si="62">SUM(U95:AF95)/12</f>
        <v>280.66155265642379</v>
      </c>
      <c r="AH95" s="321"/>
      <c r="AJ95" s="255">
        <v>1</v>
      </c>
      <c r="AK95" s="299">
        <f t="shared" ref="AK95:AK98" si="63">+AG95*AJ95</f>
        <v>280.66155265642379</v>
      </c>
      <c r="AL95" s="260"/>
      <c r="AM95" s="322"/>
      <c r="AQ95" s="258">
        <f t="shared" si="49"/>
        <v>8750.8912180967618</v>
      </c>
      <c r="AR95" s="258">
        <f t="shared" si="50"/>
        <v>9485</v>
      </c>
      <c r="AU95" s="293">
        <f t="shared" si="58"/>
        <v>280.66155265642379</v>
      </c>
      <c r="AV95"/>
      <c r="AW95" s="294">
        <f t="shared" si="51"/>
        <v>27713.84</v>
      </c>
      <c r="AX95" s="295">
        <f t="shared" si="52"/>
        <v>28447.948781903237</v>
      </c>
      <c r="AY95" s="296">
        <f t="shared" ca="1" si="53"/>
        <v>9.022595281320763</v>
      </c>
      <c r="AZ95" s="297">
        <f t="shared" ca="1" si="57"/>
        <v>30387.547207752101</v>
      </c>
      <c r="BA95" s="295">
        <f t="shared" ca="1" si="54"/>
        <v>1939.5984258488643</v>
      </c>
      <c r="BD95" s="369">
        <f t="shared" ca="1" si="55"/>
        <v>118.33965896067845</v>
      </c>
      <c r="BE95" s="369">
        <f t="shared" ca="1" si="56"/>
        <v>30505.886866712779</v>
      </c>
    </row>
    <row r="96" spans="1:57" s="255" customFormat="1" ht="12" customHeight="1">
      <c r="A96" s="260" t="s">
        <v>485</v>
      </c>
      <c r="B96" s="260" t="s">
        <v>486</v>
      </c>
      <c r="C96" s="290">
        <v>15.58</v>
      </c>
      <c r="D96" s="290">
        <v>16.887</v>
      </c>
      <c r="E96" s="291">
        <v>37</v>
      </c>
      <c r="F96" s="290"/>
      <c r="G96" s="258">
        <v>140.22</v>
      </c>
      <c r="H96" s="258">
        <v>140.22</v>
      </c>
      <c r="I96" s="258">
        <v>136.32</v>
      </c>
      <c r="J96" s="258">
        <v>124.64000000000001</v>
      </c>
      <c r="K96" s="258">
        <v>139.92000000000002</v>
      </c>
      <c r="L96" s="258">
        <v>139.92000000000002</v>
      </c>
      <c r="M96" s="258">
        <v>139.92000000000002</v>
      </c>
      <c r="N96" s="258">
        <v>135.55000000000001</v>
      </c>
      <c r="O96" s="258">
        <v>122.42999999999999</v>
      </c>
      <c r="P96" s="258">
        <v>122.42999999999999</v>
      </c>
      <c r="Q96" s="258">
        <v>104.94</v>
      </c>
      <c r="R96" s="258">
        <v>104.94</v>
      </c>
      <c r="S96" s="258">
        <f t="shared" si="60"/>
        <v>1551.4500000000003</v>
      </c>
      <c r="T96" s="290"/>
      <c r="U96" s="292">
        <f t="shared" si="45"/>
        <v>9</v>
      </c>
      <c r="V96" s="292">
        <f t="shared" si="45"/>
        <v>9</v>
      </c>
      <c r="W96" s="292">
        <f t="shared" si="45"/>
        <v>8.7496790757381255</v>
      </c>
      <c r="X96" s="292">
        <f t="shared" si="45"/>
        <v>8.0000000000000018</v>
      </c>
      <c r="Y96" s="292">
        <f t="shared" si="61"/>
        <v>8.2856635281577553</v>
      </c>
      <c r="Z96" s="292">
        <f t="shared" si="61"/>
        <v>8.2856635281577553</v>
      </c>
      <c r="AA96" s="292">
        <f t="shared" si="61"/>
        <v>8.2856635281577553</v>
      </c>
      <c r="AB96" s="292">
        <f t="shared" si="61"/>
        <v>8.0268845857760418</v>
      </c>
      <c r="AC96" s="292">
        <f t="shared" si="61"/>
        <v>7.2499555871380341</v>
      </c>
      <c r="AD96" s="292">
        <f t="shared" si="61"/>
        <v>7.2499555871380341</v>
      </c>
      <c r="AE96" s="292">
        <f t="shared" si="61"/>
        <v>6.2142476461183156</v>
      </c>
      <c r="AF96" s="292">
        <f t="shared" si="59"/>
        <v>6.2142476461183156</v>
      </c>
      <c r="AG96" s="258">
        <f t="shared" si="62"/>
        <v>7.8801633927083437</v>
      </c>
      <c r="AH96" s="321"/>
      <c r="AJ96" s="255">
        <v>2</v>
      </c>
      <c r="AK96" s="299">
        <f t="shared" si="63"/>
        <v>15.760326785416687</v>
      </c>
      <c r="AL96" s="260"/>
      <c r="AM96" s="322"/>
      <c r="AQ96" s="258">
        <f t="shared" si="49"/>
        <v>387.27191330609344</v>
      </c>
      <c r="AR96" s="258">
        <f t="shared" si="50"/>
        <v>419.76</v>
      </c>
      <c r="AU96" s="293">
        <f t="shared" si="58"/>
        <v>7.8801633927083437</v>
      </c>
      <c r="AV96"/>
      <c r="AW96" s="294">
        <f t="shared" si="51"/>
        <v>1551.4500000000003</v>
      </c>
      <c r="AX96" s="295">
        <f t="shared" si="52"/>
        <v>1583.9380866939068</v>
      </c>
      <c r="AY96" s="296">
        <f t="shared" ca="1" si="53"/>
        <v>18.045190562641526</v>
      </c>
      <c r="AZ96" s="297">
        <f t="shared" ca="1" si="57"/>
        <v>1706.3886010340862</v>
      </c>
      <c r="BA96" s="295">
        <f t="shared" ca="1" si="54"/>
        <v>122.45051434017932</v>
      </c>
      <c r="BD96" s="369">
        <f t="shared" ca="1" si="55"/>
        <v>6.6452696468126966</v>
      </c>
      <c r="BE96" s="369">
        <f t="shared" ca="1" si="56"/>
        <v>1713.0338706808989</v>
      </c>
    </row>
    <row r="97" spans="1:57" s="255" customFormat="1" ht="12" customHeight="1">
      <c r="A97" s="260" t="s">
        <v>487</v>
      </c>
      <c r="B97" s="260" t="s">
        <v>488</v>
      </c>
      <c r="C97" s="290">
        <v>23.37</v>
      </c>
      <c r="D97" s="290">
        <v>25.330499999999997</v>
      </c>
      <c r="E97" s="291">
        <v>37</v>
      </c>
      <c r="F97" s="290"/>
      <c r="G97" s="258">
        <v>23.37</v>
      </c>
      <c r="H97" s="258">
        <v>23.37</v>
      </c>
      <c r="I97" s="258">
        <v>23.37</v>
      </c>
      <c r="J97" s="258">
        <v>23.37</v>
      </c>
      <c r="K97" s="258">
        <v>26.24</v>
      </c>
      <c r="L97" s="258">
        <v>26.24</v>
      </c>
      <c r="M97" s="258">
        <v>26.24</v>
      </c>
      <c r="N97" s="258">
        <v>26.24</v>
      </c>
      <c r="O97" s="258">
        <v>26.24</v>
      </c>
      <c r="P97" s="258">
        <v>26.24</v>
      </c>
      <c r="Q97" s="258">
        <v>26.24</v>
      </c>
      <c r="R97" s="258">
        <v>26.24</v>
      </c>
      <c r="S97" s="258">
        <f t="shared" si="60"/>
        <v>303.40000000000003</v>
      </c>
      <c r="T97" s="290"/>
      <c r="U97" s="292">
        <f t="shared" si="45"/>
        <v>1</v>
      </c>
      <c r="V97" s="292">
        <f t="shared" si="45"/>
        <v>1</v>
      </c>
      <c r="W97" s="292">
        <f t="shared" si="45"/>
        <v>1</v>
      </c>
      <c r="X97" s="292">
        <f t="shared" si="45"/>
        <v>1</v>
      </c>
      <c r="Y97" s="292">
        <f t="shared" si="61"/>
        <v>1.0359053315173408</v>
      </c>
      <c r="Z97" s="292">
        <f t="shared" si="61"/>
        <v>1.0359053315173408</v>
      </c>
      <c r="AA97" s="292">
        <f t="shared" si="61"/>
        <v>1.0359053315173408</v>
      </c>
      <c r="AB97" s="292">
        <f t="shared" si="61"/>
        <v>1.0359053315173408</v>
      </c>
      <c r="AC97" s="292">
        <f t="shared" si="61"/>
        <v>1.0359053315173408</v>
      </c>
      <c r="AD97" s="292">
        <f t="shared" si="61"/>
        <v>1.0359053315173408</v>
      </c>
      <c r="AE97" s="292">
        <f t="shared" si="61"/>
        <v>1.0359053315173408</v>
      </c>
      <c r="AF97" s="292">
        <f t="shared" si="59"/>
        <v>1.0359053315173408</v>
      </c>
      <c r="AG97" s="258">
        <f t="shared" si="62"/>
        <v>1.0239368876782275</v>
      </c>
      <c r="AH97" s="321"/>
      <c r="AJ97" s="255">
        <v>3</v>
      </c>
      <c r="AK97" s="299">
        <f t="shared" si="63"/>
        <v>3.0718106630346824</v>
      </c>
      <c r="AL97" s="260"/>
      <c r="AM97" s="322"/>
      <c r="AQ97" s="258">
        <f t="shared" si="49"/>
        <v>96.83643039024102</v>
      </c>
      <c r="AR97" s="258">
        <f t="shared" si="50"/>
        <v>104.96</v>
      </c>
      <c r="AU97" s="293">
        <f t="shared" si="58"/>
        <v>1.0239368876782275</v>
      </c>
      <c r="AV97"/>
      <c r="AW97" s="294">
        <f t="shared" si="51"/>
        <v>303.40000000000003</v>
      </c>
      <c r="AX97" s="295">
        <f t="shared" si="52"/>
        <v>311.52356960975902</v>
      </c>
      <c r="AY97" s="296">
        <f t="shared" ca="1" si="53"/>
        <v>27.067785843962287</v>
      </c>
      <c r="AZ97" s="297">
        <f t="shared" ca="1" si="57"/>
        <v>332.58845272089036</v>
      </c>
      <c r="BA97" s="295">
        <f t="shared" ca="1" si="54"/>
        <v>21.064883111131337</v>
      </c>
      <c r="BD97" s="369">
        <f t="shared" ca="1" si="55"/>
        <v>1.295214904979539</v>
      </c>
      <c r="BE97" s="369">
        <f t="shared" ca="1" si="56"/>
        <v>333.88366762586992</v>
      </c>
    </row>
    <row r="98" spans="1:57" s="255" customFormat="1" ht="12" customHeight="1">
      <c r="A98" s="260" t="s">
        <v>489</v>
      </c>
      <c r="B98" s="260" t="s">
        <v>490</v>
      </c>
      <c r="C98" s="290">
        <v>38.950000000000003</v>
      </c>
      <c r="D98" s="290">
        <v>42.217500000000001</v>
      </c>
      <c r="E98" s="291">
        <v>37</v>
      </c>
      <c r="F98" s="290"/>
      <c r="G98" s="258">
        <v>38.950000000000003</v>
      </c>
      <c r="H98" s="258">
        <v>38.950000000000003</v>
      </c>
      <c r="I98" s="258">
        <v>38.950000000000003</v>
      </c>
      <c r="J98" s="258">
        <v>38.950000000000003</v>
      </c>
      <c r="K98" s="258">
        <v>43.73</v>
      </c>
      <c r="L98" s="258">
        <v>43.73</v>
      </c>
      <c r="M98" s="258">
        <v>43.73</v>
      </c>
      <c r="N98" s="258">
        <v>43.73</v>
      </c>
      <c r="O98" s="258">
        <v>43.73</v>
      </c>
      <c r="P98" s="258">
        <v>43.73</v>
      </c>
      <c r="Q98" s="258">
        <v>43.73</v>
      </c>
      <c r="R98" s="258">
        <v>43.73</v>
      </c>
      <c r="S98" s="258">
        <f t="shared" si="60"/>
        <v>505.6400000000001</v>
      </c>
      <c r="T98" s="290"/>
      <c r="U98" s="292">
        <f t="shared" si="45"/>
        <v>1</v>
      </c>
      <c r="V98" s="292">
        <f t="shared" si="45"/>
        <v>1</v>
      </c>
      <c r="W98" s="292">
        <f t="shared" si="45"/>
        <v>1</v>
      </c>
      <c r="X98" s="292">
        <f t="shared" si="45"/>
        <v>1</v>
      </c>
      <c r="Y98" s="292">
        <f t="shared" si="61"/>
        <v>1.0358263753182921</v>
      </c>
      <c r="Z98" s="292">
        <f t="shared" si="61"/>
        <v>1.0358263753182921</v>
      </c>
      <c r="AA98" s="292">
        <f t="shared" si="61"/>
        <v>1.0358263753182921</v>
      </c>
      <c r="AB98" s="292">
        <f t="shared" si="61"/>
        <v>1.0358263753182921</v>
      </c>
      <c r="AC98" s="292">
        <f t="shared" si="61"/>
        <v>1.0358263753182921</v>
      </c>
      <c r="AD98" s="292">
        <f t="shared" si="61"/>
        <v>1.0358263753182921</v>
      </c>
      <c r="AE98" s="292">
        <f t="shared" si="61"/>
        <v>1.0358263753182921</v>
      </c>
      <c r="AF98" s="292">
        <f t="shared" si="59"/>
        <v>1.0358263753182921</v>
      </c>
      <c r="AG98" s="258">
        <f t="shared" si="62"/>
        <v>1.0238842502121948</v>
      </c>
      <c r="AH98" s="321"/>
      <c r="AJ98" s="255">
        <v>5</v>
      </c>
      <c r="AK98" s="299">
        <f t="shared" si="63"/>
        <v>5.1194212510609738</v>
      </c>
      <c r="AL98" s="260"/>
      <c r="AM98" s="322"/>
      <c r="AQ98" s="258">
        <f t="shared" si="49"/>
        <v>161.38174927458994</v>
      </c>
      <c r="AR98" s="258">
        <f t="shared" si="50"/>
        <v>174.92</v>
      </c>
      <c r="AU98" s="293">
        <f t="shared" si="58"/>
        <v>1.0238842502121948</v>
      </c>
      <c r="AV98"/>
      <c r="AW98" s="294">
        <f t="shared" si="51"/>
        <v>505.6400000000001</v>
      </c>
      <c r="AX98" s="295">
        <f t="shared" si="52"/>
        <v>519.17825072541018</v>
      </c>
      <c r="AY98" s="296">
        <f t="shared" ca="1" si="53"/>
        <v>45.112976406603813</v>
      </c>
      <c r="AZ98" s="297">
        <f t="shared" ca="1" si="57"/>
        <v>554.2855922749917</v>
      </c>
      <c r="BA98" s="295">
        <f t="shared" ca="1" si="54"/>
        <v>35.10734154958152</v>
      </c>
      <c r="BD98" s="369">
        <f t="shared" ca="1" si="55"/>
        <v>2.1585805365661974</v>
      </c>
      <c r="BE98" s="369">
        <f t="shared" ca="1" si="56"/>
        <v>556.44417281155791</v>
      </c>
    </row>
    <row r="99" spans="1:57" s="255" customFormat="1" ht="12" customHeight="1">
      <c r="A99" s="260" t="s">
        <v>491</v>
      </c>
      <c r="B99" s="260" t="s">
        <v>492</v>
      </c>
      <c r="C99" s="290">
        <v>13.51</v>
      </c>
      <c r="D99" s="290">
        <v>14.635400000000001</v>
      </c>
      <c r="E99" s="291">
        <v>36</v>
      </c>
      <c r="F99" s="290"/>
      <c r="G99" s="258">
        <v>13655</v>
      </c>
      <c r="H99" s="258">
        <v>13688.86</v>
      </c>
      <c r="I99" s="258">
        <v>13745.41</v>
      </c>
      <c r="J99" s="258">
        <v>13753.18</v>
      </c>
      <c r="K99" s="258">
        <v>14591.87</v>
      </c>
      <c r="L99" s="258">
        <v>15722.5</v>
      </c>
      <c r="M99" s="258">
        <v>15251.4</v>
      </c>
      <c r="N99" s="258">
        <v>13130.890000000001</v>
      </c>
      <c r="O99" s="258">
        <v>17451.68</v>
      </c>
      <c r="P99" s="258">
        <v>15290.25</v>
      </c>
      <c r="Q99" s="258">
        <v>15300.94</v>
      </c>
      <c r="R99" s="258">
        <v>15647.15</v>
      </c>
      <c r="S99" s="258">
        <f t="shared" si="60"/>
        <v>177229.13</v>
      </c>
      <c r="T99" s="290"/>
      <c r="U99" s="292">
        <f t="shared" si="45"/>
        <v>1010.7327905255366</v>
      </c>
      <c r="V99" s="292">
        <f t="shared" si="45"/>
        <v>1013.239082161362</v>
      </c>
      <c r="W99" s="292">
        <f t="shared" si="45"/>
        <v>1017.4248704663213</v>
      </c>
      <c r="X99" s="292">
        <f t="shared" si="45"/>
        <v>1018</v>
      </c>
      <c r="Y99" s="292">
        <f t="shared" si="61"/>
        <v>997.02570479795565</v>
      </c>
      <c r="Z99" s="292">
        <f t="shared" si="61"/>
        <v>1074.2788034491712</v>
      </c>
      <c r="AA99" s="292">
        <f t="shared" si="61"/>
        <v>1042.0897276466649</v>
      </c>
      <c r="AB99" s="292">
        <f t="shared" si="61"/>
        <v>897.2006231466172</v>
      </c>
      <c r="AC99" s="292">
        <f t="shared" si="61"/>
        <v>1192.4293152219959</v>
      </c>
      <c r="AD99" s="292">
        <f t="shared" si="61"/>
        <v>1044.7442502425624</v>
      </c>
      <c r="AE99" s="292">
        <f t="shared" si="61"/>
        <v>1045.4746710031841</v>
      </c>
      <c r="AF99" s="292">
        <f t="shared" si="59"/>
        <v>1069.1303278352486</v>
      </c>
      <c r="AG99" s="258">
        <f t="shared" si="62"/>
        <v>1035.1475138747185</v>
      </c>
      <c r="AH99" s="321"/>
      <c r="AJ99" s="255">
        <v>1</v>
      </c>
      <c r="AK99" s="299">
        <f>+AG99*AJ99</f>
        <v>1035.1475138747185</v>
      </c>
      <c r="AL99" s="288"/>
      <c r="AM99" s="289"/>
      <c r="AQ99" s="258">
        <f t="shared" si="49"/>
        <v>57775.802916216839</v>
      </c>
      <c r="AR99" s="258">
        <f t="shared" si="50"/>
        <v>62588.599999999991</v>
      </c>
      <c r="AU99" s="293">
        <f t="shared" si="58"/>
        <v>1035.1475138747185</v>
      </c>
      <c r="AV99"/>
      <c r="AW99" s="294">
        <f t="shared" si="51"/>
        <v>177229.13</v>
      </c>
      <c r="AX99" s="295">
        <f t="shared" si="52"/>
        <v>182041.92708378314</v>
      </c>
      <c r="AY99" s="296">
        <f ca="1">+IFERROR($D20*(1+$BA$2),0)</f>
        <v>15.227332594163661</v>
      </c>
      <c r="AZ99" s="297">
        <f t="shared" ca="1" si="57"/>
        <v>189150.42573350377</v>
      </c>
      <c r="BA99" s="295">
        <f t="shared" ca="1" si="54"/>
        <v>7108.4986497206264</v>
      </c>
      <c r="BB99" s="255" t="s">
        <v>493</v>
      </c>
      <c r="BD99" s="369">
        <f t="shared" ca="1" si="55"/>
        <v>736.61742820294626</v>
      </c>
      <c r="BE99" s="369">
        <f t="shared" ca="1" si="56"/>
        <v>189887.04316170671</v>
      </c>
    </row>
    <row r="100" spans="1:57" s="255" customFormat="1" ht="12" customHeight="1">
      <c r="A100" s="260" t="s">
        <v>494</v>
      </c>
      <c r="B100" s="260" t="s">
        <v>495</v>
      </c>
      <c r="C100" s="290">
        <v>14.42</v>
      </c>
      <c r="D100" s="290">
        <v>15.6313</v>
      </c>
      <c r="E100" s="291">
        <v>36</v>
      </c>
      <c r="F100" s="290"/>
      <c r="G100" s="258">
        <v>2581.1799999999998</v>
      </c>
      <c r="H100" s="258">
        <v>2588.39</v>
      </c>
      <c r="I100" s="258">
        <v>2595.6</v>
      </c>
      <c r="J100" s="258">
        <v>2592</v>
      </c>
      <c r="K100" s="258">
        <v>2674.23</v>
      </c>
      <c r="L100" s="258">
        <v>2692.8</v>
      </c>
      <c r="M100" s="258">
        <v>2692.8</v>
      </c>
      <c r="N100" s="258">
        <v>2696.54</v>
      </c>
      <c r="O100" s="258">
        <v>2704.02</v>
      </c>
      <c r="P100" s="258">
        <v>2681.58</v>
      </c>
      <c r="Q100" s="258">
        <v>2677.84</v>
      </c>
      <c r="R100" s="258">
        <v>2692.8</v>
      </c>
      <c r="S100" s="258">
        <f t="shared" si="60"/>
        <v>31869.78</v>
      </c>
      <c r="T100" s="290"/>
      <c r="U100" s="292">
        <f t="shared" si="45"/>
        <v>179</v>
      </c>
      <c r="V100" s="292">
        <f t="shared" si="45"/>
        <v>179.5</v>
      </c>
      <c r="W100" s="292">
        <f t="shared" si="45"/>
        <v>180</v>
      </c>
      <c r="X100" s="292">
        <f t="shared" si="45"/>
        <v>179.75034674063801</v>
      </c>
      <c r="Y100" s="292">
        <f t="shared" si="61"/>
        <v>171.08173984249552</v>
      </c>
      <c r="Z100" s="292">
        <f t="shared" si="61"/>
        <v>172.26974084049314</v>
      </c>
      <c r="AA100" s="292">
        <f t="shared" si="61"/>
        <v>172.26974084049314</v>
      </c>
      <c r="AB100" s="292">
        <f t="shared" si="61"/>
        <v>172.50900436943826</v>
      </c>
      <c r="AC100" s="292">
        <f t="shared" si="61"/>
        <v>172.98753142732849</v>
      </c>
      <c r="AD100" s="292">
        <f t="shared" si="61"/>
        <v>171.55195025365774</v>
      </c>
      <c r="AE100" s="292">
        <f t="shared" si="61"/>
        <v>171.31268672471262</v>
      </c>
      <c r="AF100" s="292">
        <f t="shared" si="59"/>
        <v>172.26974084049314</v>
      </c>
      <c r="AG100" s="258">
        <f t="shared" si="62"/>
        <v>174.54187348997917</v>
      </c>
      <c r="AH100" s="321"/>
      <c r="AJ100" s="255">
        <v>1</v>
      </c>
      <c r="AK100" s="299">
        <f>+AG100*AJ100</f>
        <v>174.54187348997917</v>
      </c>
      <c r="AL100" s="288"/>
      <c r="AM100" s="289"/>
      <c r="AQ100" s="258">
        <f t="shared" si="49"/>
        <v>9936.5186516796439</v>
      </c>
      <c r="AR100" s="258">
        <f t="shared" si="50"/>
        <v>10771.2</v>
      </c>
      <c r="AU100" s="293">
        <f t="shared" si="58"/>
        <v>174.54187348997917</v>
      </c>
      <c r="AV100"/>
      <c r="AW100" s="294">
        <f t="shared" si="51"/>
        <v>31869.78</v>
      </c>
      <c r="AX100" s="295">
        <f t="shared" si="52"/>
        <v>32704.461348320358</v>
      </c>
      <c r="AY100" s="296">
        <f ca="1">+IFERROR($D21*(1+$BA$2),0)</f>
        <v>15.986027762013221</v>
      </c>
      <c r="AZ100" s="297">
        <f t="shared" ca="1" si="57"/>
        <v>33482.774822935273</v>
      </c>
      <c r="BA100" s="295">
        <f t="shared" ca="1" si="54"/>
        <v>778.31347461491532</v>
      </c>
      <c r="BB100" s="255" t="s">
        <v>493</v>
      </c>
      <c r="BD100" s="369">
        <f t="shared" ca="1" si="55"/>
        <v>130.39354991417429</v>
      </c>
      <c r="BE100" s="369">
        <f t="shared" ca="1" si="56"/>
        <v>33613.168372849446</v>
      </c>
    </row>
    <row r="101" spans="1:57" s="255" customFormat="1" ht="12" customHeight="1">
      <c r="A101" s="260" t="s">
        <v>496</v>
      </c>
      <c r="B101" s="260" t="s">
        <v>497</v>
      </c>
      <c r="C101" s="290">
        <v>17.62</v>
      </c>
      <c r="D101" s="290">
        <v>19.095300000000002</v>
      </c>
      <c r="E101" s="291">
        <v>36</v>
      </c>
      <c r="F101" s="290"/>
      <c r="G101" s="258">
        <v>5468.6999999999989</v>
      </c>
      <c r="H101" s="258">
        <v>5560.57</v>
      </c>
      <c r="I101" s="258">
        <v>5688.2950000000001</v>
      </c>
      <c r="J101" s="258">
        <v>5811.6949999999997</v>
      </c>
      <c r="K101" s="258">
        <v>6223.7349999999997</v>
      </c>
      <c r="L101" s="258">
        <v>6201.2950000000001</v>
      </c>
      <c r="M101" s="258">
        <v>6146.23</v>
      </c>
      <c r="N101" s="258">
        <v>6305.18</v>
      </c>
      <c r="O101" s="258">
        <v>6289.01</v>
      </c>
      <c r="P101" s="258">
        <v>6307.4699999999993</v>
      </c>
      <c r="Q101" s="258">
        <v>6339.81</v>
      </c>
      <c r="R101" s="258">
        <v>6325.9699999999993</v>
      </c>
      <c r="S101" s="258">
        <f t="shared" si="60"/>
        <v>72667.960000000006</v>
      </c>
      <c r="T101" s="290"/>
      <c r="U101" s="292">
        <f t="shared" si="45"/>
        <v>310.36889897843349</v>
      </c>
      <c r="V101" s="292">
        <f t="shared" si="45"/>
        <v>315.58286038592507</v>
      </c>
      <c r="W101" s="292">
        <f t="shared" si="45"/>
        <v>322.83172531214529</v>
      </c>
      <c r="X101" s="292">
        <f t="shared" si="45"/>
        <v>329.83513053348463</v>
      </c>
      <c r="Y101" s="292">
        <f t="shared" si="61"/>
        <v>325.930202720041</v>
      </c>
      <c r="Z101" s="292">
        <f t="shared" si="61"/>
        <v>324.75504443501802</v>
      </c>
      <c r="AA101" s="292">
        <f t="shared" si="61"/>
        <v>321.87135054175627</v>
      </c>
      <c r="AB101" s="292">
        <f t="shared" si="61"/>
        <v>330.19538839400269</v>
      </c>
      <c r="AC101" s="292">
        <f t="shared" si="61"/>
        <v>329.34858315920673</v>
      </c>
      <c r="AD101" s="292">
        <f t="shared" si="61"/>
        <v>330.31531319225144</v>
      </c>
      <c r="AE101" s="292">
        <f t="shared" si="61"/>
        <v>332.00892366184348</v>
      </c>
      <c r="AF101" s="292">
        <f t="shared" si="59"/>
        <v>331.2841379815975</v>
      </c>
      <c r="AG101" s="258">
        <f t="shared" si="62"/>
        <v>325.36062994130879</v>
      </c>
      <c r="AH101" s="321"/>
      <c r="AJ101" s="255">
        <v>1</v>
      </c>
      <c r="AK101" s="299">
        <f>+AG101*AJ101</f>
        <v>325.36062994130879</v>
      </c>
      <c r="AL101" s="288"/>
      <c r="AM101" s="289"/>
      <c r="AQ101" s="258">
        <f t="shared" si="49"/>
        <v>23348.906044942993</v>
      </c>
      <c r="AR101" s="258">
        <f t="shared" si="50"/>
        <v>25303.879999999997</v>
      </c>
      <c r="AU101" s="293">
        <f t="shared" si="58"/>
        <v>325.36062994130879</v>
      </c>
      <c r="AV101"/>
      <c r="AW101" s="294">
        <f t="shared" si="51"/>
        <v>72667.960000000006</v>
      </c>
      <c r="AX101" s="295">
        <f t="shared" si="52"/>
        <v>74622.933955057015</v>
      </c>
      <c r="AY101" s="296">
        <f ca="1">+IFERROR($D22*(1+$BA$2),0)</f>
        <v>19.736760211523002</v>
      </c>
      <c r="AZ101" s="297">
        <f t="shared" ca="1" si="57"/>
        <v>77058.776825060195</v>
      </c>
      <c r="BA101" s="295">
        <f t="shared" ca="1" si="54"/>
        <v>2435.84287000318</v>
      </c>
      <c r="BB101" s="255" t="s">
        <v>493</v>
      </c>
      <c r="BD101" s="369">
        <f t="shared" ca="1" si="55"/>
        <v>300.09363069219023</v>
      </c>
      <c r="BE101" s="369">
        <f t="shared" ca="1" si="56"/>
        <v>77358.870455752389</v>
      </c>
    </row>
    <row r="102" spans="1:57" s="255" customFormat="1" ht="12" customHeight="1">
      <c r="A102" s="260" t="s">
        <v>498</v>
      </c>
      <c r="B102" s="260" t="s">
        <v>499</v>
      </c>
      <c r="C102" s="290">
        <v>13.44</v>
      </c>
      <c r="D102" s="290">
        <v>14.56</v>
      </c>
      <c r="E102" s="291">
        <v>35</v>
      </c>
      <c r="F102" s="290"/>
      <c r="G102" s="258">
        <v>53.76</v>
      </c>
      <c r="H102" s="258">
        <v>147.84</v>
      </c>
      <c r="I102" s="258">
        <v>188.16000000000003</v>
      </c>
      <c r="J102" s="258">
        <v>80.64</v>
      </c>
      <c r="K102" s="258">
        <v>116.48</v>
      </c>
      <c r="L102" s="258">
        <v>145.6</v>
      </c>
      <c r="M102" s="258">
        <v>101.92</v>
      </c>
      <c r="N102" s="258">
        <v>29.12</v>
      </c>
      <c r="O102" s="258">
        <v>58.24</v>
      </c>
      <c r="P102" s="258">
        <v>72.8</v>
      </c>
      <c r="Q102" s="258">
        <v>116.48</v>
      </c>
      <c r="R102" s="258">
        <v>87.36</v>
      </c>
      <c r="S102" s="258">
        <f t="shared" si="60"/>
        <v>1198.3999999999999</v>
      </c>
      <c r="T102" s="290"/>
      <c r="U102" s="292">
        <f t="shared" si="45"/>
        <v>4</v>
      </c>
      <c r="V102" s="292">
        <f t="shared" si="45"/>
        <v>11</v>
      </c>
      <c r="W102" s="292">
        <f t="shared" si="45"/>
        <v>14.000000000000002</v>
      </c>
      <c r="X102" s="292">
        <f t="shared" si="45"/>
        <v>6</v>
      </c>
      <c r="Y102" s="292">
        <f t="shared" si="61"/>
        <v>8</v>
      </c>
      <c r="Z102" s="292">
        <f t="shared" si="61"/>
        <v>10</v>
      </c>
      <c r="AA102" s="292">
        <f t="shared" si="61"/>
        <v>7</v>
      </c>
      <c r="AB102" s="292">
        <f t="shared" si="61"/>
        <v>2</v>
      </c>
      <c r="AC102" s="292">
        <f t="shared" si="61"/>
        <v>4</v>
      </c>
      <c r="AD102" s="292">
        <f t="shared" si="61"/>
        <v>5</v>
      </c>
      <c r="AE102" s="292">
        <f t="shared" si="61"/>
        <v>8</v>
      </c>
      <c r="AF102" s="292">
        <f t="shared" si="59"/>
        <v>6</v>
      </c>
      <c r="AG102" s="258">
        <f t="shared" si="62"/>
        <v>7.083333333333333</v>
      </c>
      <c r="AH102" s="321"/>
      <c r="AL102" s="288"/>
      <c r="AM102" s="289"/>
      <c r="AQ102" s="258">
        <f t="shared" si="49"/>
        <v>322.56</v>
      </c>
      <c r="AR102" s="258">
        <f t="shared" si="50"/>
        <v>349.44</v>
      </c>
      <c r="AU102" s="293">
        <f t="shared" si="58"/>
        <v>7.083333333333333</v>
      </c>
      <c r="AV102"/>
      <c r="AW102" s="294">
        <f t="shared" si="51"/>
        <v>1198.3999999999999</v>
      </c>
      <c r="AX102" s="295">
        <f t="shared" si="52"/>
        <v>1225.2799999999997</v>
      </c>
      <c r="AY102" s="296">
        <f t="shared" ca="1" si="53"/>
        <v>15.558593864633186</v>
      </c>
      <c r="AZ102" s="297">
        <f t="shared" ca="1" si="57"/>
        <v>1322.4804784938208</v>
      </c>
      <c r="BA102" s="295">
        <f t="shared" ca="1" si="54"/>
        <v>97.200478493821038</v>
      </c>
      <c r="BD102" s="369">
        <f t="shared" ca="1" si="55"/>
        <v>5.1501981300810202</v>
      </c>
      <c r="BE102" s="369">
        <f t="shared" ca="1" si="56"/>
        <v>1327.6306766239018</v>
      </c>
    </row>
    <row r="103" spans="1:57" s="255" customFormat="1" ht="12" customHeight="1">
      <c r="A103" s="260" t="s">
        <v>500</v>
      </c>
      <c r="B103" s="260" t="s">
        <v>501</v>
      </c>
      <c r="C103" s="290">
        <v>21.9</v>
      </c>
      <c r="D103" s="290">
        <v>23.73</v>
      </c>
      <c r="E103" s="291">
        <v>35</v>
      </c>
      <c r="F103" s="290"/>
      <c r="G103" s="258">
        <v>153.30000000000001</v>
      </c>
      <c r="H103" s="258">
        <v>87.6</v>
      </c>
      <c r="I103" s="258">
        <v>43.8</v>
      </c>
      <c r="J103" s="258">
        <v>21.9</v>
      </c>
      <c r="K103" s="258">
        <v>47.46</v>
      </c>
      <c r="L103" s="258">
        <v>23.73</v>
      </c>
      <c r="M103" s="258">
        <v>47.46</v>
      </c>
      <c r="N103" s="258">
        <v>0</v>
      </c>
      <c r="O103" s="258">
        <v>71.19</v>
      </c>
      <c r="P103" s="258">
        <v>47.46</v>
      </c>
      <c r="Q103" s="258">
        <v>94.92</v>
      </c>
      <c r="R103" s="258">
        <v>47.46</v>
      </c>
      <c r="S103" s="258">
        <f t="shared" si="60"/>
        <v>686.28</v>
      </c>
      <c r="T103" s="290"/>
      <c r="U103" s="292">
        <f t="shared" si="45"/>
        <v>7.0000000000000009</v>
      </c>
      <c r="V103" s="292">
        <f t="shared" si="45"/>
        <v>4</v>
      </c>
      <c r="W103" s="292">
        <f t="shared" si="45"/>
        <v>2</v>
      </c>
      <c r="X103" s="292">
        <f t="shared" si="45"/>
        <v>1</v>
      </c>
      <c r="Y103" s="292">
        <f t="shared" si="61"/>
        <v>2</v>
      </c>
      <c r="Z103" s="292">
        <f t="shared" si="61"/>
        <v>1</v>
      </c>
      <c r="AA103" s="292">
        <f t="shared" si="61"/>
        <v>2</v>
      </c>
      <c r="AB103" s="292">
        <f t="shared" si="61"/>
        <v>0</v>
      </c>
      <c r="AC103" s="292">
        <f t="shared" si="61"/>
        <v>3</v>
      </c>
      <c r="AD103" s="292">
        <f t="shared" si="61"/>
        <v>2</v>
      </c>
      <c r="AE103" s="292">
        <f t="shared" si="61"/>
        <v>4</v>
      </c>
      <c r="AF103" s="292">
        <f t="shared" si="59"/>
        <v>2</v>
      </c>
      <c r="AG103" s="258">
        <f t="shared" si="62"/>
        <v>2.5</v>
      </c>
      <c r="AH103" s="321"/>
      <c r="AL103" s="288"/>
      <c r="AM103" s="289"/>
      <c r="AQ103" s="258">
        <f t="shared" si="49"/>
        <v>175.2</v>
      </c>
      <c r="AR103" s="258">
        <f t="shared" si="50"/>
        <v>189.84</v>
      </c>
      <c r="AU103" s="293">
        <f t="shared" si="58"/>
        <v>2.5</v>
      </c>
      <c r="AV103"/>
      <c r="AW103" s="294">
        <f t="shared" si="51"/>
        <v>686.28</v>
      </c>
      <c r="AX103" s="295">
        <f t="shared" si="52"/>
        <v>700.92</v>
      </c>
      <c r="AY103" s="296">
        <f t="shared" ca="1" si="53"/>
        <v>25.357515962070433</v>
      </c>
      <c r="AZ103" s="297">
        <f t="shared" ca="1" si="57"/>
        <v>760.72547886211294</v>
      </c>
      <c r="BA103" s="295">
        <f t="shared" ca="1" si="54"/>
        <v>59.805478862112977</v>
      </c>
      <c r="BD103" s="369">
        <f t="shared" ca="1" si="55"/>
        <v>2.9625291279934372</v>
      </c>
      <c r="BE103" s="369">
        <f t="shared" ca="1" si="56"/>
        <v>763.68800799010637</v>
      </c>
    </row>
    <row r="104" spans="1:57" s="255" customFormat="1" ht="12" customHeight="1">
      <c r="A104" s="260" t="s">
        <v>502</v>
      </c>
      <c r="B104" s="260" t="s">
        <v>503</v>
      </c>
      <c r="C104" s="290">
        <v>26.49</v>
      </c>
      <c r="D104" s="290">
        <v>28.7</v>
      </c>
      <c r="E104" s="291">
        <v>35</v>
      </c>
      <c r="F104" s="290"/>
      <c r="G104" s="258">
        <v>291.39</v>
      </c>
      <c r="H104" s="258">
        <v>105.96</v>
      </c>
      <c r="I104" s="258">
        <v>317.88</v>
      </c>
      <c r="J104" s="258">
        <v>158.94</v>
      </c>
      <c r="K104" s="258">
        <v>114.8</v>
      </c>
      <c r="L104" s="258">
        <v>258.3</v>
      </c>
      <c r="M104" s="258">
        <v>143.5</v>
      </c>
      <c r="N104" s="258">
        <v>57.4</v>
      </c>
      <c r="O104" s="258">
        <v>86.1</v>
      </c>
      <c r="P104" s="258">
        <v>200.89999999999998</v>
      </c>
      <c r="Q104" s="258">
        <v>114.8</v>
      </c>
      <c r="R104" s="258">
        <v>114.8</v>
      </c>
      <c r="S104" s="258">
        <f t="shared" si="60"/>
        <v>1964.77</v>
      </c>
      <c r="T104" s="290"/>
      <c r="U104" s="292">
        <f t="shared" si="45"/>
        <v>11</v>
      </c>
      <c r="V104" s="292">
        <f t="shared" si="45"/>
        <v>4</v>
      </c>
      <c r="W104" s="292">
        <f t="shared" si="45"/>
        <v>12</v>
      </c>
      <c r="X104" s="292">
        <f t="shared" si="45"/>
        <v>6</v>
      </c>
      <c r="Y104" s="292">
        <f t="shared" si="61"/>
        <v>4</v>
      </c>
      <c r="Z104" s="292">
        <f t="shared" si="61"/>
        <v>9</v>
      </c>
      <c r="AA104" s="292">
        <f t="shared" si="61"/>
        <v>5</v>
      </c>
      <c r="AB104" s="292">
        <f t="shared" si="61"/>
        <v>2</v>
      </c>
      <c r="AC104" s="292">
        <f t="shared" si="61"/>
        <v>3</v>
      </c>
      <c r="AD104" s="292">
        <f t="shared" si="61"/>
        <v>6.9999999999999991</v>
      </c>
      <c r="AE104" s="292">
        <f t="shared" si="61"/>
        <v>4</v>
      </c>
      <c r="AF104" s="292">
        <f t="shared" si="59"/>
        <v>4</v>
      </c>
      <c r="AG104" s="258">
        <f t="shared" si="62"/>
        <v>5.916666666666667</v>
      </c>
      <c r="AH104" s="321"/>
      <c r="AL104" s="288"/>
      <c r="AM104" s="284"/>
      <c r="AQ104" s="258">
        <f t="shared" si="49"/>
        <v>423.84</v>
      </c>
      <c r="AR104" s="258">
        <f t="shared" si="50"/>
        <v>459.2</v>
      </c>
      <c r="AU104" s="293">
        <f t="shared" si="58"/>
        <v>5.916666666666667</v>
      </c>
      <c r="AV104"/>
      <c r="AW104" s="294">
        <f t="shared" si="51"/>
        <v>1964.77</v>
      </c>
      <c r="AX104" s="295">
        <f t="shared" si="52"/>
        <v>2000.13</v>
      </c>
      <c r="AY104" s="296">
        <f t="shared" ca="1" si="53"/>
        <v>30.668382137017339</v>
      </c>
      <c r="AZ104" s="297">
        <f t="shared" ca="1" si="57"/>
        <v>2177.4551317282312</v>
      </c>
      <c r="BA104" s="295">
        <f t="shared" ca="1" si="54"/>
        <v>177.3251317282311</v>
      </c>
      <c r="BD104" s="369">
        <f t="shared" ca="1" si="55"/>
        <v>8.4797662650824961</v>
      </c>
      <c r="BE104" s="369">
        <f t="shared" ca="1" si="56"/>
        <v>2185.9348979933138</v>
      </c>
    </row>
    <row r="105" spans="1:57" s="255" customFormat="1" ht="12" customHeight="1">
      <c r="A105" s="260" t="s">
        <v>504</v>
      </c>
      <c r="B105" s="260" t="s">
        <v>505</v>
      </c>
      <c r="C105" s="290">
        <v>36.17</v>
      </c>
      <c r="D105" s="290">
        <v>39.19</v>
      </c>
      <c r="E105" s="291">
        <v>35</v>
      </c>
      <c r="F105" s="290"/>
      <c r="G105" s="258">
        <v>361.7</v>
      </c>
      <c r="H105" s="258">
        <v>723.4</v>
      </c>
      <c r="I105" s="258">
        <v>253.19</v>
      </c>
      <c r="J105" s="258">
        <v>72.34</v>
      </c>
      <c r="K105" s="258">
        <v>310.5</v>
      </c>
      <c r="L105" s="258">
        <v>783.8</v>
      </c>
      <c r="M105" s="258">
        <v>117.57</v>
      </c>
      <c r="N105" s="258">
        <v>556.57999999999993</v>
      </c>
      <c r="O105" s="258">
        <v>595.77</v>
      </c>
      <c r="P105" s="258">
        <v>674.15</v>
      </c>
      <c r="Q105" s="258">
        <v>597.08999999999992</v>
      </c>
      <c r="R105" s="258">
        <v>235.14</v>
      </c>
      <c r="S105" s="258">
        <f t="shared" si="60"/>
        <v>5281.2300000000005</v>
      </c>
      <c r="T105" s="290"/>
      <c r="U105" s="292">
        <f t="shared" si="45"/>
        <v>10</v>
      </c>
      <c r="V105" s="292">
        <f t="shared" si="45"/>
        <v>20</v>
      </c>
      <c r="W105" s="292">
        <f t="shared" si="45"/>
        <v>7</v>
      </c>
      <c r="X105" s="292">
        <f t="shared" si="45"/>
        <v>2</v>
      </c>
      <c r="Y105" s="292">
        <f t="shared" si="61"/>
        <v>7.9229395253891299</v>
      </c>
      <c r="Z105" s="292">
        <f t="shared" si="61"/>
        <v>20</v>
      </c>
      <c r="AA105" s="292">
        <f t="shared" si="61"/>
        <v>3</v>
      </c>
      <c r="AB105" s="292">
        <f t="shared" si="61"/>
        <v>14.202092370502678</v>
      </c>
      <c r="AC105" s="292">
        <f t="shared" si="61"/>
        <v>15.20209237050268</v>
      </c>
      <c r="AD105" s="292">
        <f t="shared" si="61"/>
        <v>17.20209237050268</v>
      </c>
      <c r="AE105" s="292">
        <f t="shared" si="61"/>
        <v>15.235774432253125</v>
      </c>
      <c r="AF105" s="292">
        <f t="shared" si="59"/>
        <v>6</v>
      </c>
      <c r="AG105" s="258">
        <f t="shared" si="62"/>
        <v>11.480415922429193</v>
      </c>
      <c r="AH105" s="321"/>
      <c r="AL105" s="288"/>
      <c r="AM105" s="289"/>
      <c r="AQ105" s="258">
        <f t="shared" si="49"/>
        <v>868.08</v>
      </c>
      <c r="AR105" s="258">
        <f t="shared" si="50"/>
        <v>940.56</v>
      </c>
      <c r="AU105" s="293">
        <f t="shared" si="58"/>
        <v>11.480415922429193</v>
      </c>
      <c r="AV105"/>
      <c r="AW105" s="294">
        <f t="shared" si="51"/>
        <v>5281.2300000000005</v>
      </c>
      <c r="AX105" s="295">
        <f t="shared" si="52"/>
        <v>5353.71</v>
      </c>
      <c r="AY105" s="296">
        <f t="shared" ca="1" si="53"/>
        <v>41.877836095808689</v>
      </c>
      <c r="AZ105" s="297">
        <f t="shared" ca="1" si="57"/>
        <v>5769.2997157344253</v>
      </c>
      <c r="BA105" s="295">
        <f t="shared" ca="1" si="54"/>
        <v>415.58971573442523</v>
      </c>
      <c r="BD105" s="369">
        <f t="shared" ca="1" si="55"/>
        <v>22.467656113678679</v>
      </c>
      <c r="BE105" s="369">
        <f t="shared" ca="1" si="56"/>
        <v>5791.7673718481037</v>
      </c>
    </row>
    <row r="106" spans="1:57" s="255" customFormat="1" ht="12.75" customHeight="1">
      <c r="A106" s="260" t="s">
        <v>506</v>
      </c>
      <c r="B106" s="260" t="s">
        <v>507</v>
      </c>
      <c r="C106" s="290">
        <v>9.08</v>
      </c>
      <c r="D106" s="290">
        <v>9.84</v>
      </c>
      <c r="E106" s="291">
        <v>28</v>
      </c>
      <c r="F106" s="290"/>
      <c r="G106" s="258">
        <v>15282.88</v>
      </c>
      <c r="H106" s="258">
        <v>15227.77</v>
      </c>
      <c r="I106" s="258">
        <v>14303.27</v>
      </c>
      <c r="J106" s="258">
        <v>10373.9</v>
      </c>
      <c r="K106" s="258">
        <v>13889.19</v>
      </c>
      <c r="L106" s="258">
        <v>13181.82</v>
      </c>
      <c r="M106" s="258">
        <v>9316.5600000000013</v>
      </c>
      <c r="N106" s="258">
        <v>8344.32</v>
      </c>
      <c r="O106" s="258">
        <v>8260.68</v>
      </c>
      <c r="P106" s="258">
        <v>9052.7999999999993</v>
      </c>
      <c r="Q106" s="258">
        <v>10218.84</v>
      </c>
      <c r="R106" s="258">
        <v>8996.6200000000008</v>
      </c>
      <c r="S106" s="258">
        <f t="shared" si="60"/>
        <v>136448.65</v>
      </c>
      <c r="T106" s="290"/>
      <c r="U106" s="292">
        <f t="shared" si="45"/>
        <v>1683.136563876652</v>
      </c>
      <c r="V106" s="292">
        <f t="shared" si="45"/>
        <v>1677.0671806167402</v>
      </c>
      <c r="W106" s="292">
        <f t="shared" si="45"/>
        <v>1575.25</v>
      </c>
      <c r="X106" s="292">
        <f t="shared" si="45"/>
        <v>1142.5</v>
      </c>
      <c r="Y106" s="292">
        <f t="shared" si="61"/>
        <v>1411.5030487804879</v>
      </c>
      <c r="Z106" s="292">
        <f t="shared" si="61"/>
        <v>1339.6158536585365</v>
      </c>
      <c r="AA106" s="292">
        <f t="shared" si="61"/>
        <v>946.80487804878067</v>
      </c>
      <c r="AB106" s="292">
        <f t="shared" si="61"/>
        <v>848</v>
      </c>
      <c r="AC106" s="292">
        <f t="shared" si="61"/>
        <v>839.5</v>
      </c>
      <c r="AD106" s="292">
        <f t="shared" si="61"/>
        <v>919.99999999999989</v>
      </c>
      <c r="AE106" s="292">
        <f t="shared" si="61"/>
        <v>1038.5</v>
      </c>
      <c r="AF106" s="292">
        <f t="shared" si="59"/>
        <v>914.29065040650414</v>
      </c>
      <c r="AG106" s="258">
        <f t="shared" si="62"/>
        <v>1194.6806812823086</v>
      </c>
      <c r="AH106" s="321"/>
      <c r="AL106" s="288"/>
      <c r="AM106" s="289"/>
      <c r="AQ106" s="258">
        <f t="shared" si="49"/>
        <v>33207.036422764228</v>
      </c>
      <c r="AR106" s="258">
        <f t="shared" si="50"/>
        <v>35986.480000000003</v>
      </c>
      <c r="AU106" s="293">
        <f t="shared" si="58"/>
        <v>1194.6806812823086</v>
      </c>
      <c r="AV106"/>
      <c r="AW106" s="294">
        <f t="shared" si="51"/>
        <v>136448.65</v>
      </c>
      <c r="AX106" s="295">
        <f t="shared" si="52"/>
        <v>139228.09357723576</v>
      </c>
      <c r="AY106" s="296">
        <f t="shared" ca="1" si="53"/>
        <v>10.514873875548801</v>
      </c>
      <c r="AZ106" s="297">
        <f t="shared" ca="1" si="57"/>
        <v>150743.00022285827</v>
      </c>
      <c r="BA106" s="295">
        <f t="shared" ca="1" si="54"/>
        <v>11514.906645622512</v>
      </c>
      <c r="BD106" s="369">
        <f t="shared" ca="1" si="55"/>
        <v>587.04557874061277</v>
      </c>
      <c r="BE106" s="369">
        <f t="shared" ca="1" si="56"/>
        <v>151330.0458015989</v>
      </c>
    </row>
    <row r="107" spans="1:57" s="255" customFormat="1" ht="12" customHeight="1">
      <c r="A107" s="260" t="s">
        <v>508</v>
      </c>
      <c r="B107" s="260" t="s">
        <v>509</v>
      </c>
      <c r="C107" s="290">
        <v>8.2100000000000009</v>
      </c>
      <c r="D107" s="290">
        <v>8.89</v>
      </c>
      <c r="E107" s="291">
        <v>28</v>
      </c>
      <c r="F107" s="290"/>
      <c r="G107" s="258">
        <v>1252.9000000000001</v>
      </c>
      <c r="H107" s="258">
        <v>1412.12</v>
      </c>
      <c r="I107" s="258">
        <v>1362.86</v>
      </c>
      <c r="J107" s="258">
        <v>763.53</v>
      </c>
      <c r="K107" s="258">
        <v>1827.94</v>
      </c>
      <c r="L107" s="258">
        <v>1244.5999999999999</v>
      </c>
      <c r="M107" s="258">
        <v>2169.1600000000003</v>
      </c>
      <c r="N107" s="258">
        <v>1706.88</v>
      </c>
      <c r="O107" s="258">
        <v>320.04000000000002</v>
      </c>
      <c r="P107" s="258">
        <v>746.76</v>
      </c>
      <c r="Q107" s="258">
        <v>800.09999999999991</v>
      </c>
      <c r="R107" s="258">
        <v>1010.27</v>
      </c>
      <c r="S107" s="258">
        <f t="shared" si="60"/>
        <v>14617.160000000003</v>
      </c>
      <c r="T107" s="290"/>
      <c r="U107" s="292">
        <f t="shared" si="45"/>
        <v>152.60657734470158</v>
      </c>
      <c r="V107" s="292">
        <f t="shared" si="45"/>
        <v>171.99999999999997</v>
      </c>
      <c r="W107" s="292">
        <f t="shared" si="45"/>
        <v>165.99999999999997</v>
      </c>
      <c r="X107" s="292">
        <f t="shared" si="45"/>
        <v>92.999999999999986</v>
      </c>
      <c r="Y107" s="292">
        <f t="shared" si="61"/>
        <v>205.61754780652419</v>
      </c>
      <c r="Z107" s="292">
        <f t="shared" si="61"/>
        <v>139.99999999999997</v>
      </c>
      <c r="AA107" s="292">
        <f t="shared" si="61"/>
        <v>244.00000000000003</v>
      </c>
      <c r="AB107" s="292">
        <f t="shared" si="61"/>
        <v>192</v>
      </c>
      <c r="AC107" s="292">
        <f t="shared" si="61"/>
        <v>36</v>
      </c>
      <c r="AD107" s="292">
        <f t="shared" si="61"/>
        <v>84</v>
      </c>
      <c r="AE107" s="292">
        <f t="shared" si="61"/>
        <v>89.999999999999986</v>
      </c>
      <c r="AF107" s="292">
        <f t="shared" si="59"/>
        <v>113.64116985376828</v>
      </c>
      <c r="AG107" s="258">
        <f t="shared" si="62"/>
        <v>140.73877458374952</v>
      </c>
      <c r="AH107" s="321"/>
      <c r="AL107" s="288"/>
      <c r="AM107" s="289"/>
      <c r="AQ107" s="258">
        <f t="shared" si="49"/>
        <v>3731.9760179977507</v>
      </c>
      <c r="AR107" s="258">
        <f t="shared" si="50"/>
        <v>4041.08</v>
      </c>
      <c r="AU107" s="293">
        <f t="shared" si="58"/>
        <v>140.73877458374952</v>
      </c>
      <c r="AV107"/>
      <c r="AW107" s="294">
        <f t="shared" si="51"/>
        <v>14617.160000000003</v>
      </c>
      <c r="AX107" s="295">
        <f t="shared" si="52"/>
        <v>14926.263982002252</v>
      </c>
      <c r="AY107" s="296">
        <f t="shared" ca="1" si="53"/>
        <v>9.4997183692712248</v>
      </c>
      <c r="AZ107" s="297">
        <f t="shared" ca="1" si="57"/>
        <v>16043.744666183609</v>
      </c>
      <c r="BA107" s="295">
        <f t="shared" ca="1" si="54"/>
        <v>1117.480684181357</v>
      </c>
      <c r="BD107" s="369">
        <f t="shared" ca="1" si="55"/>
        <v>62.479911895094368</v>
      </c>
      <c r="BE107" s="369">
        <f t="shared" ca="1" si="56"/>
        <v>16106.224578078703</v>
      </c>
    </row>
    <row r="108" spans="1:57" s="255" customFormat="1" ht="12" customHeight="1">
      <c r="A108" s="260" t="s">
        <v>510</v>
      </c>
      <c r="B108" s="260" t="s">
        <v>511</v>
      </c>
      <c r="C108" s="290">
        <v>2.79</v>
      </c>
      <c r="D108" s="290">
        <v>3.02</v>
      </c>
      <c r="E108" s="291">
        <v>37</v>
      </c>
      <c r="F108" s="290"/>
      <c r="G108" s="258">
        <v>2813.0299999999997</v>
      </c>
      <c r="H108" s="258">
        <v>5471.19</v>
      </c>
      <c r="I108" s="258">
        <v>4570.7299999999996</v>
      </c>
      <c r="J108" s="258">
        <v>2067.41</v>
      </c>
      <c r="K108" s="258">
        <v>2255.25</v>
      </c>
      <c r="L108" s="258">
        <v>2516.35</v>
      </c>
      <c r="M108" s="258">
        <v>2117.02</v>
      </c>
      <c r="N108" s="258">
        <v>2295.1999999999998</v>
      </c>
      <c r="O108" s="258">
        <v>601.83000000000004</v>
      </c>
      <c r="P108" s="258">
        <v>685.54</v>
      </c>
      <c r="Q108" s="258">
        <v>1238.2</v>
      </c>
      <c r="R108" s="258">
        <v>1437.54</v>
      </c>
      <c r="S108" s="258">
        <f t="shared" si="60"/>
        <v>28069.290000000005</v>
      </c>
      <c r="T108" s="290"/>
      <c r="U108" s="292">
        <f t="shared" si="45"/>
        <v>1008.2544802867383</v>
      </c>
      <c r="V108" s="292">
        <f t="shared" si="45"/>
        <v>1960.9999999999998</v>
      </c>
      <c r="W108" s="292">
        <f t="shared" si="45"/>
        <v>1638.2544802867383</v>
      </c>
      <c r="X108" s="292">
        <f t="shared" si="45"/>
        <v>741.00716845878128</v>
      </c>
      <c r="Y108" s="292">
        <f t="shared" si="61"/>
        <v>746.77152317880791</v>
      </c>
      <c r="Z108" s="292">
        <f t="shared" si="61"/>
        <v>833.22847682119198</v>
      </c>
      <c r="AA108" s="292">
        <f t="shared" si="61"/>
        <v>701</v>
      </c>
      <c r="AB108" s="292">
        <f t="shared" si="61"/>
        <v>759.99999999999989</v>
      </c>
      <c r="AC108" s="292">
        <f t="shared" si="61"/>
        <v>199.28145695364239</v>
      </c>
      <c r="AD108" s="292">
        <f t="shared" si="61"/>
        <v>227</v>
      </c>
      <c r="AE108" s="292">
        <f t="shared" si="61"/>
        <v>410</v>
      </c>
      <c r="AF108" s="292">
        <f t="shared" si="59"/>
        <v>476.00662251655626</v>
      </c>
      <c r="AG108" s="258">
        <f t="shared" si="62"/>
        <v>808.48368404187113</v>
      </c>
      <c r="AH108" s="321"/>
      <c r="AL108" s="288"/>
      <c r="AM108" s="289"/>
      <c r="AQ108" s="258">
        <f t="shared" si="49"/>
        <v>5312.2339072847681</v>
      </c>
      <c r="AR108" s="258">
        <f t="shared" si="50"/>
        <v>5750.16</v>
      </c>
      <c r="AU108" s="293">
        <f t="shared" si="58"/>
        <v>808.48368404187113</v>
      </c>
      <c r="AV108"/>
      <c r="AW108" s="294">
        <f t="shared" si="51"/>
        <v>28069.290000000005</v>
      </c>
      <c r="AX108" s="295">
        <f t="shared" si="52"/>
        <v>28507.216092715236</v>
      </c>
      <c r="AY108" s="296">
        <f t="shared" ca="1" si="53"/>
        <v>3.2271259252192461</v>
      </c>
      <c r="AZ108" s="297">
        <f t="shared" ca="1" si="57"/>
        <v>31308.943882659456</v>
      </c>
      <c r="BA108" s="295">
        <f t="shared" ca="1" si="54"/>
        <v>2801.7277899442197</v>
      </c>
      <c r="BD108" s="369">
        <f t="shared" ca="1" si="55"/>
        <v>121.92789750887634</v>
      </c>
      <c r="BE108" s="369">
        <f t="shared" ca="1" si="56"/>
        <v>31430.871780168331</v>
      </c>
    </row>
    <row r="109" spans="1:57" s="255" customFormat="1" ht="12" customHeight="1">
      <c r="A109" s="260" t="s">
        <v>512</v>
      </c>
      <c r="B109" s="260" t="s">
        <v>513</v>
      </c>
      <c r="C109" s="290">
        <v>2.27</v>
      </c>
      <c r="D109" s="290">
        <v>2.46</v>
      </c>
      <c r="E109" s="291">
        <v>18</v>
      </c>
      <c r="F109" s="290"/>
      <c r="G109" s="258">
        <v>4.4400000000000004</v>
      </c>
      <c r="H109" s="258">
        <v>2.72</v>
      </c>
      <c r="I109" s="258">
        <v>0</v>
      </c>
      <c r="J109" s="258">
        <v>0</v>
      </c>
      <c r="K109" s="258">
        <v>0</v>
      </c>
      <c r="L109" s="258">
        <v>0</v>
      </c>
      <c r="M109" s="258">
        <v>0</v>
      </c>
      <c r="N109" s="258">
        <v>0</v>
      </c>
      <c r="O109" s="258">
        <v>0</v>
      </c>
      <c r="P109" s="258">
        <v>0</v>
      </c>
      <c r="Q109" s="258">
        <v>4.92</v>
      </c>
      <c r="R109" s="258">
        <v>0</v>
      </c>
      <c r="S109" s="258">
        <f t="shared" si="60"/>
        <v>12.08</v>
      </c>
      <c r="T109" s="290"/>
      <c r="U109" s="292">
        <f t="shared" si="45"/>
        <v>1.9559471365638768</v>
      </c>
      <c r="V109" s="292">
        <f t="shared" si="45"/>
        <v>1.1982378854625551</v>
      </c>
      <c r="W109" s="292">
        <f t="shared" si="45"/>
        <v>0</v>
      </c>
      <c r="X109" s="292">
        <f t="shared" si="45"/>
        <v>0</v>
      </c>
      <c r="Y109" s="292">
        <f t="shared" si="61"/>
        <v>0</v>
      </c>
      <c r="Z109" s="292">
        <f t="shared" si="61"/>
        <v>0</v>
      </c>
      <c r="AA109" s="292">
        <f t="shared" si="61"/>
        <v>0</v>
      </c>
      <c r="AB109" s="292">
        <f t="shared" si="61"/>
        <v>0</v>
      </c>
      <c r="AC109" s="292">
        <f t="shared" si="61"/>
        <v>0</v>
      </c>
      <c r="AD109" s="292">
        <f t="shared" si="61"/>
        <v>0</v>
      </c>
      <c r="AE109" s="292">
        <f t="shared" si="61"/>
        <v>2</v>
      </c>
      <c r="AF109" s="292">
        <f t="shared" si="59"/>
        <v>0</v>
      </c>
      <c r="AG109" s="258">
        <f t="shared" si="62"/>
        <v>0.42951541850220271</v>
      </c>
      <c r="AH109" s="321"/>
      <c r="AL109" s="288"/>
      <c r="AM109" s="289"/>
      <c r="AQ109" s="258">
        <f t="shared" si="49"/>
        <v>0</v>
      </c>
      <c r="AR109" s="258">
        <f t="shared" si="50"/>
        <v>0</v>
      </c>
      <c r="AU109" s="293">
        <f t="shared" si="58"/>
        <v>0.42951541850220271</v>
      </c>
      <c r="AV109"/>
      <c r="AW109" s="294">
        <f t="shared" si="51"/>
        <v>12.08</v>
      </c>
      <c r="AX109" s="295">
        <f t="shared" si="52"/>
        <v>12.08</v>
      </c>
      <c r="AY109" s="296">
        <f t="shared" ca="1" si="53"/>
        <v>2.6287184688872003</v>
      </c>
      <c r="AZ109" s="297">
        <f t="shared" ca="1" si="57"/>
        <v>13.548901359462665</v>
      </c>
      <c r="BA109" s="295">
        <f t="shared" ca="1" si="54"/>
        <v>1.4689013594626648</v>
      </c>
      <c r="BD109" s="369">
        <f t="shared" ca="1" si="55"/>
        <v>5.2764125883830844E-2</v>
      </c>
      <c r="BE109" s="369">
        <f t="shared" ca="1" si="56"/>
        <v>13.601665485346496</v>
      </c>
    </row>
    <row r="110" spans="1:57" s="255" customFormat="1" ht="12" customHeight="1">
      <c r="A110" s="260" t="s">
        <v>514</v>
      </c>
      <c r="B110" s="260" t="s">
        <v>515</v>
      </c>
      <c r="C110" s="290">
        <v>12.37</v>
      </c>
      <c r="D110" s="290">
        <v>13.4</v>
      </c>
      <c r="E110" s="291">
        <v>35</v>
      </c>
      <c r="F110" s="290"/>
      <c r="G110" s="258">
        <v>55961.740000000005</v>
      </c>
      <c r="H110" s="258">
        <v>55878.09</v>
      </c>
      <c r="I110" s="258">
        <v>52498.049999999996</v>
      </c>
      <c r="J110" s="258">
        <v>49538.32</v>
      </c>
      <c r="K110" s="258">
        <v>48559.83</v>
      </c>
      <c r="L110" s="258">
        <v>46720.23</v>
      </c>
      <c r="M110" s="258">
        <v>46275.66</v>
      </c>
      <c r="N110" s="258">
        <v>46101.46</v>
      </c>
      <c r="O110" s="258">
        <v>45907.16</v>
      </c>
      <c r="P110" s="258">
        <v>46225.41</v>
      </c>
      <c r="Q110" s="258">
        <v>46402.96</v>
      </c>
      <c r="R110" s="258">
        <v>47398.84</v>
      </c>
      <c r="S110" s="258">
        <f t="shared" si="60"/>
        <v>587467.75</v>
      </c>
      <c r="T110" s="290"/>
      <c r="U110" s="292">
        <f t="shared" si="45"/>
        <v>4523.9886822958779</v>
      </c>
      <c r="V110" s="292">
        <f t="shared" si="45"/>
        <v>4517.2263540824579</v>
      </c>
      <c r="W110" s="292">
        <f t="shared" si="45"/>
        <v>4243.9814066289409</v>
      </c>
      <c r="X110" s="292">
        <f t="shared" si="45"/>
        <v>4004.7146321746163</v>
      </c>
      <c r="Y110" s="292">
        <f t="shared" si="61"/>
        <v>3623.867910447761</v>
      </c>
      <c r="Z110" s="292">
        <f t="shared" si="61"/>
        <v>3486.5843283582089</v>
      </c>
      <c r="AA110" s="292">
        <f t="shared" si="61"/>
        <v>3453.4074626865672</v>
      </c>
      <c r="AB110" s="292">
        <f t="shared" si="61"/>
        <v>3440.4074626865672</v>
      </c>
      <c r="AC110" s="292">
        <f t="shared" si="61"/>
        <v>3425.9074626865672</v>
      </c>
      <c r="AD110" s="292">
        <f t="shared" si="61"/>
        <v>3449.6574626865672</v>
      </c>
      <c r="AE110" s="292">
        <f t="shared" si="61"/>
        <v>3462.9074626865672</v>
      </c>
      <c r="AF110" s="292">
        <f t="shared" si="59"/>
        <v>3537.2268656716415</v>
      </c>
      <c r="AG110" s="258">
        <f t="shared" si="62"/>
        <v>3764.1564577576951</v>
      </c>
      <c r="AH110" s="321"/>
      <c r="AL110" s="288"/>
      <c r="AM110" s="289"/>
      <c r="AQ110" s="258">
        <f t="shared" si="49"/>
        <v>175021.98531343282</v>
      </c>
      <c r="AR110" s="258">
        <f t="shared" si="50"/>
        <v>189595.36</v>
      </c>
      <c r="AU110" s="293">
        <f t="shared" si="58"/>
        <v>3764.1564577576951</v>
      </c>
      <c r="AV110"/>
      <c r="AW110" s="294">
        <f t="shared" si="51"/>
        <v>587467.75</v>
      </c>
      <c r="AX110" s="295">
        <f t="shared" si="52"/>
        <v>602041.12468656711</v>
      </c>
      <c r="AY110" s="296">
        <f t="shared" ca="1" si="53"/>
        <v>14.319035562231091</v>
      </c>
      <c r="AZ110" s="297">
        <f t="shared" ca="1" si="57"/>
        <v>646789.08216521097</v>
      </c>
      <c r="BA110" s="295">
        <f t="shared" ca="1" si="54"/>
        <v>44747.957478643861</v>
      </c>
      <c r="BD110" s="369">
        <f t="shared" ca="1" si="55"/>
        <v>2518.8212421236531</v>
      </c>
      <c r="BE110" s="369">
        <f t="shared" ca="1" si="56"/>
        <v>649307.90340733458</v>
      </c>
    </row>
    <row r="111" spans="1:57" s="255" customFormat="1" ht="12" customHeight="1">
      <c r="A111" s="260" t="s">
        <v>516</v>
      </c>
      <c r="B111" s="260" t="s">
        <v>517</v>
      </c>
      <c r="C111" s="290">
        <v>14.98</v>
      </c>
      <c r="D111" s="290">
        <v>16.23</v>
      </c>
      <c r="E111" s="291">
        <v>35</v>
      </c>
      <c r="F111" s="290"/>
      <c r="G111" s="258">
        <v>8800.9500000000007</v>
      </c>
      <c r="H111" s="258">
        <v>8784.11</v>
      </c>
      <c r="I111" s="258">
        <v>8832.8000000000011</v>
      </c>
      <c r="J111" s="258">
        <v>8825.9900000000016</v>
      </c>
      <c r="K111" s="258">
        <v>9494.5400000000009</v>
      </c>
      <c r="L111" s="258">
        <v>9321.56</v>
      </c>
      <c r="M111" s="258">
        <v>9313.43</v>
      </c>
      <c r="N111" s="258">
        <v>9264.75</v>
      </c>
      <c r="O111" s="258">
        <v>9276.93</v>
      </c>
      <c r="P111" s="258">
        <v>9297.1999999999989</v>
      </c>
      <c r="Q111" s="258">
        <v>9272.8799999999992</v>
      </c>
      <c r="R111" s="258">
        <v>9210.66</v>
      </c>
      <c r="S111" s="258">
        <f t="shared" si="60"/>
        <v>109695.8</v>
      </c>
      <c r="T111" s="290"/>
      <c r="U111" s="292">
        <f t="shared" si="45"/>
        <v>587.51335113484652</v>
      </c>
      <c r="V111" s="292">
        <f t="shared" si="45"/>
        <v>586.38918558077444</v>
      </c>
      <c r="W111" s="292">
        <f t="shared" si="45"/>
        <v>589.63951935914554</v>
      </c>
      <c r="X111" s="292">
        <f t="shared" si="45"/>
        <v>589.1849132176236</v>
      </c>
      <c r="Y111" s="292">
        <f t="shared" si="61"/>
        <v>584.99938385705491</v>
      </c>
      <c r="Z111" s="292">
        <f t="shared" si="61"/>
        <v>574.34134319162035</v>
      </c>
      <c r="AA111" s="292">
        <f t="shared" si="61"/>
        <v>573.84041897720272</v>
      </c>
      <c r="AB111" s="292">
        <f t="shared" si="61"/>
        <v>570.84103512014781</v>
      </c>
      <c r="AC111" s="292">
        <f t="shared" si="61"/>
        <v>571.59149722735674</v>
      </c>
      <c r="AD111" s="292">
        <f t="shared" si="61"/>
        <v>572.8404189772026</v>
      </c>
      <c r="AE111" s="292">
        <f t="shared" si="61"/>
        <v>571.34195933456556</v>
      </c>
      <c r="AF111" s="292">
        <f t="shared" si="59"/>
        <v>567.50831792975964</v>
      </c>
      <c r="AG111" s="258">
        <f t="shared" si="62"/>
        <v>578.33594532560835</v>
      </c>
      <c r="AH111" s="321"/>
      <c r="AL111" s="288"/>
      <c r="AM111" s="289"/>
      <c r="AQ111" s="258">
        <f t="shared" si="49"/>
        <v>34005.098410351202</v>
      </c>
      <c r="AR111" s="258">
        <f t="shared" si="50"/>
        <v>36842.639999999999</v>
      </c>
      <c r="AU111" s="293">
        <f t="shared" si="58"/>
        <v>578.33594532560835</v>
      </c>
      <c r="AV111"/>
      <c r="AW111" s="294">
        <f t="shared" si="51"/>
        <v>109695.8</v>
      </c>
      <c r="AX111" s="295">
        <f t="shared" si="52"/>
        <v>112533.3415896488</v>
      </c>
      <c r="AY111" s="296">
        <f t="shared" ca="1" si="53"/>
        <v>17.343130386194822</v>
      </c>
      <c r="AZ111" s="297">
        <f t="shared" ca="1" si="57"/>
        <v>120361.86848166319</v>
      </c>
      <c r="BA111" s="295">
        <f t="shared" ca="1" si="54"/>
        <v>7828.5268920143862</v>
      </c>
      <c r="BD111" s="369">
        <f t="shared" ca="1" si="55"/>
        <v>468.73090383406804</v>
      </c>
      <c r="BE111" s="369">
        <f t="shared" ca="1" si="56"/>
        <v>120830.59938549725</v>
      </c>
    </row>
    <row r="112" spans="1:57" s="255" customFormat="1" ht="12" customHeight="1">
      <c r="A112" s="260" t="s">
        <v>518</v>
      </c>
      <c r="B112" s="260" t="s">
        <v>519</v>
      </c>
      <c r="C112" s="290">
        <v>18.22</v>
      </c>
      <c r="D112" s="290">
        <v>19.739999999999998</v>
      </c>
      <c r="E112" s="291">
        <v>35</v>
      </c>
      <c r="F112" s="290"/>
      <c r="G112" s="258">
        <v>6868.9699999999993</v>
      </c>
      <c r="H112" s="258">
        <v>6873.5199999999995</v>
      </c>
      <c r="I112" s="258">
        <v>6868.9699999999993</v>
      </c>
      <c r="J112" s="258">
        <v>6946.43</v>
      </c>
      <c r="K112" s="258">
        <v>7545.19</v>
      </c>
      <c r="L112" s="258">
        <v>7556.36</v>
      </c>
      <c r="M112" s="258">
        <v>7514.88</v>
      </c>
      <c r="N112" s="258">
        <v>7485.29</v>
      </c>
      <c r="O112" s="258">
        <v>7465.54</v>
      </c>
      <c r="P112" s="258">
        <v>7495.17</v>
      </c>
      <c r="Q112" s="258">
        <v>7571.64</v>
      </c>
      <c r="R112" s="258">
        <v>7584.1</v>
      </c>
      <c r="S112" s="258">
        <f t="shared" si="60"/>
        <v>87776.060000000012</v>
      </c>
      <c r="T112" s="290"/>
      <c r="U112" s="292">
        <f t="shared" si="45"/>
        <v>377.00164654226126</v>
      </c>
      <c r="V112" s="292">
        <f t="shared" si="45"/>
        <v>377.25137211855105</v>
      </c>
      <c r="W112" s="292">
        <f t="shared" si="45"/>
        <v>377.00164654226126</v>
      </c>
      <c r="X112" s="292">
        <f t="shared" si="45"/>
        <v>381.25301866081236</v>
      </c>
      <c r="Y112" s="292">
        <f t="shared" si="61"/>
        <v>382.22847011144887</v>
      </c>
      <c r="Z112" s="292">
        <f t="shared" si="61"/>
        <v>382.79432624113474</v>
      </c>
      <c r="AA112" s="292">
        <f t="shared" si="61"/>
        <v>380.69300911854106</v>
      </c>
      <c r="AB112" s="292">
        <f t="shared" si="61"/>
        <v>379.19402228976702</v>
      </c>
      <c r="AC112" s="292">
        <f t="shared" si="61"/>
        <v>378.19351570415404</v>
      </c>
      <c r="AD112" s="292">
        <f t="shared" si="61"/>
        <v>379.69452887537994</v>
      </c>
      <c r="AE112" s="292">
        <f t="shared" si="61"/>
        <v>383.56838905775084</v>
      </c>
      <c r="AF112" s="292">
        <f t="shared" si="59"/>
        <v>384.19959473150965</v>
      </c>
      <c r="AG112" s="258">
        <f t="shared" si="62"/>
        <v>380.25612833279769</v>
      </c>
      <c r="AH112" s="321"/>
      <c r="AL112" s="288"/>
      <c r="AM112" s="289"/>
      <c r="AQ112" s="258">
        <f t="shared" si="49"/>
        <v>28000.466464032423</v>
      </c>
      <c r="AR112" s="258">
        <f t="shared" si="50"/>
        <v>30336.399999999998</v>
      </c>
      <c r="AU112" s="293">
        <f t="shared" si="58"/>
        <v>380.25612833279769</v>
      </c>
      <c r="AV112"/>
      <c r="AW112" s="294">
        <f t="shared" si="51"/>
        <v>87776.060000000012</v>
      </c>
      <c r="AX112" s="295">
        <f t="shared" si="52"/>
        <v>90111.993535967587</v>
      </c>
      <c r="AY112" s="296">
        <f t="shared" ca="1" si="53"/>
        <v>21.093862835704606</v>
      </c>
      <c r="AZ112" s="297">
        <f t="shared" ca="1" si="57"/>
        <v>96252.847361857464</v>
      </c>
      <c r="BA112" s="295">
        <f t="shared" ca="1" si="54"/>
        <v>6140.853825889877</v>
      </c>
      <c r="BD112" s="369">
        <f t="shared" ca="1" si="55"/>
        <v>374.84200527677461</v>
      </c>
      <c r="BE112" s="369">
        <f t="shared" ca="1" si="56"/>
        <v>96627.68936713424</v>
      </c>
    </row>
    <row r="113" spans="1:16380" s="255" customFormat="1" ht="12" customHeight="1">
      <c r="A113" s="260" t="s">
        <v>520</v>
      </c>
      <c r="B113" s="260" t="s">
        <v>521</v>
      </c>
      <c r="C113" s="290">
        <v>21.12</v>
      </c>
      <c r="D113" s="290">
        <v>22.88</v>
      </c>
      <c r="E113" s="291">
        <v>35</v>
      </c>
      <c r="F113" s="290"/>
      <c r="G113" s="258">
        <v>12182.330000000002</v>
      </c>
      <c r="H113" s="258">
        <v>12144.32</v>
      </c>
      <c r="I113" s="258">
        <v>12214.130000000001</v>
      </c>
      <c r="J113" s="258">
        <v>12148.130000000001</v>
      </c>
      <c r="K113" s="258">
        <v>13597.490000000002</v>
      </c>
      <c r="L113" s="258">
        <v>13343.61</v>
      </c>
      <c r="M113" s="258">
        <v>13339.8</v>
      </c>
      <c r="N113" s="258">
        <v>13366.490000000002</v>
      </c>
      <c r="O113" s="258">
        <v>13406.53</v>
      </c>
      <c r="P113" s="258">
        <v>13512.35</v>
      </c>
      <c r="Q113" s="258">
        <v>13578.13</v>
      </c>
      <c r="R113" s="258">
        <v>13618.17</v>
      </c>
      <c r="S113" s="258">
        <f t="shared" si="60"/>
        <v>156451.48000000004</v>
      </c>
      <c r="T113" s="290"/>
      <c r="U113" s="292">
        <f t="shared" si="45"/>
        <v>576.81486742424249</v>
      </c>
      <c r="V113" s="292">
        <f t="shared" si="45"/>
        <v>575.0151515151515</v>
      </c>
      <c r="W113" s="292">
        <f t="shared" si="45"/>
        <v>578.32054924242425</v>
      </c>
      <c r="X113" s="292">
        <f t="shared" si="45"/>
        <v>575.19554924242425</v>
      </c>
      <c r="Y113" s="292">
        <f t="shared" si="61"/>
        <v>594.29589160839168</v>
      </c>
      <c r="Z113" s="292">
        <f t="shared" si="61"/>
        <v>583.19973776223776</v>
      </c>
      <c r="AA113" s="292">
        <f t="shared" si="61"/>
        <v>583.03321678321674</v>
      </c>
      <c r="AB113" s="292">
        <f t="shared" si="61"/>
        <v>584.19973776223787</v>
      </c>
      <c r="AC113" s="292">
        <f t="shared" si="61"/>
        <v>585.94973776223776</v>
      </c>
      <c r="AD113" s="292">
        <f t="shared" si="61"/>
        <v>590.57473776223776</v>
      </c>
      <c r="AE113" s="292">
        <f t="shared" si="61"/>
        <v>593.44973776223776</v>
      </c>
      <c r="AF113" s="292">
        <f t="shared" si="59"/>
        <v>595.19973776223776</v>
      </c>
      <c r="AG113" s="258">
        <f t="shared" si="62"/>
        <v>584.6040543657731</v>
      </c>
      <c r="AH113" s="321"/>
      <c r="AL113" s="288"/>
      <c r="AM113" s="289"/>
      <c r="AQ113" s="258">
        <f t="shared" si="49"/>
        <v>50282.473846153851</v>
      </c>
      <c r="AR113" s="258">
        <f t="shared" si="50"/>
        <v>54472.68</v>
      </c>
      <c r="AU113" s="293">
        <f t="shared" si="58"/>
        <v>584.6040543657731</v>
      </c>
      <c r="AV113"/>
      <c r="AW113" s="294">
        <f t="shared" si="51"/>
        <v>156451.48000000004</v>
      </c>
      <c r="AX113" s="295">
        <f t="shared" si="52"/>
        <v>160641.68615384618</v>
      </c>
      <c r="AY113" s="296">
        <f t="shared" ca="1" si="53"/>
        <v>24.449218930137864</v>
      </c>
      <c r="AZ113" s="297">
        <f t="shared" ca="1" si="57"/>
        <v>171517.35015162005</v>
      </c>
      <c r="BA113" s="295">
        <f t="shared" ca="1" si="54"/>
        <v>10875.663997773867</v>
      </c>
      <c r="BD113" s="369">
        <f t="shared" ca="1" si="55"/>
        <v>667.94810992852968</v>
      </c>
      <c r="BE113" s="369">
        <f t="shared" ca="1" si="56"/>
        <v>172185.29826154857</v>
      </c>
    </row>
    <row r="114" spans="1:16380" s="255" customFormat="1" ht="12" customHeight="1">
      <c r="A114" s="260" t="s">
        <v>522</v>
      </c>
      <c r="B114" s="260" t="s">
        <v>523</v>
      </c>
      <c r="C114" s="290">
        <v>28.16</v>
      </c>
      <c r="D114" s="290">
        <v>30.51</v>
      </c>
      <c r="E114" s="291">
        <v>35</v>
      </c>
      <c r="F114" s="290"/>
      <c r="G114" s="258">
        <v>503.76</v>
      </c>
      <c r="H114" s="258">
        <v>503.76</v>
      </c>
      <c r="I114" s="258">
        <v>503.76</v>
      </c>
      <c r="J114" s="258">
        <v>503.76</v>
      </c>
      <c r="K114" s="258">
        <v>935.6</v>
      </c>
      <c r="L114" s="258">
        <v>541.36</v>
      </c>
      <c r="M114" s="258">
        <v>541.36</v>
      </c>
      <c r="N114" s="258">
        <v>549.18000000000006</v>
      </c>
      <c r="O114" s="258">
        <v>549.18000000000006</v>
      </c>
      <c r="P114" s="258">
        <v>549.18000000000006</v>
      </c>
      <c r="Q114" s="258">
        <v>549.18000000000006</v>
      </c>
      <c r="R114" s="258">
        <v>549.18000000000006</v>
      </c>
      <c r="S114" s="258">
        <f t="shared" si="60"/>
        <v>6779.2600000000011</v>
      </c>
      <c r="T114" s="290"/>
      <c r="U114" s="292">
        <f t="shared" si="45"/>
        <v>17.889204545454547</v>
      </c>
      <c r="V114" s="292">
        <f t="shared" si="45"/>
        <v>17.889204545454547</v>
      </c>
      <c r="W114" s="292">
        <f t="shared" si="45"/>
        <v>17.889204545454547</v>
      </c>
      <c r="X114" s="292">
        <f t="shared" si="45"/>
        <v>17.889204545454547</v>
      </c>
      <c r="Y114" s="292">
        <f t="shared" si="61"/>
        <v>30.665355621107832</v>
      </c>
      <c r="Z114" s="292">
        <f t="shared" si="61"/>
        <v>17.743690593248115</v>
      </c>
      <c r="AA114" s="292">
        <f t="shared" si="61"/>
        <v>17.743690593248115</v>
      </c>
      <c r="AB114" s="292">
        <f t="shared" si="61"/>
        <v>18</v>
      </c>
      <c r="AC114" s="292">
        <f t="shared" si="61"/>
        <v>18</v>
      </c>
      <c r="AD114" s="292">
        <f t="shared" si="61"/>
        <v>18</v>
      </c>
      <c r="AE114" s="292">
        <f t="shared" si="61"/>
        <v>18</v>
      </c>
      <c r="AF114" s="292">
        <f t="shared" si="59"/>
        <v>18</v>
      </c>
      <c r="AG114" s="258">
        <f t="shared" si="62"/>
        <v>18.97579624911852</v>
      </c>
      <c r="AH114" s="321"/>
      <c r="AL114" s="288"/>
      <c r="AM114" s="289"/>
      <c r="AQ114" s="258">
        <f t="shared" si="49"/>
        <v>2027.52</v>
      </c>
      <c r="AR114" s="258">
        <f t="shared" si="50"/>
        <v>2196.7200000000003</v>
      </c>
      <c r="AU114" s="293">
        <f t="shared" si="58"/>
        <v>18.97579624911852</v>
      </c>
      <c r="AV114"/>
      <c r="AW114" s="294">
        <f t="shared" si="51"/>
        <v>6779.2600000000011</v>
      </c>
      <c r="AX114" s="295">
        <f t="shared" si="52"/>
        <v>6948.4600000000009</v>
      </c>
      <c r="AY114" s="296">
        <f t="shared" ca="1" si="53"/>
        <v>32.60252052266199</v>
      </c>
      <c r="AZ114" s="297">
        <f t="shared" ca="1" si="57"/>
        <v>7423.905439748868</v>
      </c>
      <c r="BA114" s="295">
        <f t="shared" ca="1" si="54"/>
        <v>475.4454397488671</v>
      </c>
      <c r="BD114" s="369">
        <f t="shared" ca="1" si="55"/>
        <v>28.911265259082299</v>
      </c>
      <c r="BE114" s="369">
        <f t="shared" ca="1" si="56"/>
        <v>7452.8167050079501</v>
      </c>
    </row>
    <row r="115" spans="1:16380" s="255" customFormat="1" ht="12" customHeight="1">
      <c r="A115" s="260" t="s">
        <v>524</v>
      </c>
      <c r="B115" s="260" t="s">
        <v>525</v>
      </c>
      <c r="C115" s="290">
        <v>0.47</v>
      </c>
      <c r="D115" s="290">
        <v>0.51</v>
      </c>
      <c r="E115" s="291">
        <v>35</v>
      </c>
      <c r="F115" s="290"/>
      <c r="G115" s="258">
        <v>592.20000000000005</v>
      </c>
      <c r="H115" s="258">
        <v>799.47</v>
      </c>
      <c r="I115" s="258">
        <v>715.34</v>
      </c>
      <c r="J115" s="258">
        <v>705.47</v>
      </c>
      <c r="K115" s="258">
        <v>815.55</v>
      </c>
      <c r="L115" s="258">
        <v>620.84999999999991</v>
      </c>
      <c r="M115" s="258">
        <v>514.85</v>
      </c>
      <c r="N115" s="258">
        <v>493.68000000000006</v>
      </c>
      <c r="O115" s="258">
        <v>417.18</v>
      </c>
      <c r="P115" s="258">
        <v>375.36</v>
      </c>
      <c r="Q115" s="258">
        <v>509.64</v>
      </c>
      <c r="R115" s="258">
        <v>505.91999999999996</v>
      </c>
      <c r="S115" s="258">
        <f t="shared" si="60"/>
        <v>7065.510000000002</v>
      </c>
      <c r="T115" s="290"/>
      <c r="U115" s="292">
        <f t="shared" si="45"/>
        <v>1260.0000000000002</v>
      </c>
      <c r="V115" s="292">
        <f t="shared" si="45"/>
        <v>1701.0000000000002</v>
      </c>
      <c r="W115" s="292">
        <f t="shared" si="45"/>
        <v>1522.0000000000002</v>
      </c>
      <c r="X115" s="292">
        <f t="shared" si="45"/>
        <v>1501.0000000000002</v>
      </c>
      <c r="Y115" s="292">
        <f t="shared" si="61"/>
        <v>1599.1176470588234</v>
      </c>
      <c r="Z115" s="292">
        <f t="shared" si="61"/>
        <v>1217.3529411764705</v>
      </c>
      <c r="AA115" s="292">
        <f t="shared" si="61"/>
        <v>1009.5098039215686</v>
      </c>
      <c r="AB115" s="292">
        <f t="shared" si="61"/>
        <v>968.00000000000011</v>
      </c>
      <c r="AC115" s="292">
        <f t="shared" si="61"/>
        <v>818</v>
      </c>
      <c r="AD115" s="292">
        <f t="shared" si="61"/>
        <v>736</v>
      </c>
      <c r="AE115" s="292">
        <f t="shared" si="61"/>
        <v>999.29411764705878</v>
      </c>
      <c r="AF115" s="292">
        <f t="shared" si="59"/>
        <v>991.99999999999989</v>
      </c>
      <c r="AG115" s="258">
        <f t="shared" si="62"/>
        <v>1193.606209150327</v>
      </c>
      <c r="AH115" s="321"/>
      <c r="AL115" s="288"/>
      <c r="AM115" s="289"/>
      <c r="AQ115" s="258">
        <f t="shared" si="49"/>
        <v>1864.9599999999996</v>
      </c>
      <c r="AR115" s="258">
        <f t="shared" si="50"/>
        <v>2023.6799999999998</v>
      </c>
      <c r="AU115" s="293">
        <f t="shared" si="58"/>
        <v>1193.606209150327</v>
      </c>
      <c r="AV115"/>
      <c r="AW115" s="294">
        <f t="shared" si="51"/>
        <v>7065.510000000002</v>
      </c>
      <c r="AX115" s="295">
        <f t="shared" si="52"/>
        <v>7224.2300000000023</v>
      </c>
      <c r="AY115" s="296">
        <f t="shared" ca="1" si="53"/>
        <v>0.54497821915954159</v>
      </c>
      <c r="AZ115" s="297">
        <f t="shared" ca="1" si="57"/>
        <v>7805.8726348861983</v>
      </c>
      <c r="BA115" s="295">
        <f t="shared" ca="1" si="54"/>
        <v>581.64263488619599</v>
      </c>
      <c r="BD115" s="369">
        <f t="shared" ca="1" si="55"/>
        <v>30.398778130643947</v>
      </c>
      <c r="BE115" s="369">
        <f t="shared" ca="1" si="56"/>
        <v>7836.2714130168424</v>
      </c>
    </row>
    <row r="116" spans="1:16380" s="255" customFormat="1" ht="12" customHeight="1">
      <c r="A116" s="260" t="s">
        <v>526</v>
      </c>
      <c r="B116" s="260" t="s">
        <v>527</v>
      </c>
      <c r="C116" s="290">
        <v>0.69</v>
      </c>
      <c r="D116" s="290">
        <v>0.75</v>
      </c>
      <c r="E116" s="291">
        <v>35</v>
      </c>
      <c r="F116" s="290"/>
      <c r="G116" s="258">
        <v>0</v>
      </c>
      <c r="H116" s="258">
        <v>0</v>
      </c>
      <c r="I116" s="258">
        <v>0</v>
      </c>
      <c r="J116" s="258">
        <v>0</v>
      </c>
      <c r="K116" s="258">
        <v>0</v>
      </c>
      <c r="L116" s="258">
        <v>0</v>
      </c>
      <c r="M116" s="258">
        <v>0</v>
      </c>
      <c r="N116" s="258">
        <v>0</v>
      </c>
      <c r="O116" s="258">
        <v>11.25</v>
      </c>
      <c r="P116" s="258">
        <v>37.5</v>
      </c>
      <c r="Q116" s="258">
        <v>0</v>
      </c>
      <c r="R116" s="258">
        <v>10.5</v>
      </c>
      <c r="S116" s="258">
        <f t="shared" si="60"/>
        <v>59.25</v>
      </c>
      <c r="T116" s="290"/>
      <c r="U116" s="292">
        <f t="shared" si="45"/>
        <v>0</v>
      </c>
      <c r="V116" s="292">
        <f t="shared" si="45"/>
        <v>0</v>
      </c>
      <c r="W116" s="292">
        <f t="shared" si="45"/>
        <v>0</v>
      </c>
      <c r="X116" s="292">
        <f t="shared" si="45"/>
        <v>0</v>
      </c>
      <c r="Y116" s="292">
        <f t="shared" si="61"/>
        <v>0</v>
      </c>
      <c r="Z116" s="292">
        <f t="shared" si="61"/>
        <v>0</v>
      </c>
      <c r="AA116" s="292">
        <f t="shared" si="61"/>
        <v>0</v>
      </c>
      <c r="AB116" s="292">
        <f t="shared" si="61"/>
        <v>0</v>
      </c>
      <c r="AC116" s="292">
        <f t="shared" si="61"/>
        <v>15</v>
      </c>
      <c r="AD116" s="292">
        <f t="shared" si="61"/>
        <v>50</v>
      </c>
      <c r="AE116" s="292">
        <f t="shared" si="61"/>
        <v>0</v>
      </c>
      <c r="AF116" s="292">
        <f t="shared" si="59"/>
        <v>14</v>
      </c>
      <c r="AG116" s="258">
        <f t="shared" si="62"/>
        <v>6.583333333333333</v>
      </c>
      <c r="AH116" s="321"/>
      <c r="AJ116" s="321"/>
      <c r="AK116" s="321"/>
      <c r="AL116" s="321"/>
      <c r="AM116" s="321"/>
      <c r="AN116" s="321"/>
      <c r="AO116" s="321"/>
      <c r="AQ116" s="258">
        <f t="shared" si="49"/>
        <v>38.64</v>
      </c>
      <c r="AR116" s="258">
        <f t="shared" si="50"/>
        <v>42</v>
      </c>
      <c r="AU116" s="293">
        <f t="shared" si="58"/>
        <v>6.583333333333333</v>
      </c>
      <c r="AV116"/>
      <c r="AW116" s="294">
        <f t="shared" si="51"/>
        <v>59.25</v>
      </c>
      <c r="AX116" s="295">
        <f t="shared" si="52"/>
        <v>62.61</v>
      </c>
      <c r="AY116" s="296">
        <f t="shared" ca="1" si="53"/>
        <v>0.80143855758756111</v>
      </c>
      <c r="AZ116" s="297">
        <f t="shared" ca="1" si="57"/>
        <v>63.313646049417322</v>
      </c>
      <c r="BA116" s="295">
        <f t="shared" ca="1" si="54"/>
        <v>0.70364604941732267</v>
      </c>
      <c r="BD116" s="369">
        <f t="shared" ca="1" si="55"/>
        <v>0.24656531933362996</v>
      </c>
      <c r="BE116" s="369">
        <f t="shared" ca="1" si="56"/>
        <v>63.560211368750949</v>
      </c>
    </row>
    <row r="117" spans="1:16380" s="255" customFormat="1" ht="12" customHeight="1">
      <c r="A117" s="260" t="s">
        <v>528</v>
      </c>
      <c r="B117" s="260" t="s">
        <v>529</v>
      </c>
      <c r="C117" s="290">
        <v>0.78</v>
      </c>
      <c r="D117" s="290">
        <v>0.85</v>
      </c>
      <c r="E117" s="291">
        <v>35</v>
      </c>
      <c r="F117" s="290"/>
      <c r="G117" s="258">
        <v>35.879999999999995</v>
      </c>
      <c r="H117" s="258">
        <v>23.4</v>
      </c>
      <c r="I117" s="258">
        <v>0</v>
      </c>
      <c r="J117" s="258">
        <v>31.980000000000004</v>
      </c>
      <c r="K117" s="258">
        <v>-0.78</v>
      </c>
      <c r="L117" s="258">
        <v>3.3999999999999986</v>
      </c>
      <c r="M117" s="258">
        <v>10.199999999999999</v>
      </c>
      <c r="N117" s="258">
        <v>0</v>
      </c>
      <c r="O117" s="258">
        <v>0</v>
      </c>
      <c r="P117" s="258">
        <v>0</v>
      </c>
      <c r="Q117" s="258">
        <v>0</v>
      </c>
      <c r="R117" s="258">
        <v>0</v>
      </c>
      <c r="S117" s="258">
        <f t="shared" si="60"/>
        <v>104.08</v>
      </c>
      <c r="T117" s="290"/>
      <c r="U117" s="292">
        <f t="shared" si="45"/>
        <v>45.999999999999993</v>
      </c>
      <c r="V117" s="292">
        <f t="shared" si="45"/>
        <v>29.999999999999996</v>
      </c>
      <c r="W117" s="292">
        <f t="shared" si="45"/>
        <v>0</v>
      </c>
      <c r="X117" s="292">
        <f t="shared" si="45"/>
        <v>41.000000000000007</v>
      </c>
      <c r="Y117" s="292">
        <f t="shared" si="61"/>
        <v>-0.91764705882352948</v>
      </c>
      <c r="Z117" s="292">
        <f t="shared" si="61"/>
        <v>3.9999999999999982</v>
      </c>
      <c r="AA117" s="292">
        <f t="shared" si="61"/>
        <v>12</v>
      </c>
      <c r="AB117" s="292">
        <f t="shared" si="61"/>
        <v>0</v>
      </c>
      <c r="AC117" s="292">
        <f t="shared" si="61"/>
        <v>0</v>
      </c>
      <c r="AD117" s="292">
        <f t="shared" si="61"/>
        <v>0</v>
      </c>
      <c r="AE117" s="292">
        <f t="shared" si="61"/>
        <v>0</v>
      </c>
      <c r="AF117" s="292">
        <f t="shared" si="59"/>
        <v>0</v>
      </c>
      <c r="AG117" s="258">
        <f t="shared" si="62"/>
        <v>11.006862745098038</v>
      </c>
      <c r="AH117" s="321"/>
      <c r="AJ117" s="321"/>
      <c r="AK117" s="321"/>
      <c r="AL117" s="321"/>
      <c r="AM117" s="321"/>
      <c r="AN117" s="321"/>
      <c r="AO117" s="321"/>
      <c r="AQ117" s="258">
        <f t="shared" si="49"/>
        <v>0</v>
      </c>
      <c r="AR117" s="258">
        <f t="shared" si="50"/>
        <v>0</v>
      </c>
      <c r="AU117" s="293">
        <f t="shared" si="58"/>
        <v>11.006862745098038</v>
      </c>
      <c r="AV117"/>
      <c r="AW117" s="294">
        <f t="shared" si="51"/>
        <v>104.08</v>
      </c>
      <c r="AX117" s="295">
        <f t="shared" si="52"/>
        <v>104.08</v>
      </c>
      <c r="AY117" s="296">
        <f t="shared" ca="1" si="53"/>
        <v>0.90829703193256928</v>
      </c>
      <c r="AZ117" s="297">
        <f t="shared" ca="1" si="57"/>
        <v>119.97000914714064</v>
      </c>
      <c r="BA117" s="295">
        <f t="shared" ca="1" si="54"/>
        <v>15.890009147140645</v>
      </c>
      <c r="BD117" s="369">
        <f t="shared" ca="1" si="55"/>
        <v>0.46720486753732721</v>
      </c>
      <c r="BE117" s="369">
        <f t="shared" ca="1" si="56"/>
        <v>120.43721401467798</v>
      </c>
    </row>
    <row r="118" spans="1:16380" s="255" customFormat="1" ht="12" customHeight="1">
      <c r="A118" s="260" t="s">
        <v>530</v>
      </c>
      <c r="B118" s="260" t="s">
        <v>531</v>
      </c>
      <c r="C118" s="290">
        <v>1.1399999999999999</v>
      </c>
      <c r="D118" s="290">
        <v>1.24</v>
      </c>
      <c r="E118" s="291">
        <v>35</v>
      </c>
      <c r="F118" s="323"/>
      <c r="G118" s="258">
        <v>39.900000000000006</v>
      </c>
      <c r="H118" s="258">
        <v>6.84</v>
      </c>
      <c r="I118" s="258">
        <v>3.42</v>
      </c>
      <c r="J118" s="258">
        <v>126.53999999999996</v>
      </c>
      <c r="K118" s="258">
        <v>59.52</v>
      </c>
      <c r="L118" s="258">
        <v>0</v>
      </c>
      <c r="M118" s="258">
        <v>0</v>
      </c>
      <c r="N118" s="258">
        <v>0</v>
      </c>
      <c r="O118" s="258">
        <v>22.320000000000007</v>
      </c>
      <c r="P118" s="258">
        <v>64.48</v>
      </c>
      <c r="Q118" s="258">
        <v>88.04</v>
      </c>
      <c r="R118" s="258">
        <v>79.36</v>
      </c>
      <c r="S118" s="258">
        <f t="shared" si="60"/>
        <v>490.42000000000007</v>
      </c>
      <c r="T118" s="323"/>
      <c r="U118" s="292">
        <f t="shared" si="45"/>
        <v>35.000000000000007</v>
      </c>
      <c r="V118" s="292">
        <f t="shared" si="45"/>
        <v>6</v>
      </c>
      <c r="W118" s="292">
        <f t="shared" si="45"/>
        <v>3</v>
      </c>
      <c r="X118" s="292">
        <f t="shared" si="45"/>
        <v>110.99999999999997</v>
      </c>
      <c r="Y118" s="292">
        <f t="shared" si="61"/>
        <v>48</v>
      </c>
      <c r="Z118" s="292">
        <f t="shared" si="61"/>
        <v>0</v>
      </c>
      <c r="AA118" s="292">
        <f t="shared" si="61"/>
        <v>0</v>
      </c>
      <c r="AB118" s="292">
        <f t="shared" si="61"/>
        <v>0</v>
      </c>
      <c r="AC118" s="292">
        <f t="shared" si="61"/>
        <v>18.000000000000007</v>
      </c>
      <c r="AD118" s="292">
        <f t="shared" si="61"/>
        <v>52.000000000000007</v>
      </c>
      <c r="AE118" s="292">
        <f t="shared" si="61"/>
        <v>71</v>
      </c>
      <c r="AF118" s="292">
        <f t="shared" si="59"/>
        <v>64</v>
      </c>
      <c r="AG118" s="258">
        <f t="shared" si="62"/>
        <v>34</v>
      </c>
      <c r="AH118" s="321"/>
      <c r="AJ118" s="321"/>
      <c r="AK118" s="321"/>
      <c r="AL118" s="321"/>
      <c r="AM118" s="321"/>
      <c r="AN118" s="321"/>
      <c r="AO118" s="321"/>
      <c r="AP118" s="321"/>
      <c r="AQ118" s="258">
        <f t="shared" si="49"/>
        <v>291.83999999999997</v>
      </c>
      <c r="AR118" s="258">
        <f t="shared" si="50"/>
        <v>317.44</v>
      </c>
      <c r="AS118" s="321"/>
      <c r="AT118" s="321"/>
      <c r="AU118" s="293">
        <f t="shared" si="58"/>
        <v>34</v>
      </c>
      <c r="AV118"/>
      <c r="AW118" s="294">
        <f t="shared" si="51"/>
        <v>490.42000000000007</v>
      </c>
      <c r="AX118" s="295">
        <f t="shared" si="52"/>
        <v>516.0200000000001</v>
      </c>
      <c r="AY118" s="296">
        <f t="shared" ca="1" si="53"/>
        <v>1.325045081878101</v>
      </c>
      <c r="AZ118" s="297">
        <f t="shared" ca="1" si="57"/>
        <v>540.61839340626523</v>
      </c>
      <c r="BA118" s="295">
        <f t="shared" ca="1" si="54"/>
        <v>24.598393406265131</v>
      </c>
      <c r="BC118" s="321"/>
      <c r="BD118" s="369">
        <f t="shared" ca="1" si="55"/>
        <v>2.1053557191100434</v>
      </c>
      <c r="BE118" s="369">
        <f t="shared" ca="1" si="56"/>
        <v>542.72374912537532</v>
      </c>
      <c r="BF118" s="321"/>
      <c r="BG118" s="321"/>
      <c r="BH118" s="321"/>
      <c r="BI118" s="321"/>
      <c r="BJ118" s="321"/>
      <c r="BK118" s="321"/>
      <c r="BL118" s="321"/>
      <c r="BM118" s="321"/>
      <c r="BN118" s="321"/>
      <c r="BO118" s="321"/>
      <c r="BP118" s="321"/>
      <c r="BQ118" s="321"/>
      <c r="BR118" s="321"/>
      <c r="BS118" s="321"/>
      <c r="BT118" s="321"/>
      <c r="BU118" s="321"/>
      <c r="BV118" s="321"/>
      <c r="BW118" s="321"/>
      <c r="BX118" s="321"/>
      <c r="BY118" s="321"/>
      <c r="BZ118" s="321"/>
      <c r="CA118" s="321"/>
      <c r="CB118" s="321"/>
      <c r="CC118" s="321"/>
      <c r="CD118" s="321"/>
      <c r="CE118" s="321"/>
      <c r="CF118" s="321"/>
      <c r="CG118" s="321"/>
      <c r="CH118" s="321"/>
      <c r="CI118" s="321"/>
      <c r="CJ118" s="321"/>
      <c r="CK118" s="321"/>
      <c r="CL118" s="321"/>
      <c r="CM118" s="321"/>
      <c r="CN118" s="321"/>
      <c r="CO118" s="321"/>
      <c r="CP118" s="321"/>
      <c r="CQ118" s="321"/>
      <c r="CR118" s="321"/>
      <c r="CS118" s="321"/>
      <c r="CT118" s="321"/>
      <c r="CU118" s="321"/>
      <c r="CV118" s="321"/>
      <c r="CW118" s="321"/>
      <c r="CX118" s="321"/>
      <c r="CY118" s="321"/>
      <c r="CZ118" s="321"/>
      <c r="DA118" s="321"/>
      <c r="DB118" s="321"/>
      <c r="DC118" s="321"/>
      <c r="DD118" s="321"/>
      <c r="DE118" s="321"/>
      <c r="DF118" s="321"/>
      <c r="DG118" s="321"/>
      <c r="DH118" s="321"/>
      <c r="DI118" s="321"/>
      <c r="DJ118" s="321"/>
      <c r="DK118" s="321"/>
      <c r="DL118" s="321"/>
      <c r="DM118" s="321"/>
      <c r="DN118" s="321"/>
      <c r="DO118" s="321"/>
      <c r="DP118" s="321"/>
      <c r="DQ118" s="321"/>
      <c r="DR118" s="321"/>
      <c r="DS118" s="321"/>
      <c r="DT118" s="321"/>
      <c r="DU118" s="321"/>
      <c r="DV118" s="321"/>
      <c r="DW118" s="321"/>
      <c r="DX118" s="321"/>
      <c r="DY118" s="321"/>
      <c r="DZ118" s="321"/>
      <c r="EA118" s="321"/>
      <c r="EB118" s="321"/>
      <c r="EC118" s="321"/>
      <c r="ED118" s="321"/>
      <c r="EE118" s="321"/>
      <c r="EF118" s="321"/>
      <c r="EG118" s="321"/>
      <c r="EH118" s="321"/>
      <c r="EI118" s="321"/>
      <c r="EJ118" s="321"/>
      <c r="EK118" s="321"/>
      <c r="EL118" s="321"/>
      <c r="EM118" s="321"/>
      <c r="EN118" s="321"/>
      <c r="EO118" s="321"/>
      <c r="EP118" s="321"/>
      <c r="EQ118" s="321"/>
      <c r="ER118" s="321"/>
      <c r="ES118" s="321"/>
      <c r="ET118" s="321"/>
      <c r="EU118" s="321"/>
      <c r="EV118" s="321"/>
      <c r="EW118" s="321"/>
      <c r="EX118" s="321"/>
      <c r="EY118" s="321"/>
      <c r="EZ118" s="321"/>
      <c r="FA118" s="321"/>
      <c r="FB118" s="321"/>
      <c r="FC118" s="321"/>
      <c r="FD118" s="321"/>
      <c r="FE118" s="321"/>
      <c r="FF118" s="321"/>
      <c r="FG118" s="321"/>
      <c r="FH118" s="321"/>
      <c r="FI118" s="321"/>
      <c r="FJ118" s="321"/>
      <c r="FK118" s="321"/>
      <c r="FL118" s="321"/>
      <c r="FM118" s="321"/>
      <c r="FN118" s="321"/>
      <c r="FO118" s="321"/>
      <c r="FP118" s="321"/>
      <c r="FQ118" s="321"/>
      <c r="FR118" s="321"/>
      <c r="FS118" s="321"/>
      <c r="FT118" s="321"/>
      <c r="FU118" s="321"/>
      <c r="FV118" s="321"/>
      <c r="FW118" s="321"/>
      <c r="FX118" s="321"/>
      <c r="FY118" s="321"/>
      <c r="FZ118" s="321"/>
      <c r="GA118" s="321"/>
      <c r="GB118" s="321"/>
      <c r="GC118" s="321"/>
      <c r="GD118" s="321"/>
      <c r="GE118" s="321"/>
      <c r="GF118" s="321"/>
      <c r="GG118" s="321"/>
      <c r="GH118" s="321"/>
      <c r="GI118" s="321"/>
      <c r="GJ118" s="321"/>
      <c r="GK118" s="321"/>
      <c r="GL118" s="321"/>
      <c r="GM118" s="321"/>
      <c r="GN118" s="321"/>
      <c r="GO118" s="321"/>
      <c r="GP118" s="321"/>
      <c r="GQ118" s="321"/>
      <c r="GR118" s="321"/>
      <c r="GS118" s="321"/>
      <c r="GT118" s="321"/>
      <c r="GU118" s="321"/>
      <c r="GV118" s="321"/>
      <c r="GW118" s="321"/>
      <c r="GX118" s="321"/>
      <c r="GY118" s="321"/>
      <c r="GZ118" s="321"/>
      <c r="HA118" s="321"/>
      <c r="HB118" s="321"/>
      <c r="HC118" s="321"/>
      <c r="HD118" s="321"/>
      <c r="HE118" s="321"/>
      <c r="HF118" s="321"/>
      <c r="HG118" s="321"/>
      <c r="HH118" s="321"/>
      <c r="HI118" s="321"/>
      <c r="HJ118" s="321"/>
      <c r="HK118" s="321"/>
      <c r="HL118" s="321"/>
      <c r="HM118" s="321"/>
      <c r="HN118" s="321"/>
      <c r="HO118" s="321"/>
      <c r="HP118" s="321"/>
      <c r="HQ118" s="321"/>
      <c r="HR118" s="321"/>
      <c r="HS118" s="321"/>
      <c r="HT118" s="321"/>
      <c r="HU118" s="321"/>
      <c r="HV118" s="321"/>
      <c r="HW118" s="321"/>
      <c r="HX118" s="321"/>
      <c r="HY118" s="321"/>
      <c r="HZ118" s="321"/>
      <c r="IA118" s="321"/>
      <c r="IB118" s="321"/>
      <c r="IC118" s="321"/>
      <c r="ID118" s="321"/>
      <c r="IE118" s="321"/>
      <c r="IF118" s="321"/>
      <c r="IG118" s="321"/>
      <c r="IH118" s="321"/>
      <c r="II118" s="321"/>
      <c r="IJ118" s="321"/>
      <c r="IK118" s="321"/>
      <c r="IL118" s="321"/>
      <c r="IM118" s="321"/>
      <c r="IN118" s="321"/>
      <c r="IO118" s="321"/>
      <c r="IP118" s="321"/>
      <c r="IQ118" s="321"/>
      <c r="IR118" s="321"/>
      <c r="IS118" s="321"/>
      <c r="IT118" s="321"/>
      <c r="IU118" s="321"/>
      <c r="IV118" s="321"/>
      <c r="IW118" s="321"/>
      <c r="IX118" s="321"/>
      <c r="IY118" s="321"/>
      <c r="IZ118" s="321"/>
      <c r="JA118" s="321"/>
      <c r="JB118" s="321"/>
      <c r="JC118" s="321"/>
      <c r="JD118" s="321"/>
      <c r="JE118" s="321"/>
      <c r="JF118" s="321"/>
      <c r="JG118" s="321"/>
      <c r="JH118" s="321"/>
      <c r="JI118" s="321"/>
      <c r="JJ118" s="321"/>
      <c r="JK118" s="321"/>
      <c r="JL118" s="321"/>
      <c r="JM118" s="321"/>
      <c r="JN118" s="321"/>
      <c r="JO118" s="321"/>
      <c r="JP118" s="321"/>
      <c r="JQ118" s="321"/>
      <c r="JR118" s="321"/>
      <c r="JS118" s="321"/>
      <c r="JT118" s="321"/>
      <c r="JU118" s="321"/>
      <c r="JV118" s="321"/>
      <c r="JW118" s="321"/>
      <c r="JX118" s="321"/>
      <c r="JY118" s="321"/>
      <c r="JZ118" s="321"/>
      <c r="KA118" s="321"/>
      <c r="KB118" s="321"/>
      <c r="KC118" s="321"/>
      <c r="KD118" s="321"/>
      <c r="KE118" s="321"/>
      <c r="KF118" s="321"/>
      <c r="KG118" s="321"/>
      <c r="KH118" s="321"/>
      <c r="KI118" s="321"/>
      <c r="KJ118" s="321"/>
      <c r="KK118" s="321"/>
      <c r="KL118" s="321"/>
      <c r="KM118" s="321"/>
      <c r="KN118" s="321"/>
      <c r="KO118" s="321"/>
      <c r="KP118" s="321"/>
      <c r="KQ118" s="321"/>
      <c r="KR118" s="321"/>
      <c r="KS118" s="321"/>
      <c r="KT118" s="321"/>
      <c r="KU118" s="321"/>
      <c r="KV118" s="321"/>
      <c r="KW118" s="321"/>
      <c r="KX118" s="321"/>
      <c r="KY118" s="321"/>
      <c r="KZ118" s="321"/>
      <c r="LA118" s="321"/>
      <c r="LB118" s="321"/>
      <c r="LC118" s="321"/>
      <c r="LD118" s="321"/>
      <c r="LE118" s="321"/>
      <c r="LF118" s="321"/>
      <c r="LG118" s="321"/>
      <c r="LH118" s="321"/>
      <c r="LI118" s="321"/>
      <c r="LJ118" s="321"/>
      <c r="LK118" s="321"/>
      <c r="LL118" s="321"/>
      <c r="LM118" s="321"/>
      <c r="LN118" s="321"/>
      <c r="LO118" s="321"/>
      <c r="LP118" s="321"/>
      <c r="LQ118" s="321"/>
      <c r="LR118" s="321"/>
      <c r="LS118" s="321"/>
      <c r="LT118" s="321"/>
      <c r="LU118" s="321"/>
      <c r="LV118" s="321"/>
      <c r="LW118" s="321"/>
      <c r="LX118" s="321"/>
      <c r="LY118" s="321"/>
      <c r="LZ118" s="321"/>
      <c r="MA118" s="321"/>
      <c r="MB118" s="321"/>
      <c r="MC118" s="321"/>
      <c r="MD118" s="321"/>
      <c r="ME118" s="321"/>
      <c r="MF118" s="321"/>
      <c r="MG118" s="321"/>
      <c r="MH118" s="321"/>
      <c r="MI118" s="321"/>
      <c r="MJ118" s="321"/>
      <c r="MK118" s="321"/>
      <c r="ML118" s="321"/>
      <c r="MM118" s="321"/>
      <c r="MN118" s="321"/>
      <c r="MO118" s="321"/>
      <c r="MP118" s="321"/>
      <c r="MQ118" s="321"/>
      <c r="MR118" s="321"/>
      <c r="MS118" s="321"/>
      <c r="MT118" s="321"/>
      <c r="MU118" s="321"/>
      <c r="MV118" s="321"/>
      <c r="MW118" s="321"/>
      <c r="MX118" s="321"/>
      <c r="MY118" s="321"/>
      <c r="MZ118" s="321"/>
      <c r="NA118" s="321"/>
      <c r="NB118" s="321"/>
      <c r="NC118" s="321"/>
      <c r="ND118" s="321"/>
      <c r="NE118" s="321"/>
      <c r="NF118" s="321"/>
      <c r="NG118" s="321"/>
      <c r="NH118" s="321"/>
      <c r="NI118" s="321"/>
      <c r="NJ118" s="321"/>
      <c r="NK118" s="321"/>
      <c r="NL118" s="321"/>
      <c r="NM118" s="321"/>
      <c r="NN118" s="321"/>
      <c r="NO118" s="321"/>
      <c r="NP118" s="321"/>
      <c r="NQ118" s="321"/>
      <c r="NR118" s="321"/>
      <c r="NS118" s="321"/>
      <c r="NT118" s="321"/>
      <c r="NU118" s="321"/>
      <c r="NV118" s="321"/>
      <c r="NW118" s="321"/>
      <c r="NX118" s="321"/>
      <c r="NY118" s="321"/>
      <c r="NZ118" s="321"/>
      <c r="OA118" s="321"/>
      <c r="OB118" s="321"/>
      <c r="OC118" s="321"/>
      <c r="OD118" s="321"/>
      <c r="OE118" s="321"/>
      <c r="OF118" s="321"/>
      <c r="OG118" s="321"/>
      <c r="OH118" s="321"/>
      <c r="OI118" s="321"/>
      <c r="OJ118" s="321"/>
      <c r="OK118" s="321"/>
      <c r="OL118" s="321"/>
      <c r="OM118" s="321"/>
      <c r="ON118" s="321"/>
      <c r="OO118" s="321"/>
      <c r="OP118" s="321"/>
      <c r="OQ118" s="321"/>
      <c r="OR118" s="321"/>
      <c r="OS118" s="321"/>
      <c r="OT118" s="321"/>
      <c r="OU118" s="321"/>
      <c r="OV118" s="321"/>
      <c r="OW118" s="321"/>
      <c r="OX118" s="321"/>
      <c r="OY118" s="321"/>
      <c r="OZ118" s="321"/>
      <c r="PA118" s="321"/>
      <c r="PB118" s="321"/>
      <c r="PC118" s="321"/>
      <c r="PD118" s="321"/>
      <c r="PE118" s="321"/>
      <c r="PF118" s="321"/>
      <c r="PG118" s="321"/>
      <c r="PH118" s="321"/>
      <c r="PI118" s="321"/>
      <c r="PJ118" s="321"/>
      <c r="PK118" s="321"/>
      <c r="PL118" s="321"/>
      <c r="PM118" s="321"/>
      <c r="PN118" s="321"/>
      <c r="PO118" s="321"/>
      <c r="PP118" s="321"/>
      <c r="PQ118" s="321"/>
      <c r="PR118" s="321"/>
      <c r="PS118" s="321"/>
      <c r="PT118" s="321"/>
      <c r="PU118" s="321"/>
      <c r="PV118" s="321"/>
      <c r="PW118" s="321"/>
      <c r="PX118" s="321"/>
      <c r="PY118" s="321"/>
      <c r="PZ118" s="321"/>
      <c r="QA118" s="321"/>
      <c r="QB118" s="321"/>
      <c r="QC118" s="321"/>
      <c r="QD118" s="321"/>
      <c r="QE118" s="321"/>
      <c r="QF118" s="321"/>
      <c r="QG118" s="321"/>
      <c r="QH118" s="321"/>
      <c r="QI118" s="321"/>
      <c r="QJ118" s="321"/>
      <c r="QK118" s="321"/>
      <c r="QL118" s="321"/>
      <c r="QM118" s="321"/>
      <c r="QN118" s="321"/>
      <c r="QO118" s="321"/>
      <c r="QP118" s="321"/>
      <c r="QQ118" s="321"/>
      <c r="QR118" s="321"/>
      <c r="QS118" s="321"/>
      <c r="QT118" s="321"/>
      <c r="QU118" s="321"/>
      <c r="QV118" s="321"/>
      <c r="QW118" s="321"/>
      <c r="QX118" s="321"/>
      <c r="QY118" s="321"/>
      <c r="QZ118" s="321"/>
      <c r="RA118" s="321"/>
      <c r="RB118" s="321"/>
      <c r="RC118" s="321"/>
      <c r="RD118" s="321"/>
      <c r="RE118" s="321"/>
      <c r="RF118" s="321"/>
      <c r="RG118" s="321"/>
      <c r="RH118" s="321"/>
      <c r="RI118" s="321"/>
      <c r="RJ118" s="321"/>
      <c r="RK118" s="321"/>
      <c r="RL118" s="321"/>
      <c r="RM118" s="321"/>
      <c r="RN118" s="321"/>
      <c r="RO118" s="321"/>
      <c r="RP118" s="321"/>
      <c r="RQ118" s="321"/>
      <c r="RR118" s="321"/>
      <c r="RS118" s="321"/>
      <c r="RT118" s="321"/>
      <c r="RU118" s="321"/>
      <c r="RV118" s="321"/>
      <c r="RW118" s="321"/>
      <c r="RX118" s="321"/>
      <c r="RY118" s="321"/>
      <c r="RZ118" s="321"/>
      <c r="SA118" s="321"/>
      <c r="SB118" s="321"/>
      <c r="SC118" s="321"/>
      <c r="SD118" s="321"/>
      <c r="SE118" s="321"/>
      <c r="SF118" s="321"/>
      <c r="SG118" s="321"/>
      <c r="SH118" s="321"/>
      <c r="SI118" s="321"/>
      <c r="SJ118" s="321"/>
      <c r="SK118" s="321"/>
      <c r="SL118" s="321"/>
      <c r="SM118" s="321"/>
      <c r="SN118" s="321"/>
      <c r="SO118" s="321"/>
      <c r="SP118" s="321"/>
      <c r="SQ118" s="321"/>
      <c r="SR118" s="321"/>
      <c r="SS118" s="321"/>
      <c r="ST118" s="321"/>
      <c r="SU118" s="321"/>
      <c r="SV118" s="321"/>
      <c r="SW118" s="321"/>
      <c r="SX118" s="321"/>
      <c r="SY118" s="321"/>
      <c r="SZ118" s="321"/>
      <c r="TA118" s="321"/>
      <c r="TB118" s="321"/>
      <c r="TC118" s="321"/>
      <c r="TD118" s="321"/>
      <c r="TE118" s="321"/>
      <c r="TF118" s="321"/>
      <c r="TG118" s="321"/>
      <c r="TH118" s="321"/>
      <c r="TI118" s="321"/>
      <c r="TJ118" s="321"/>
      <c r="TK118" s="321"/>
      <c r="TL118" s="321"/>
      <c r="TM118" s="321"/>
      <c r="TN118" s="321"/>
      <c r="TO118" s="321"/>
      <c r="TP118" s="321"/>
      <c r="TQ118" s="321"/>
      <c r="TR118" s="321"/>
      <c r="TS118" s="321"/>
      <c r="TT118" s="321"/>
      <c r="TU118" s="321"/>
      <c r="TV118" s="321"/>
      <c r="TW118" s="321"/>
      <c r="TX118" s="321"/>
      <c r="TY118" s="321"/>
      <c r="TZ118" s="321"/>
      <c r="UA118" s="321"/>
      <c r="UB118" s="321"/>
      <c r="UC118" s="321"/>
      <c r="UD118" s="321"/>
      <c r="UE118" s="321"/>
      <c r="UF118" s="321"/>
      <c r="UG118" s="321"/>
      <c r="UH118" s="321"/>
      <c r="UI118" s="321"/>
      <c r="UJ118" s="321"/>
      <c r="UK118" s="321"/>
      <c r="UL118" s="321"/>
      <c r="UM118" s="321"/>
      <c r="UN118" s="321"/>
      <c r="UO118" s="321"/>
      <c r="UP118" s="321"/>
      <c r="UQ118" s="321"/>
      <c r="UR118" s="321"/>
      <c r="US118" s="321"/>
      <c r="UT118" s="321"/>
      <c r="UU118" s="321"/>
      <c r="UV118" s="321"/>
      <c r="UW118" s="321"/>
      <c r="UX118" s="321"/>
      <c r="UY118" s="321"/>
      <c r="UZ118" s="321"/>
      <c r="VA118" s="321"/>
      <c r="VB118" s="321"/>
      <c r="VC118" s="321"/>
      <c r="VD118" s="321"/>
      <c r="VE118" s="321"/>
      <c r="VF118" s="321"/>
      <c r="VG118" s="321"/>
      <c r="VH118" s="321"/>
      <c r="VI118" s="321"/>
      <c r="VJ118" s="321"/>
      <c r="VK118" s="321"/>
      <c r="VL118" s="321"/>
      <c r="VM118" s="321"/>
      <c r="VN118" s="321"/>
      <c r="VO118" s="321"/>
      <c r="VP118" s="321"/>
      <c r="VQ118" s="321"/>
      <c r="VR118" s="321"/>
      <c r="VS118" s="321"/>
      <c r="VT118" s="321"/>
      <c r="VU118" s="321"/>
      <c r="VV118" s="321"/>
      <c r="VW118" s="321"/>
      <c r="VX118" s="321"/>
      <c r="VY118" s="321"/>
      <c r="VZ118" s="321"/>
      <c r="WA118" s="321"/>
      <c r="WB118" s="321"/>
      <c r="WC118" s="321"/>
      <c r="WD118" s="321"/>
      <c r="WE118" s="321"/>
      <c r="WF118" s="321"/>
      <c r="WG118" s="321"/>
      <c r="WH118" s="321"/>
      <c r="WI118" s="321"/>
      <c r="WJ118" s="321"/>
      <c r="WK118" s="321"/>
      <c r="WL118" s="321"/>
      <c r="WM118" s="321"/>
      <c r="WN118" s="321"/>
      <c r="WO118" s="321"/>
      <c r="WP118" s="321"/>
      <c r="WQ118" s="321"/>
      <c r="WR118" s="321"/>
      <c r="WS118" s="321"/>
      <c r="WT118" s="321"/>
      <c r="WU118" s="321"/>
      <c r="WV118" s="321"/>
      <c r="WW118" s="321"/>
      <c r="WX118" s="321"/>
      <c r="WY118" s="321"/>
      <c r="WZ118" s="321"/>
      <c r="XA118" s="321"/>
      <c r="XB118" s="321"/>
      <c r="XC118" s="321"/>
      <c r="XD118" s="321"/>
      <c r="XE118" s="321"/>
      <c r="XF118" s="321"/>
      <c r="XG118" s="321"/>
      <c r="XH118" s="321"/>
      <c r="XI118" s="321"/>
      <c r="XJ118" s="321"/>
      <c r="XK118" s="321"/>
      <c r="XL118" s="321"/>
      <c r="XM118" s="321"/>
      <c r="XN118" s="321"/>
      <c r="XO118" s="321"/>
      <c r="XP118" s="321"/>
      <c r="XQ118" s="321"/>
      <c r="XR118" s="321"/>
      <c r="XS118" s="321"/>
      <c r="XT118" s="321"/>
      <c r="XU118" s="321"/>
      <c r="XV118" s="321"/>
      <c r="XW118" s="321"/>
      <c r="XX118" s="321"/>
      <c r="XY118" s="321"/>
      <c r="XZ118" s="321"/>
      <c r="YA118" s="321"/>
      <c r="YB118" s="321"/>
      <c r="YC118" s="321"/>
      <c r="YD118" s="321"/>
      <c r="YE118" s="321"/>
      <c r="YF118" s="321"/>
      <c r="YG118" s="321"/>
      <c r="YH118" s="321"/>
      <c r="YI118" s="321"/>
      <c r="YJ118" s="321"/>
      <c r="YK118" s="321"/>
      <c r="YL118" s="321"/>
      <c r="YM118" s="321"/>
      <c r="YN118" s="321"/>
      <c r="YO118" s="321"/>
      <c r="YP118" s="321"/>
      <c r="YQ118" s="321"/>
      <c r="YR118" s="321"/>
      <c r="YS118" s="321"/>
      <c r="YT118" s="321"/>
      <c r="YU118" s="321"/>
      <c r="YV118" s="321"/>
      <c r="YW118" s="321"/>
      <c r="YX118" s="321"/>
      <c r="YY118" s="321"/>
      <c r="YZ118" s="321"/>
      <c r="ZA118" s="321"/>
      <c r="ZB118" s="321"/>
      <c r="ZC118" s="321"/>
      <c r="ZD118" s="321"/>
      <c r="ZE118" s="321"/>
      <c r="ZF118" s="321"/>
      <c r="ZG118" s="321"/>
      <c r="ZH118" s="321"/>
      <c r="ZI118" s="321"/>
      <c r="ZJ118" s="321"/>
      <c r="ZK118" s="321"/>
      <c r="ZL118" s="321"/>
      <c r="ZM118" s="321"/>
      <c r="ZN118" s="321"/>
      <c r="ZO118" s="321"/>
      <c r="ZP118" s="321"/>
      <c r="ZQ118" s="321"/>
      <c r="ZR118" s="321"/>
      <c r="ZS118" s="321"/>
      <c r="ZT118" s="321"/>
      <c r="ZU118" s="321"/>
      <c r="ZV118" s="321"/>
      <c r="ZW118" s="321"/>
      <c r="ZX118" s="321"/>
      <c r="ZY118" s="321"/>
      <c r="ZZ118" s="321"/>
      <c r="AAA118" s="321"/>
      <c r="AAB118" s="321"/>
      <c r="AAC118" s="321"/>
      <c r="AAD118" s="321"/>
      <c r="AAE118" s="321"/>
      <c r="AAF118" s="321"/>
      <c r="AAG118" s="321"/>
      <c r="AAH118" s="321"/>
      <c r="AAI118" s="321"/>
      <c r="AAJ118" s="321"/>
      <c r="AAK118" s="321"/>
      <c r="AAL118" s="321"/>
      <c r="AAM118" s="321"/>
      <c r="AAN118" s="321"/>
      <c r="AAO118" s="321"/>
      <c r="AAP118" s="321"/>
      <c r="AAQ118" s="321"/>
      <c r="AAR118" s="321"/>
      <c r="AAS118" s="321"/>
      <c r="AAT118" s="321"/>
      <c r="AAU118" s="321"/>
      <c r="AAV118" s="321"/>
      <c r="AAW118" s="321"/>
      <c r="AAX118" s="321"/>
      <c r="AAY118" s="321"/>
      <c r="AAZ118" s="321"/>
      <c r="ABA118" s="321"/>
      <c r="ABB118" s="321"/>
      <c r="ABC118" s="321"/>
      <c r="ABD118" s="321"/>
      <c r="ABE118" s="321"/>
      <c r="ABF118" s="321"/>
      <c r="ABG118" s="321"/>
      <c r="ABH118" s="321"/>
      <c r="ABI118" s="321"/>
      <c r="ABJ118" s="321"/>
      <c r="ABK118" s="321"/>
      <c r="ABL118" s="321"/>
      <c r="ABM118" s="321"/>
      <c r="ABN118" s="321"/>
      <c r="ABO118" s="321"/>
      <c r="ABP118" s="321"/>
      <c r="ABQ118" s="321"/>
      <c r="ABR118" s="321"/>
      <c r="ABS118" s="321"/>
      <c r="ABT118" s="321"/>
      <c r="ABU118" s="321"/>
      <c r="ABV118" s="321"/>
      <c r="ABW118" s="321"/>
      <c r="ABX118" s="321"/>
      <c r="ABY118" s="321"/>
      <c r="ABZ118" s="321"/>
      <c r="ACA118" s="321"/>
      <c r="ACB118" s="321"/>
      <c r="ACC118" s="321"/>
      <c r="ACD118" s="321"/>
      <c r="ACE118" s="321"/>
      <c r="ACF118" s="321"/>
      <c r="ACG118" s="321"/>
      <c r="ACH118" s="321"/>
      <c r="ACI118" s="321"/>
      <c r="ACJ118" s="321"/>
      <c r="ACK118" s="321"/>
      <c r="ACL118" s="321"/>
      <c r="ACM118" s="321"/>
      <c r="ACN118" s="321"/>
      <c r="ACO118" s="321"/>
      <c r="ACP118" s="321"/>
      <c r="ACQ118" s="321"/>
      <c r="ACR118" s="321"/>
      <c r="ACS118" s="321"/>
      <c r="ACT118" s="321"/>
      <c r="ACU118" s="321"/>
      <c r="ACV118" s="321"/>
      <c r="ACW118" s="321"/>
      <c r="ACX118" s="321"/>
      <c r="ACY118" s="321"/>
      <c r="ACZ118" s="321"/>
      <c r="ADA118" s="321"/>
      <c r="ADB118" s="321"/>
      <c r="ADC118" s="321"/>
      <c r="ADD118" s="321"/>
      <c r="ADE118" s="321"/>
      <c r="ADF118" s="321"/>
      <c r="ADG118" s="321"/>
      <c r="ADH118" s="321"/>
      <c r="ADI118" s="321"/>
      <c r="ADJ118" s="321"/>
      <c r="ADK118" s="321"/>
      <c r="ADL118" s="321"/>
      <c r="ADM118" s="321"/>
      <c r="ADN118" s="321"/>
      <c r="ADO118" s="321"/>
      <c r="ADP118" s="321"/>
      <c r="ADQ118" s="321"/>
      <c r="ADR118" s="321"/>
      <c r="ADS118" s="321"/>
      <c r="ADT118" s="321"/>
      <c r="ADU118" s="321"/>
      <c r="ADV118" s="321"/>
      <c r="ADW118" s="321"/>
      <c r="ADX118" s="321"/>
      <c r="ADY118" s="321"/>
      <c r="ADZ118" s="321"/>
      <c r="AEA118" s="321"/>
      <c r="AEB118" s="321"/>
      <c r="AEC118" s="321"/>
      <c r="AED118" s="321"/>
      <c r="AEE118" s="321"/>
      <c r="AEF118" s="321"/>
      <c r="AEG118" s="321"/>
      <c r="AEH118" s="321"/>
      <c r="AEI118" s="321"/>
      <c r="AEJ118" s="321"/>
      <c r="AEK118" s="321"/>
      <c r="AEL118" s="321"/>
      <c r="AEM118" s="321"/>
      <c r="AEN118" s="321"/>
      <c r="AEO118" s="321"/>
      <c r="AEP118" s="321"/>
      <c r="AEQ118" s="321"/>
      <c r="AER118" s="321"/>
      <c r="AES118" s="321"/>
      <c r="AET118" s="321"/>
      <c r="AEU118" s="321"/>
      <c r="AEV118" s="321"/>
      <c r="AEW118" s="321"/>
      <c r="AEX118" s="321"/>
      <c r="AEY118" s="321"/>
      <c r="AEZ118" s="321"/>
      <c r="AFA118" s="321"/>
      <c r="AFB118" s="321"/>
      <c r="AFC118" s="321"/>
      <c r="AFD118" s="321"/>
      <c r="AFE118" s="321"/>
      <c r="AFF118" s="321"/>
      <c r="AFG118" s="321"/>
      <c r="AFH118" s="321"/>
      <c r="AFI118" s="321"/>
      <c r="AFJ118" s="321"/>
      <c r="AFK118" s="321"/>
      <c r="AFL118" s="321"/>
      <c r="AFM118" s="321"/>
      <c r="AFN118" s="321"/>
      <c r="AFO118" s="321"/>
      <c r="AFP118" s="321"/>
      <c r="AFQ118" s="321"/>
      <c r="AFR118" s="321"/>
      <c r="AFS118" s="321"/>
      <c r="AFT118" s="321"/>
      <c r="AFU118" s="321"/>
      <c r="AFV118" s="321"/>
      <c r="AFW118" s="321"/>
      <c r="AFX118" s="321"/>
      <c r="AFY118" s="321"/>
      <c r="AFZ118" s="321"/>
      <c r="AGA118" s="321"/>
      <c r="AGB118" s="321"/>
      <c r="AGC118" s="321"/>
      <c r="AGD118" s="321"/>
      <c r="AGE118" s="321"/>
      <c r="AGF118" s="321"/>
      <c r="AGG118" s="321"/>
      <c r="AGH118" s="321"/>
      <c r="AGI118" s="321"/>
      <c r="AGJ118" s="321"/>
      <c r="AGK118" s="321"/>
      <c r="AGL118" s="321"/>
      <c r="AGM118" s="321"/>
      <c r="AGN118" s="321"/>
      <c r="AGO118" s="321"/>
      <c r="AGP118" s="321"/>
      <c r="AGQ118" s="321"/>
      <c r="AGR118" s="321"/>
      <c r="AGS118" s="321"/>
      <c r="AGT118" s="321"/>
      <c r="AGU118" s="321"/>
      <c r="AGV118" s="321"/>
      <c r="AGW118" s="321"/>
      <c r="AGX118" s="321"/>
      <c r="AGY118" s="321"/>
      <c r="AGZ118" s="321"/>
      <c r="AHA118" s="321"/>
      <c r="AHB118" s="321"/>
      <c r="AHC118" s="321"/>
      <c r="AHD118" s="321"/>
      <c r="AHE118" s="321"/>
      <c r="AHF118" s="321"/>
      <c r="AHG118" s="321"/>
      <c r="AHH118" s="321"/>
      <c r="AHI118" s="321"/>
      <c r="AHJ118" s="321"/>
      <c r="AHK118" s="321"/>
      <c r="AHL118" s="321"/>
      <c r="AHM118" s="321"/>
      <c r="AHN118" s="321"/>
      <c r="AHO118" s="321"/>
      <c r="AHP118" s="321"/>
      <c r="AHQ118" s="321"/>
      <c r="AHR118" s="321"/>
      <c r="AHS118" s="321"/>
      <c r="AHT118" s="321"/>
      <c r="AHU118" s="321"/>
      <c r="AHV118" s="321"/>
      <c r="AHW118" s="321"/>
      <c r="AHX118" s="321"/>
      <c r="AHY118" s="321"/>
      <c r="AHZ118" s="321"/>
      <c r="AIA118" s="321"/>
      <c r="AIB118" s="321"/>
      <c r="AIC118" s="321"/>
      <c r="AID118" s="321"/>
      <c r="AIE118" s="321"/>
      <c r="AIF118" s="321"/>
      <c r="AIG118" s="321"/>
      <c r="AIH118" s="321"/>
      <c r="AII118" s="321"/>
      <c r="AIJ118" s="321"/>
      <c r="AIK118" s="321"/>
      <c r="AIL118" s="321"/>
      <c r="AIM118" s="321"/>
      <c r="AIN118" s="321"/>
      <c r="AIO118" s="321"/>
      <c r="AIP118" s="321"/>
      <c r="AIQ118" s="321"/>
      <c r="AIR118" s="321"/>
      <c r="AIS118" s="321"/>
      <c r="AIT118" s="321"/>
      <c r="AIU118" s="321"/>
      <c r="AIV118" s="321"/>
      <c r="AIW118" s="321"/>
      <c r="AIX118" s="321"/>
      <c r="AIY118" s="321"/>
      <c r="AIZ118" s="321"/>
      <c r="AJA118" s="321"/>
      <c r="AJB118" s="321"/>
      <c r="AJC118" s="321"/>
      <c r="AJD118" s="321"/>
      <c r="AJE118" s="321"/>
      <c r="AJF118" s="321"/>
      <c r="AJG118" s="321"/>
      <c r="AJH118" s="321"/>
      <c r="AJI118" s="321"/>
      <c r="AJJ118" s="321"/>
      <c r="AJK118" s="321"/>
      <c r="AJL118" s="321"/>
      <c r="AJM118" s="321"/>
      <c r="AJN118" s="321"/>
      <c r="AJO118" s="321"/>
      <c r="AJP118" s="321"/>
      <c r="AJQ118" s="321"/>
      <c r="AJR118" s="321"/>
      <c r="AJS118" s="321"/>
      <c r="AJT118" s="321"/>
      <c r="AJU118" s="321"/>
      <c r="AJV118" s="321"/>
      <c r="AJW118" s="321"/>
      <c r="AJX118" s="321"/>
      <c r="AJY118" s="321"/>
      <c r="AJZ118" s="321"/>
      <c r="AKA118" s="321"/>
      <c r="AKB118" s="321"/>
      <c r="AKC118" s="321"/>
      <c r="AKD118" s="321"/>
      <c r="AKE118" s="321"/>
      <c r="AKF118" s="321"/>
      <c r="AKG118" s="321"/>
      <c r="AKH118" s="321"/>
      <c r="AKI118" s="321"/>
      <c r="AKJ118" s="321"/>
      <c r="AKK118" s="321"/>
      <c r="AKL118" s="321"/>
      <c r="AKM118" s="321"/>
      <c r="AKN118" s="321"/>
      <c r="AKO118" s="321"/>
      <c r="AKP118" s="321"/>
      <c r="AKQ118" s="321"/>
      <c r="AKR118" s="321"/>
      <c r="AKS118" s="321"/>
      <c r="AKT118" s="321"/>
      <c r="AKU118" s="321"/>
      <c r="AKV118" s="321"/>
      <c r="AKW118" s="321"/>
      <c r="AKX118" s="321"/>
      <c r="AKY118" s="321"/>
      <c r="AKZ118" s="321"/>
      <c r="ALA118" s="321"/>
      <c r="ALB118" s="321"/>
      <c r="ALC118" s="321"/>
      <c r="ALD118" s="321"/>
      <c r="ALE118" s="321"/>
      <c r="ALF118" s="321"/>
      <c r="ALG118" s="321"/>
      <c r="ALH118" s="321"/>
      <c r="ALI118" s="321"/>
      <c r="ALJ118" s="321"/>
      <c r="ALK118" s="321"/>
      <c r="ALL118" s="321"/>
      <c r="ALM118" s="321"/>
      <c r="ALN118" s="321"/>
      <c r="ALO118" s="321"/>
      <c r="ALP118" s="321"/>
      <c r="ALQ118" s="321"/>
      <c r="ALR118" s="321"/>
      <c r="ALS118" s="321"/>
      <c r="ALT118" s="321"/>
      <c r="ALU118" s="321"/>
      <c r="ALV118" s="321"/>
      <c r="ALW118" s="321"/>
      <c r="ALX118" s="321"/>
      <c r="ALY118" s="321"/>
      <c r="ALZ118" s="321"/>
      <c r="AMA118" s="321"/>
      <c r="AMB118" s="321"/>
      <c r="AMC118" s="321"/>
      <c r="AMD118" s="321"/>
      <c r="AME118" s="321"/>
      <c r="AMF118" s="321"/>
      <c r="AMG118" s="321"/>
      <c r="AMH118" s="321"/>
      <c r="AMI118" s="321"/>
      <c r="AMJ118" s="321"/>
      <c r="AMK118" s="321"/>
      <c r="AML118" s="321"/>
      <c r="AMM118" s="321"/>
      <c r="AMN118" s="321"/>
      <c r="AMO118" s="321"/>
      <c r="AMP118" s="321"/>
      <c r="AMQ118" s="321"/>
      <c r="AMR118" s="321"/>
      <c r="AMS118" s="321"/>
      <c r="AMT118" s="321"/>
      <c r="AMU118" s="321"/>
      <c r="AMV118" s="321"/>
      <c r="AMW118" s="321"/>
      <c r="AMX118" s="321"/>
      <c r="AMY118" s="321"/>
      <c r="AMZ118" s="321"/>
      <c r="ANA118" s="321"/>
      <c r="ANB118" s="321"/>
      <c r="ANC118" s="321"/>
      <c r="AND118" s="321"/>
      <c r="ANE118" s="321"/>
      <c r="ANF118" s="321"/>
      <c r="ANG118" s="321"/>
      <c r="ANH118" s="321"/>
      <c r="ANI118" s="321"/>
      <c r="ANJ118" s="321"/>
      <c r="ANK118" s="321"/>
      <c r="ANL118" s="321"/>
      <c r="ANM118" s="321"/>
      <c r="ANN118" s="321"/>
      <c r="ANO118" s="321"/>
      <c r="ANP118" s="321"/>
      <c r="ANQ118" s="321"/>
      <c r="ANR118" s="321"/>
      <c r="ANS118" s="321"/>
      <c r="ANT118" s="321"/>
      <c r="ANU118" s="321"/>
      <c r="ANV118" s="321"/>
      <c r="ANW118" s="321"/>
      <c r="ANX118" s="321"/>
      <c r="ANY118" s="321"/>
      <c r="ANZ118" s="321"/>
      <c r="AOA118" s="321"/>
      <c r="AOB118" s="321"/>
      <c r="AOC118" s="321"/>
      <c r="AOD118" s="321"/>
      <c r="AOE118" s="321"/>
      <c r="AOF118" s="321"/>
      <c r="AOG118" s="321"/>
      <c r="AOH118" s="321"/>
      <c r="AOI118" s="321"/>
      <c r="AOJ118" s="321"/>
      <c r="AOK118" s="321"/>
      <c r="AOL118" s="321"/>
      <c r="AOM118" s="321"/>
      <c r="AON118" s="321"/>
      <c r="AOO118" s="321"/>
      <c r="AOP118" s="321"/>
      <c r="AOQ118" s="321"/>
      <c r="AOR118" s="321"/>
      <c r="AOS118" s="321"/>
      <c r="AOT118" s="321"/>
      <c r="AOU118" s="321"/>
      <c r="AOV118" s="321"/>
      <c r="AOW118" s="321"/>
      <c r="AOX118" s="321"/>
      <c r="AOY118" s="321"/>
      <c r="AOZ118" s="321"/>
      <c r="APA118" s="321"/>
      <c r="APB118" s="321"/>
      <c r="APC118" s="321"/>
      <c r="APD118" s="321"/>
      <c r="APE118" s="321"/>
      <c r="APF118" s="321"/>
      <c r="APG118" s="321"/>
      <c r="APH118" s="321"/>
      <c r="API118" s="321"/>
      <c r="APJ118" s="321"/>
      <c r="APK118" s="321"/>
      <c r="APL118" s="321"/>
      <c r="APM118" s="321"/>
      <c r="APN118" s="321"/>
      <c r="APO118" s="321"/>
      <c r="APP118" s="321"/>
      <c r="APQ118" s="321"/>
      <c r="APR118" s="321"/>
      <c r="APS118" s="321"/>
      <c r="APT118" s="321"/>
      <c r="APU118" s="321"/>
      <c r="APV118" s="321"/>
      <c r="APW118" s="321"/>
      <c r="APX118" s="321"/>
      <c r="APY118" s="321"/>
      <c r="APZ118" s="321"/>
      <c r="AQA118" s="321"/>
      <c r="AQB118" s="321"/>
      <c r="AQC118" s="321"/>
      <c r="AQD118" s="321"/>
      <c r="AQE118" s="321"/>
      <c r="AQF118" s="321"/>
      <c r="AQG118" s="321"/>
      <c r="AQH118" s="321"/>
      <c r="AQI118" s="321"/>
      <c r="AQJ118" s="321"/>
      <c r="AQK118" s="321"/>
      <c r="AQL118" s="321"/>
      <c r="AQM118" s="321"/>
      <c r="AQN118" s="321"/>
      <c r="AQO118" s="321"/>
      <c r="AQP118" s="321"/>
      <c r="AQQ118" s="321"/>
      <c r="AQR118" s="321"/>
      <c r="AQS118" s="321"/>
      <c r="AQT118" s="321"/>
      <c r="AQU118" s="321"/>
      <c r="AQV118" s="321"/>
      <c r="AQW118" s="321"/>
      <c r="AQX118" s="321"/>
      <c r="AQY118" s="321"/>
      <c r="AQZ118" s="321"/>
      <c r="ARA118" s="321"/>
      <c r="ARB118" s="321"/>
      <c r="ARC118" s="321"/>
      <c r="ARD118" s="321"/>
      <c r="ARE118" s="321"/>
      <c r="ARF118" s="321"/>
      <c r="ARG118" s="321"/>
      <c r="ARH118" s="321"/>
      <c r="ARI118" s="321"/>
      <c r="ARJ118" s="321"/>
      <c r="ARK118" s="321"/>
      <c r="ARL118" s="321"/>
      <c r="ARM118" s="321"/>
      <c r="ARN118" s="321"/>
      <c r="ARO118" s="321"/>
      <c r="ARP118" s="321"/>
      <c r="ARQ118" s="321"/>
      <c r="ARR118" s="321"/>
      <c r="ARS118" s="321"/>
      <c r="ART118" s="321"/>
      <c r="ARU118" s="321"/>
      <c r="ARV118" s="321"/>
      <c r="ARW118" s="321"/>
      <c r="ARX118" s="321"/>
      <c r="ARY118" s="321"/>
      <c r="ARZ118" s="321"/>
      <c r="ASA118" s="321"/>
      <c r="ASB118" s="321"/>
      <c r="ASC118" s="321"/>
      <c r="ASD118" s="321"/>
      <c r="ASE118" s="321"/>
      <c r="ASF118" s="321"/>
      <c r="ASG118" s="321"/>
      <c r="ASH118" s="321"/>
      <c r="ASI118" s="321"/>
      <c r="ASJ118" s="321"/>
      <c r="ASK118" s="321"/>
      <c r="ASL118" s="321"/>
      <c r="ASM118" s="321"/>
      <c r="ASN118" s="321"/>
      <c r="ASO118" s="321"/>
      <c r="ASP118" s="321"/>
      <c r="ASQ118" s="321"/>
      <c r="ASR118" s="321"/>
      <c r="ASS118" s="321"/>
      <c r="AST118" s="321"/>
      <c r="ASU118" s="321"/>
      <c r="ASV118" s="321"/>
      <c r="ASW118" s="321"/>
      <c r="ASX118" s="321"/>
      <c r="ASY118" s="321"/>
      <c r="ASZ118" s="321"/>
      <c r="ATA118" s="321"/>
      <c r="ATB118" s="321"/>
      <c r="ATC118" s="321"/>
      <c r="ATD118" s="321"/>
      <c r="ATE118" s="321"/>
      <c r="ATF118" s="321"/>
      <c r="ATG118" s="321"/>
      <c r="ATH118" s="321"/>
      <c r="ATI118" s="321"/>
      <c r="ATJ118" s="321"/>
      <c r="ATK118" s="321"/>
      <c r="ATL118" s="321"/>
      <c r="ATM118" s="321"/>
      <c r="ATN118" s="321"/>
      <c r="ATO118" s="321"/>
      <c r="ATP118" s="321"/>
      <c r="ATQ118" s="321"/>
      <c r="ATR118" s="321"/>
      <c r="ATS118" s="321"/>
      <c r="ATT118" s="321"/>
      <c r="ATU118" s="321"/>
      <c r="ATV118" s="321"/>
      <c r="ATW118" s="321"/>
      <c r="ATX118" s="321"/>
      <c r="ATY118" s="321"/>
      <c r="ATZ118" s="321"/>
      <c r="AUA118" s="321"/>
      <c r="AUB118" s="321"/>
      <c r="AUC118" s="321"/>
      <c r="AUD118" s="321"/>
      <c r="AUE118" s="321"/>
      <c r="AUF118" s="321"/>
      <c r="AUG118" s="321"/>
      <c r="AUH118" s="321"/>
      <c r="AUI118" s="321"/>
      <c r="AUJ118" s="321"/>
      <c r="AUK118" s="321"/>
      <c r="AUL118" s="321"/>
      <c r="AUM118" s="321"/>
      <c r="AUN118" s="321"/>
      <c r="AUO118" s="321"/>
      <c r="AUP118" s="321"/>
      <c r="AUQ118" s="321"/>
      <c r="AUR118" s="321"/>
      <c r="AUS118" s="321"/>
      <c r="AUT118" s="321"/>
      <c r="AUU118" s="321"/>
      <c r="AUV118" s="321"/>
      <c r="AUW118" s="321"/>
      <c r="AUX118" s="321"/>
      <c r="AUY118" s="321"/>
      <c r="AUZ118" s="321"/>
      <c r="AVA118" s="321"/>
      <c r="AVB118" s="321"/>
      <c r="AVC118" s="321"/>
      <c r="AVD118" s="321"/>
      <c r="AVE118" s="321"/>
      <c r="AVF118" s="321"/>
      <c r="AVG118" s="321"/>
      <c r="AVH118" s="321"/>
      <c r="AVI118" s="321"/>
      <c r="AVJ118" s="321"/>
      <c r="AVK118" s="321"/>
      <c r="AVL118" s="321"/>
      <c r="AVM118" s="321"/>
      <c r="AVN118" s="321"/>
      <c r="AVO118" s="321"/>
      <c r="AVP118" s="321"/>
      <c r="AVQ118" s="321"/>
      <c r="AVR118" s="321"/>
      <c r="AVS118" s="321"/>
      <c r="AVT118" s="321"/>
      <c r="AVU118" s="321"/>
      <c r="AVV118" s="321"/>
      <c r="AVW118" s="321"/>
      <c r="AVX118" s="321"/>
      <c r="AVY118" s="321"/>
      <c r="AVZ118" s="321"/>
      <c r="AWA118" s="321"/>
      <c r="AWB118" s="321"/>
      <c r="AWC118" s="321"/>
      <c r="AWD118" s="321"/>
      <c r="AWE118" s="321"/>
      <c r="AWF118" s="321"/>
      <c r="AWG118" s="321"/>
      <c r="AWH118" s="321"/>
      <c r="AWI118" s="321"/>
      <c r="AWJ118" s="321"/>
      <c r="AWK118" s="321"/>
      <c r="AWL118" s="321"/>
      <c r="AWM118" s="321"/>
      <c r="AWN118" s="321"/>
      <c r="AWO118" s="321"/>
      <c r="AWP118" s="321"/>
      <c r="AWQ118" s="321"/>
      <c r="AWR118" s="321"/>
      <c r="AWS118" s="321"/>
      <c r="AWT118" s="321"/>
      <c r="AWU118" s="321"/>
      <c r="AWV118" s="321"/>
      <c r="AWW118" s="321"/>
      <c r="AWX118" s="321"/>
      <c r="AWY118" s="321"/>
      <c r="AWZ118" s="321"/>
      <c r="AXA118" s="321"/>
      <c r="AXB118" s="321"/>
      <c r="AXC118" s="321"/>
      <c r="AXD118" s="321"/>
      <c r="AXE118" s="321"/>
      <c r="AXF118" s="321"/>
      <c r="AXG118" s="321"/>
      <c r="AXH118" s="321"/>
      <c r="AXI118" s="321"/>
      <c r="AXJ118" s="321"/>
      <c r="AXK118" s="321"/>
      <c r="AXL118" s="321"/>
      <c r="AXM118" s="321"/>
      <c r="AXN118" s="321"/>
      <c r="AXO118" s="321"/>
      <c r="AXP118" s="321"/>
      <c r="AXQ118" s="321"/>
      <c r="AXR118" s="321"/>
      <c r="AXS118" s="321"/>
      <c r="AXT118" s="321"/>
      <c r="AXU118" s="321"/>
      <c r="AXV118" s="321"/>
      <c r="AXW118" s="321"/>
      <c r="AXX118" s="321"/>
      <c r="AXY118" s="321"/>
      <c r="AXZ118" s="321"/>
      <c r="AYA118" s="321"/>
      <c r="AYB118" s="321"/>
      <c r="AYC118" s="321"/>
      <c r="AYD118" s="321"/>
      <c r="AYE118" s="321"/>
      <c r="AYF118" s="321"/>
      <c r="AYG118" s="321"/>
      <c r="AYH118" s="321"/>
      <c r="AYI118" s="321"/>
      <c r="AYJ118" s="321"/>
      <c r="AYK118" s="321"/>
      <c r="AYL118" s="321"/>
      <c r="AYM118" s="321"/>
      <c r="AYN118" s="321"/>
      <c r="AYO118" s="321"/>
      <c r="AYP118" s="321"/>
      <c r="AYQ118" s="321"/>
      <c r="AYR118" s="321"/>
      <c r="AYS118" s="321"/>
      <c r="AYT118" s="321"/>
      <c r="AYU118" s="321"/>
      <c r="AYV118" s="321"/>
      <c r="AYW118" s="321"/>
      <c r="AYX118" s="321"/>
      <c r="AYY118" s="321"/>
      <c r="AYZ118" s="321"/>
      <c r="AZA118" s="321"/>
      <c r="AZB118" s="321"/>
      <c r="AZC118" s="321"/>
      <c r="AZD118" s="321"/>
      <c r="AZE118" s="321"/>
      <c r="AZF118" s="321"/>
      <c r="AZG118" s="321"/>
      <c r="AZH118" s="321"/>
      <c r="AZI118" s="321"/>
      <c r="AZJ118" s="321"/>
      <c r="AZK118" s="321"/>
      <c r="AZL118" s="321"/>
      <c r="AZM118" s="321"/>
      <c r="AZN118" s="321"/>
      <c r="AZO118" s="321"/>
      <c r="AZP118" s="321"/>
      <c r="AZQ118" s="321"/>
      <c r="AZR118" s="321"/>
      <c r="AZS118" s="321"/>
      <c r="AZT118" s="321"/>
      <c r="AZU118" s="321"/>
      <c r="AZV118" s="321"/>
      <c r="AZW118" s="321"/>
      <c r="AZX118" s="321"/>
      <c r="AZY118" s="321"/>
      <c r="AZZ118" s="321"/>
      <c r="BAA118" s="321"/>
      <c r="BAB118" s="321"/>
      <c r="BAC118" s="321"/>
      <c r="BAD118" s="321"/>
      <c r="BAE118" s="321"/>
      <c r="BAF118" s="321"/>
      <c r="BAG118" s="321"/>
      <c r="BAH118" s="321"/>
      <c r="BAI118" s="321"/>
      <c r="BAJ118" s="321"/>
      <c r="BAK118" s="321"/>
      <c r="BAL118" s="321"/>
      <c r="BAM118" s="321"/>
      <c r="BAN118" s="321"/>
      <c r="BAO118" s="321"/>
      <c r="BAP118" s="321"/>
      <c r="BAQ118" s="321"/>
      <c r="BAR118" s="321"/>
      <c r="BAS118" s="321"/>
      <c r="BAT118" s="321"/>
      <c r="BAU118" s="321"/>
      <c r="BAV118" s="321"/>
      <c r="BAW118" s="321"/>
      <c r="BAX118" s="321"/>
      <c r="BAY118" s="321"/>
      <c r="BAZ118" s="321"/>
      <c r="BBA118" s="321"/>
      <c r="BBB118" s="321"/>
      <c r="BBC118" s="321"/>
      <c r="BBD118" s="321"/>
      <c r="BBE118" s="321"/>
      <c r="BBF118" s="321"/>
      <c r="BBG118" s="321"/>
      <c r="BBH118" s="321"/>
      <c r="BBI118" s="321"/>
      <c r="BBJ118" s="321"/>
      <c r="BBK118" s="321"/>
      <c r="BBL118" s="321"/>
      <c r="BBM118" s="321"/>
      <c r="BBN118" s="321"/>
      <c r="BBO118" s="321"/>
      <c r="BBP118" s="321"/>
      <c r="BBQ118" s="321"/>
      <c r="BBR118" s="321"/>
      <c r="BBS118" s="321"/>
      <c r="BBT118" s="321"/>
      <c r="BBU118" s="321"/>
      <c r="BBV118" s="321"/>
      <c r="BBW118" s="321"/>
      <c r="BBX118" s="321"/>
      <c r="BBY118" s="321"/>
      <c r="BBZ118" s="321"/>
      <c r="BCA118" s="321"/>
      <c r="BCB118" s="321"/>
      <c r="BCC118" s="321"/>
      <c r="BCD118" s="321"/>
      <c r="BCE118" s="321"/>
      <c r="BCF118" s="321"/>
      <c r="BCG118" s="321"/>
      <c r="BCH118" s="321"/>
      <c r="BCI118" s="321"/>
      <c r="BCJ118" s="321"/>
      <c r="BCK118" s="321"/>
      <c r="BCL118" s="321"/>
      <c r="BCM118" s="321"/>
      <c r="BCN118" s="321"/>
      <c r="BCO118" s="321"/>
      <c r="BCP118" s="321"/>
      <c r="BCQ118" s="321"/>
      <c r="BCR118" s="321"/>
      <c r="BCS118" s="321"/>
      <c r="BCT118" s="321"/>
      <c r="BCU118" s="321"/>
      <c r="BCV118" s="321"/>
      <c r="BCW118" s="321"/>
      <c r="BCX118" s="321"/>
      <c r="BCY118" s="321"/>
      <c r="BCZ118" s="321"/>
      <c r="BDA118" s="321"/>
      <c r="BDB118" s="321"/>
      <c r="BDC118" s="321"/>
      <c r="BDD118" s="321"/>
      <c r="BDE118" s="321"/>
      <c r="BDF118" s="321"/>
      <c r="BDG118" s="321"/>
      <c r="BDH118" s="321"/>
      <c r="BDI118" s="321"/>
      <c r="BDJ118" s="321"/>
      <c r="BDK118" s="321"/>
      <c r="BDL118" s="321"/>
      <c r="BDM118" s="321"/>
      <c r="BDN118" s="321"/>
      <c r="BDO118" s="321"/>
      <c r="BDP118" s="321"/>
      <c r="BDQ118" s="321"/>
      <c r="BDR118" s="321"/>
      <c r="BDS118" s="321"/>
      <c r="BDT118" s="321"/>
      <c r="BDU118" s="321"/>
      <c r="BDV118" s="321"/>
      <c r="BDW118" s="321"/>
      <c r="BDX118" s="321"/>
      <c r="BDY118" s="321"/>
      <c r="BDZ118" s="321"/>
      <c r="BEA118" s="321"/>
      <c r="BEB118" s="321"/>
      <c r="BEC118" s="321"/>
      <c r="BED118" s="321"/>
      <c r="BEE118" s="321"/>
      <c r="BEF118" s="321"/>
      <c r="BEG118" s="321"/>
      <c r="BEH118" s="321"/>
      <c r="BEI118" s="321"/>
      <c r="BEJ118" s="321"/>
      <c r="BEK118" s="321"/>
      <c r="BEL118" s="321"/>
      <c r="BEM118" s="321"/>
      <c r="BEN118" s="321"/>
      <c r="BEO118" s="321"/>
      <c r="BEP118" s="321"/>
      <c r="BEQ118" s="321"/>
      <c r="BER118" s="321"/>
      <c r="BES118" s="321"/>
      <c r="BET118" s="321"/>
      <c r="BEU118" s="321"/>
      <c r="BEV118" s="321"/>
      <c r="BEW118" s="321"/>
      <c r="BEX118" s="321"/>
      <c r="BEY118" s="321"/>
      <c r="BEZ118" s="321"/>
      <c r="BFA118" s="321"/>
      <c r="BFB118" s="321"/>
      <c r="BFC118" s="321"/>
      <c r="BFD118" s="321"/>
      <c r="BFE118" s="321"/>
      <c r="BFF118" s="321"/>
      <c r="BFG118" s="321"/>
      <c r="BFH118" s="321"/>
      <c r="BFI118" s="321"/>
      <c r="BFJ118" s="321"/>
      <c r="BFK118" s="321"/>
      <c r="BFL118" s="321"/>
      <c r="BFM118" s="321"/>
      <c r="BFN118" s="321"/>
      <c r="BFO118" s="321"/>
      <c r="BFP118" s="321"/>
      <c r="BFQ118" s="321"/>
      <c r="BFR118" s="321"/>
      <c r="BFS118" s="321"/>
      <c r="BFT118" s="321"/>
      <c r="BFU118" s="321"/>
      <c r="BFV118" s="321"/>
      <c r="BFW118" s="321"/>
      <c r="BFX118" s="321"/>
      <c r="BFY118" s="321"/>
      <c r="BFZ118" s="321"/>
      <c r="BGA118" s="321"/>
      <c r="BGB118" s="321"/>
      <c r="BGC118" s="321"/>
      <c r="BGD118" s="321"/>
      <c r="BGE118" s="321"/>
      <c r="BGF118" s="321"/>
      <c r="BGG118" s="321"/>
      <c r="BGH118" s="321"/>
      <c r="BGI118" s="321"/>
      <c r="BGJ118" s="321"/>
      <c r="BGK118" s="321"/>
      <c r="BGL118" s="321"/>
      <c r="BGM118" s="321"/>
      <c r="BGN118" s="321"/>
      <c r="BGO118" s="321"/>
      <c r="BGP118" s="321"/>
      <c r="BGQ118" s="321"/>
      <c r="BGR118" s="321"/>
      <c r="BGS118" s="321"/>
      <c r="BGT118" s="321"/>
      <c r="BGU118" s="321"/>
      <c r="BGV118" s="321"/>
      <c r="BGW118" s="321"/>
      <c r="BGX118" s="321"/>
      <c r="BGY118" s="321"/>
      <c r="BGZ118" s="321"/>
      <c r="BHA118" s="321"/>
      <c r="BHB118" s="321"/>
      <c r="BHC118" s="321"/>
      <c r="BHD118" s="321"/>
      <c r="BHE118" s="321"/>
      <c r="BHF118" s="321"/>
      <c r="BHG118" s="321"/>
      <c r="BHH118" s="321"/>
      <c r="BHI118" s="321"/>
      <c r="BHJ118" s="321"/>
      <c r="BHK118" s="321"/>
      <c r="BHL118" s="321"/>
      <c r="BHM118" s="321"/>
      <c r="BHN118" s="321"/>
      <c r="BHO118" s="321"/>
      <c r="BHP118" s="321"/>
      <c r="BHQ118" s="321"/>
      <c r="BHR118" s="321"/>
      <c r="BHS118" s="321"/>
      <c r="BHT118" s="321"/>
      <c r="BHU118" s="321"/>
      <c r="BHV118" s="321"/>
      <c r="BHW118" s="321"/>
      <c r="BHX118" s="321"/>
      <c r="BHY118" s="321"/>
      <c r="BHZ118" s="321"/>
      <c r="BIA118" s="321"/>
      <c r="BIB118" s="321"/>
      <c r="BIC118" s="321"/>
      <c r="BID118" s="321"/>
      <c r="BIE118" s="321"/>
      <c r="BIF118" s="321"/>
      <c r="BIG118" s="321"/>
      <c r="BIH118" s="321"/>
      <c r="BII118" s="321"/>
      <c r="BIJ118" s="321"/>
      <c r="BIK118" s="321"/>
      <c r="BIL118" s="321"/>
      <c r="BIM118" s="321"/>
      <c r="BIN118" s="321"/>
      <c r="BIO118" s="321"/>
      <c r="BIP118" s="321"/>
      <c r="BIQ118" s="321"/>
      <c r="BIR118" s="321"/>
      <c r="BIS118" s="321"/>
      <c r="BIT118" s="321"/>
      <c r="BIU118" s="321"/>
      <c r="BIV118" s="321"/>
      <c r="BIW118" s="321"/>
      <c r="BIX118" s="321"/>
      <c r="BIY118" s="321"/>
      <c r="BIZ118" s="321"/>
      <c r="BJA118" s="321"/>
      <c r="BJB118" s="321"/>
      <c r="BJC118" s="321"/>
      <c r="BJD118" s="321"/>
      <c r="BJE118" s="321"/>
      <c r="BJF118" s="321"/>
      <c r="BJG118" s="321"/>
      <c r="BJH118" s="321"/>
      <c r="BJI118" s="321"/>
      <c r="BJJ118" s="321"/>
      <c r="BJK118" s="321"/>
      <c r="BJL118" s="321"/>
      <c r="BJM118" s="321"/>
      <c r="BJN118" s="321"/>
      <c r="BJO118" s="321"/>
      <c r="BJP118" s="321"/>
      <c r="BJQ118" s="321"/>
      <c r="BJR118" s="321"/>
      <c r="BJS118" s="321"/>
      <c r="BJT118" s="321"/>
      <c r="BJU118" s="321"/>
      <c r="BJV118" s="321"/>
      <c r="BJW118" s="321"/>
      <c r="BJX118" s="321"/>
      <c r="BJY118" s="321"/>
      <c r="BJZ118" s="321"/>
      <c r="BKA118" s="321"/>
      <c r="BKB118" s="321"/>
      <c r="BKC118" s="321"/>
      <c r="BKD118" s="321"/>
      <c r="BKE118" s="321"/>
      <c r="BKF118" s="321"/>
      <c r="BKG118" s="321"/>
      <c r="BKH118" s="321"/>
      <c r="BKI118" s="321"/>
      <c r="BKJ118" s="321"/>
      <c r="BKK118" s="321"/>
      <c r="BKL118" s="321"/>
      <c r="BKM118" s="321"/>
      <c r="BKN118" s="321"/>
      <c r="BKO118" s="321"/>
      <c r="BKP118" s="321"/>
      <c r="BKQ118" s="321"/>
      <c r="BKR118" s="321"/>
      <c r="BKS118" s="321"/>
      <c r="BKT118" s="321"/>
      <c r="BKU118" s="321"/>
      <c r="BKV118" s="321"/>
      <c r="BKW118" s="321"/>
      <c r="BKX118" s="321"/>
      <c r="BKY118" s="321"/>
      <c r="BKZ118" s="321"/>
      <c r="BLA118" s="321"/>
      <c r="BLB118" s="321"/>
      <c r="BLC118" s="321"/>
      <c r="BLD118" s="321"/>
      <c r="BLE118" s="321"/>
      <c r="BLF118" s="321"/>
      <c r="BLG118" s="321"/>
      <c r="BLH118" s="321"/>
      <c r="BLI118" s="321"/>
      <c r="BLJ118" s="321"/>
      <c r="BLK118" s="321"/>
      <c r="BLL118" s="321"/>
      <c r="BLM118" s="321"/>
      <c r="BLN118" s="321"/>
      <c r="BLO118" s="321"/>
      <c r="BLP118" s="321"/>
      <c r="BLQ118" s="321"/>
      <c r="BLR118" s="321"/>
      <c r="BLS118" s="321"/>
      <c r="BLT118" s="321"/>
      <c r="BLU118" s="321"/>
      <c r="BLV118" s="321"/>
      <c r="BLW118" s="321"/>
      <c r="BLX118" s="321"/>
      <c r="BLY118" s="321"/>
      <c r="BLZ118" s="321"/>
      <c r="BMA118" s="321"/>
      <c r="BMB118" s="321"/>
      <c r="BMC118" s="321"/>
      <c r="BMD118" s="321"/>
      <c r="BME118" s="321"/>
      <c r="BMF118" s="321"/>
      <c r="BMG118" s="321"/>
      <c r="BMH118" s="321"/>
      <c r="BMI118" s="321"/>
      <c r="BMJ118" s="321"/>
      <c r="BMK118" s="321"/>
      <c r="BML118" s="321"/>
      <c r="BMM118" s="321"/>
      <c r="BMN118" s="321"/>
      <c r="BMO118" s="321"/>
      <c r="BMP118" s="321"/>
      <c r="BMQ118" s="321"/>
      <c r="BMR118" s="321"/>
      <c r="BMS118" s="321"/>
      <c r="BMT118" s="321"/>
      <c r="BMU118" s="321"/>
      <c r="BMV118" s="321"/>
      <c r="BMW118" s="321"/>
      <c r="BMX118" s="321"/>
      <c r="BMY118" s="321"/>
      <c r="BMZ118" s="321"/>
      <c r="BNA118" s="321"/>
      <c r="BNB118" s="321"/>
      <c r="BNC118" s="321"/>
      <c r="BND118" s="321"/>
      <c r="BNE118" s="321"/>
      <c r="BNF118" s="321"/>
      <c r="BNG118" s="321"/>
      <c r="BNH118" s="321"/>
      <c r="BNI118" s="321"/>
      <c r="BNJ118" s="321"/>
      <c r="BNK118" s="321"/>
      <c r="BNL118" s="321"/>
      <c r="BNM118" s="321"/>
      <c r="BNN118" s="321"/>
      <c r="BNO118" s="321"/>
      <c r="BNP118" s="321"/>
      <c r="BNQ118" s="321"/>
      <c r="BNR118" s="321"/>
      <c r="BNS118" s="321"/>
      <c r="BNT118" s="321"/>
      <c r="BNU118" s="321"/>
      <c r="BNV118" s="321"/>
      <c r="BNW118" s="321"/>
      <c r="BNX118" s="321"/>
      <c r="BNY118" s="321"/>
      <c r="BNZ118" s="321"/>
      <c r="BOA118" s="321"/>
      <c r="BOB118" s="321"/>
      <c r="BOC118" s="321"/>
      <c r="BOD118" s="321"/>
      <c r="BOE118" s="321"/>
      <c r="BOF118" s="321"/>
      <c r="BOG118" s="321"/>
      <c r="BOH118" s="321"/>
      <c r="BOI118" s="321"/>
      <c r="BOJ118" s="321"/>
      <c r="BOK118" s="321"/>
      <c r="BOL118" s="321"/>
      <c r="BOM118" s="321"/>
      <c r="BON118" s="321"/>
      <c r="BOO118" s="321"/>
      <c r="BOP118" s="321"/>
      <c r="BOQ118" s="321"/>
      <c r="BOR118" s="321"/>
      <c r="BOS118" s="321"/>
      <c r="BOT118" s="321"/>
      <c r="BOU118" s="321"/>
      <c r="BOV118" s="321"/>
      <c r="BOW118" s="321"/>
      <c r="BOX118" s="321"/>
      <c r="BOY118" s="321"/>
      <c r="BOZ118" s="321"/>
      <c r="BPA118" s="321"/>
      <c r="BPB118" s="321"/>
      <c r="BPC118" s="321"/>
      <c r="BPD118" s="321"/>
      <c r="BPE118" s="321"/>
      <c r="BPF118" s="321"/>
      <c r="BPG118" s="321"/>
      <c r="BPH118" s="321"/>
      <c r="BPI118" s="321"/>
      <c r="BPJ118" s="321"/>
      <c r="BPK118" s="321"/>
      <c r="BPL118" s="321"/>
      <c r="BPM118" s="321"/>
      <c r="BPN118" s="321"/>
      <c r="BPO118" s="321"/>
      <c r="BPP118" s="321"/>
      <c r="BPQ118" s="321"/>
      <c r="BPR118" s="321"/>
      <c r="BPS118" s="321"/>
      <c r="BPT118" s="321"/>
      <c r="BPU118" s="321"/>
      <c r="BPV118" s="321"/>
      <c r="BPW118" s="321"/>
      <c r="BPX118" s="321"/>
      <c r="BPY118" s="321"/>
      <c r="BPZ118" s="321"/>
      <c r="BQA118" s="321"/>
      <c r="BQB118" s="321"/>
      <c r="BQC118" s="321"/>
      <c r="BQD118" s="321"/>
      <c r="BQE118" s="321"/>
      <c r="BQF118" s="321"/>
      <c r="BQG118" s="321"/>
      <c r="BQH118" s="321"/>
      <c r="BQI118" s="321"/>
      <c r="BQJ118" s="321"/>
      <c r="BQK118" s="321"/>
      <c r="BQL118" s="321"/>
      <c r="BQM118" s="321"/>
      <c r="BQN118" s="321"/>
      <c r="BQO118" s="321"/>
      <c r="BQP118" s="321"/>
      <c r="BQQ118" s="321"/>
      <c r="BQR118" s="321"/>
      <c r="BQS118" s="321"/>
      <c r="BQT118" s="321"/>
      <c r="BQU118" s="321"/>
      <c r="BQV118" s="321"/>
      <c r="BQW118" s="321"/>
      <c r="BQX118" s="321"/>
      <c r="BQY118" s="321"/>
      <c r="BQZ118" s="321"/>
      <c r="BRA118" s="321"/>
      <c r="BRB118" s="321"/>
      <c r="BRC118" s="321"/>
      <c r="BRD118" s="321"/>
      <c r="BRE118" s="321"/>
      <c r="BRF118" s="321"/>
      <c r="BRG118" s="321"/>
      <c r="BRH118" s="321"/>
      <c r="BRI118" s="321"/>
      <c r="BRJ118" s="321"/>
      <c r="BRK118" s="321"/>
      <c r="BRL118" s="321"/>
      <c r="BRM118" s="321"/>
      <c r="BRN118" s="321"/>
      <c r="BRO118" s="321"/>
      <c r="BRP118" s="321"/>
      <c r="BRQ118" s="321"/>
      <c r="BRR118" s="321"/>
      <c r="BRS118" s="321"/>
      <c r="BRT118" s="321"/>
      <c r="BRU118" s="321"/>
      <c r="BRV118" s="321"/>
      <c r="BRW118" s="321"/>
      <c r="BRX118" s="321"/>
      <c r="BRY118" s="321"/>
      <c r="BRZ118" s="321"/>
      <c r="BSA118" s="321"/>
      <c r="BSB118" s="321"/>
      <c r="BSC118" s="321"/>
      <c r="BSD118" s="321"/>
      <c r="BSE118" s="321"/>
      <c r="BSF118" s="321"/>
      <c r="BSG118" s="321"/>
      <c r="BSH118" s="321"/>
      <c r="BSI118" s="321"/>
      <c r="BSJ118" s="321"/>
      <c r="BSK118" s="321"/>
      <c r="BSL118" s="321"/>
      <c r="BSM118" s="321"/>
      <c r="BSN118" s="321"/>
      <c r="BSO118" s="321"/>
      <c r="BSP118" s="321"/>
      <c r="BSQ118" s="321"/>
      <c r="BSR118" s="321"/>
      <c r="BSS118" s="321"/>
      <c r="BST118" s="321"/>
      <c r="BSU118" s="321"/>
      <c r="BSV118" s="321"/>
      <c r="BSW118" s="321"/>
      <c r="BSX118" s="321"/>
      <c r="BSY118" s="321"/>
      <c r="BSZ118" s="321"/>
      <c r="BTA118" s="321"/>
      <c r="BTB118" s="321"/>
      <c r="BTC118" s="321"/>
      <c r="BTD118" s="321"/>
      <c r="BTE118" s="321"/>
      <c r="BTF118" s="321"/>
      <c r="BTG118" s="321"/>
      <c r="BTH118" s="321"/>
      <c r="BTI118" s="321"/>
      <c r="BTJ118" s="321"/>
      <c r="BTK118" s="321"/>
      <c r="BTL118" s="321"/>
      <c r="BTM118" s="321"/>
      <c r="BTN118" s="321"/>
      <c r="BTO118" s="321"/>
      <c r="BTP118" s="321"/>
      <c r="BTQ118" s="321"/>
      <c r="BTR118" s="321"/>
      <c r="BTS118" s="321"/>
      <c r="BTT118" s="321"/>
      <c r="BTU118" s="321"/>
      <c r="BTV118" s="321"/>
      <c r="BTW118" s="321"/>
      <c r="BTX118" s="321"/>
      <c r="BTY118" s="321"/>
      <c r="BTZ118" s="321"/>
      <c r="BUA118" s="321"/>
      <c r="BUB118" s="321"/>
      <c r="BUC118" s="321"/>
      <c r="BUD118" s="321"/>
      <c r="BUE118" s="321"/>
      <c r="BUF118" s="321"/>
      <c r="BUG118" s="321"/>
      <c r="BUH118" s="321"/>
      <c r="BUI118" s="321"/>
      <c r="BUJ118" s="321"/>
      <c r="BUK118" s="321"/>
      <c r="BUL118" s="321"/>
      <c r="BUM118" s="321"/>
      <c r="BUN118" s="321"/>
      <c r="BUO118" s="321"/>
      <c r="BUP118" s="321"/>
      <c r="BUQ118" s="321"/>
      <c r="BUR118" s="321"/>
      <c r="BUS118" s="321"/>
      <c r="BUT118" s="321"/>
      <c r="BUU118" s="321"/>
      <c r="BUV118" s="321"/>
      <c r="BUW118" s="321"/>
      <c r="BUX118" s="321"/>
      <c r="BUY118" s="321"/>
      <c r="BUZ118" s="321"/>
      <c r="BVA118" s="321"/>
      <c r="BVB118" s="321"/>
      <c r="BVC118" s="321"/>
      <c r="BVD118" s="321"/>
      <c r="BVE118" s="321"/>
      <c r="BVF118" s="321"/>
      <c r="BVG118" s="321"/>
      <c r="BVH118" s="321"/>
      <c r="BVI118" s="321"/>
      <c r="BVJ118" s="321"/>
      <c r="BVK118" s="321"/>
      <c r="BVL118" s="321"/>
      <c r="BVM118" s="321"/>
      <c r="BVN118" s="321"/>
      <c r="BVO118" s="321"/>
      <c r="BVP118" s="321"/>
      <c r="BVQ118" s="321"/>
      <c r="BVR118" s="321"/>
      <c r="BVS118" s="321"/>
      <c r="BVT118" s="321"/>
      <c r="BVU118" s="321"/>
      <c r="BVV118" s="321"/>
      <c r="BVW118" s="321"/>
      <c r="BVX118" s="321"/>
      <c r="BVY118" s="321"/>
      <c r="BVZ118" s="321"/>
      <c r="BWA118" s="321"/>
      <c r="BWB118" s="321"/>
      <c r="BWC118" s="321"/>
      <c r="BWD118" s="321"/>
      <c r="BWE118" s="321"/>
      <c r="BWF118" s="321"/>
      <c r="BWG118" s="321"/>
      <c r="BWH118" s="321"/>
      <c r="BWI118" s="321"/>
      <c r="BWJ118" s="321"/>
      <c r="BWK118" s="321"/>
      <c r="BWL118" s="321"/>
      <c r="BWM118" s="321"/>
      <c r="BWN118" s="321"/>
      <c r="BWO118" s="321"/>
      <c r="BWP118" s="321"/>
      <c r="BWQ118" s="321"/>
      <c r="BWR118" s="321"/>
      <c r="BWS118" s="321"/>
      <c r="BWT118" s="321"/>
      <c r="BWU118" s="321"/>
      <c r="BWV118" s="321"/>
      <c r="BWW118" s="321"/>
      <c r="BWX118" s="321"/>
      <c r="BWY118" s="321"/>
      <c r="BWZ118" s="321"/>
      <c r="BXA118" s="321"/>
      <c r="BXB118" s="321"/>
      <c r="BXC118" s="321"/>
      <c r="BXD118" s="321"/>
      <c r="BXE118" s="321"/>
      <c r="BXF118" s="321"/>
      <c r="BXG118" s="321"/>
      <c r="BXH118" s="321"/>
      <c r="BXI118" s="321"/>
      <c r="BXJ118" s="321"/>
      <c r="BXK118" s="321"/>
      <c r="BXL118" s="321"/>
      <c r="BXM118" s="321"/>
      <c r="BXN118" s="321"/>
      <c r="BXO118" s="321"/>
      <c r="BXP118" s="321"/>
      <c r="BXQ118" s="321"/>
      <c r="BXR118" s="321"/>
      <c r="BXS118" s="321"/>
      <c r="BXT118" s="321"/>
      <c r="BXU118" s="321"/>
      <c r="BXV118" s="321"/>
      <c r="BXW118" s="321"/>
      <c r="BXX118" s="321"/>
      <c r="BXY118" s="321"/>
      <c r="BXZ118" s="321"/>
      <c r="BYA118" s="321"/>
      <c r="BYB118" s="321"/>
      <c r="BYC118" s="321"/>
      <c r="BYD118" s="321"/>
      <c r="BYE118" s="321"/>
      <c r="BYF118" s="321"/>
      <c r="BYG118" s="321"/>
      <c r="BYH118" s="321"/>
      <c r="BYI118" s="321"/>
      <c r="BYJ118" s="321"/>
      <c r="BYK118" s="321"/>
      <c r="BYL118" s="321"/>
      <c r="BYM118" s="321"/>
      <c r="BYN118" s="321"/>
      <c r="BYO118" s="321"/>
      <c r="BYP118" s="321"/>
      <c r="BYQ118" s="321"/>
      <c r="BYR118" s="321"/>
      <c r="BYS118" s="321"/>
      <c r="BYT118" s="321"/>
      <c r="BYU118" s="321"/>
      <c r="BYV118" s="321"/>
      <c r="BYW118" s="321"/>
      <c r="BYX118" s="321"/>
      <c r="BYY118" s="321"/>
      <c r="BYZ118" s="321"/>
      <c r="BZA118" s="321"/>
      <c r="BZB118" s="321"/>
      <c r="BZC118" s="321"/>
      <c r="BZD118" s="321"/>
      <c r="BZE118" s="321"/>
      <c r="BZF118" s="321"/>
      <c r="BZG118" s="321"/>
      <c r="BZH118" s="321"/>
      <c r="BZI118" s="321"/>
      <c r="BZJ118" s="321"/>
      <c r="BZK118" s="321"/>
      <c r="BZL118" s="321"/>
      <c r="BZM118" s="321"/>
      <c r="BZN118" s="321"/>
      <c r="BZO118" s="321"/>
      <c r="BZP118" s="321"/>
      <c r="BZQ118" s="321"/>
      <c r="BZR118" s="321"/>
      <c r="BZS118" s="321"/>
      <c r="BZT118" s="321"/>
      <c r="BZU118" s="321"/>
      <c r="BZV118" s="321"/>
      <c r="BZW118" s="321"/>
      <c r="BZX118" s="321"/>
      <c r="BZY118" s="321"/>
      <c r="BZZ118" s="321"/>
      <c r="CAA118" s="321"/>
      <c r="CAB118" s="321"/>
      <c r="CAC118" s="321"/>
      <c r="CAD118" s="321"/>
      <c r="CAE118" s="321"/>
      <c r="CAF118" s="321"/>
      <c r="CAG118" s="321"/>
      <c r="CAH118" s="321"/>
      <c r="CAI118" s="321"/>
      <c r="CAJ118" s="321"/>
      <c r="CAK118" s="321"/>
      <c r="CAL118" s="321"/>
      <c r="CAM118" s="321"/>
      <c r="CAN118" s="321"/>
      <c r="CAO118" s="321"/>
      <c r="CAP118" s="321"/>
      <c r="CAQ118" s="321"/>
      <c r="CAR118" s="321"/>
      <c r="CAS118" s="321"/>
      <c r="CAT118" s="321"/>
      <c r="CAU118" s="321"/>
      <c r="CAV118" s="321"/>
      <c r="CAW118" s="321"/>
      <c r="CAX118" s="321"/>
      <c r="CAY118" s="321"/>
      <c r="CAZ118" s="321"/>
      <c r="CBA118" s="321"/>
      <c r="CBB118" s="321"/>
      <c r="CBC118" s="321"/>
      <c r="CBD118" s="321"/>
      <c r="CBE118" s="321"/>
      <c r="CBF118" s="321"/>
      <c r="CBG118" s="321"/>
      <c r="CBH118" s="321"/>
      <c r="CBI118" s="321"/>
      <c r="CBJ118" s="321"/>
      <c r="CBK118" s="321"/>
      <c r="CBL118" s="321"/>
      <c r="CBM118" s="321"/>
      <c r="CBN118" s="321"/>
      <c r="CBO118" s="321"/>
      <c r="CBP118" s="321"/>
      <c r="CBQ118" s="321"/>
      <c r="CBR118" s="321"/>
      <c r="CBS118" s="321"/>
      <c r="CBT118" s="321"/>
      <c r="CBU118" s="321"/>
      <c r="CBV118" s="321"/>
      <c r="CBW118" s="321"/>
      <c r="CBX118" s="321"/>
      <c r="CBY118" s="321"/>
      <c r="CBZ118" s="321"/>
      <c r="CCA118" s="321"/>
      <c r="CCB118" s="321"/>
      <c r="CCC118" s="321"/>
      <c r="CCD118" s="321"/>
      <c r="CCE118" s="321"/>
      <c r="CCF118" s="321"/>
      <c r="CCG118" s="321"/>
      <c r="CCH118" s="321"/>
      <c r="CCI118" s="321"/>
      <c r="CCJ118" s="321"/>
      <c r="CCK118" s="321"/>
      <c r="CCL118" s="321"/>
      <c r="CCM118" s="321"/>
      <c r="CCN118" s="321"/>
      <c r="CCO118" s="321"/>
      <c r="CCP118" s="321"/>
      <c r="CCQ118" s="321"/>
      <c r="CCR118" s="321"/>
      <c r="CCS118" s="321"/>
      <c r="CCT118" s="321"/>
      <c r="CCU118" s="321"/>
      <c r="CCV118" s="321"/>
      <c r="CCW118" s="321"/>
      <c r="CCX118" s="321"/>
      <c r="CCY118" s="321"/>
      <c r="CCZ118" s="321"/>
      <c r="CDA118" s="321"/>
      <c r="CDB118" s="321"/>
      <c r="CDC118" s="321"/>
      <c r="CDD118" s="321"/>
      <c r="CDE118" s="321"/>
      <c r="CDF118" s="321"/>
      <c r="CDG118" s="321"/>
      <c r="CDH118" s="321"/>
      <c r="CDI118" s="321"/>
      <c r="CDJ118" s="321"/>
      <c r="CDK118" s="321"/>
      <c r="CDL118" s="321"/>
      <c r="CDM118" s="321"/>
      <c r="CDN118" s="321"/>
      <c r="CDO118" s="321"/>
      <c r="CDP118" s="321"/>
      <c r="CDQ118" s="321"/>
      <c r="CDR118" s="321"/>
      <c r="CDS118" s="321"/>
      <c r="CDT118" s="321"/>
      <c r="CDU118" s="321"/>
      <c r="CDV118" s="321"/>
      <c r="CDW118" s="321"/>
      <c r="CDX118" s="321"/>
      <c r="CDY118" s="321"/>
      <c r="CDZ118" s="321"/>
      <c r="CEA118" s="321"/>
      <c r="CEB118" s="321"/>
      <c r="CEC118" s="321"/>
      <c r="CED118" s="321"/>
      <c r="CEE118" s="321"/>
      <c r="CEF118" s="321"/>
      <c r="CEG118" s="321"/>
      <c r="CEH118" s="321"/>
      <c r="CEI118" s="321"/>
      <c r="CEJ118" s="321"/>
      <c r="CEK118" s="321"/>
      <c r="CEL118" s="321"/>
      <c r="CEM118" s="321"/>
      <c r="CEN118" s="321"/>
      <c r="CEO118" s="321"/>
      <c r="CEP118" s="321"/>
      <c r="CEQ118" s="321"/>
      <c r="CER118" s="321"/>
      <c r="CES118" s="321"/>
      <c r="CET118" s="321"/>
      <c r="CEU118" s="321"/>
      <c r="CEV118" s="321"/>
      <c r="CEW118" s="321"/>
      <c r="CEX118" s="321"/>
      <c r="CEY118" s="321"/>
      <c r="CEZ118" s="321"/>
      <c r="CFA118" s="321"/>
      <c r="CFB118" s="321"/>
      <c r="CFC118" s="321"/>
      <c r="CFD118" s="321"/>
      <c r="CFE118" s="321"/>
      <c r="CFF118" s="321"/>
      <c r="CFG118" s="321"/>
      <c r="CFH118" s="321"/>
      <c r="CFI118" s="321"/>
      <c r="CFJ118" s="321"/>
      <c r="CFK118" s="321"/>
      <c r="CFL118" s="321"/>
      <c r="CFM118" s="321"/>
      <c r="CFN118" s="321"/>
      <c r="CFO118" s="321"/>
      <c r="CFP118" s="321"/>
      <c r="CFQ118" s="321"/>
      <c r="CFR118" s="321"/>
      <c r="CFS118" s="321"/>
      <c r="CFT118" s="321"/>
      <c r="CFU118" s="321"/>
      <c r="CFV118" s="321"/>
      <c r="CFW118" s="321"/>
      <c r="CFX118" s="321"/>
      <c r="CFY118" s="321"/>
      <c r="CFZ118" s="321"/>
      <c r="CGA118" s="321"/>
      <c r="CGB118" s="321"/>
      <c r="CGC118" s="321"/>
      <c r="CGD118" s="321"/>
      <c r="CGE118" s="321"/>
      <c r="CGF118" s="321"/>
      <c r="CGG118" s="321"/>
      <c r="CGH118" s="321"/>
      <c r="CGI118" s="321"/>
      <c r="CGJ118" s="321"/>
      <c r="CGK118" s="321"/>
      <c r="CGL118" s="321"/>
      <c r="CGM118" s="321"/>
      <c r="CGN118" s="321"/>
      <c r="CGO118" s="321"/>
      <c r="CGP118" s="321"/>
      <c r="CGQ118" s="321"/>
      <c r="CGR118" s="321"/>
      <c r="CGS118" s="321"/>
      <c r="CGT118" s="321"/>
      <c r="CGU118" s="321"/>
      <c r="CGV118" s="321"/>
      <c r="CGW118" s="321"/>
      <c r="CGX118" s="321"/>
      <c r="CGY118" s="321"/>
      <c r="CGZ118" s="321"/>
      <c r="CHA118" s="321"/>
      <c r="CHB118" s="321"/>
      <c r="CHC118" s="321"/>
      <c r="CHD118" s="321"/>
      <c r="CHE118" s="321"/>
      <c r="CHF118" s="321"/>
      <c r="CHG118" s="321"/>
      <c r="CHH118" s="321"/>
      <c r="CHI118" s="321"/>
      <c r="CHJ118" s="321"/>
      <c r="CHK118" s="321"/>
      <c r="CHL118" s="321"/>
      <c r="CHM118" s="321"/>
      <c r="CHN118" s="321"/>
      <c r="CHO118" s="321"/>
      <c r="CHP118" s="321"/>
      <c r="CHQ118" s="321"/>
      <c r="CHR118" s="321"/>
      <c r="CHS118" s="321"/>
      <c r="CHT118" s="321"/>
      <c r="CHU118" s="321"/>
      <c r="CHV118" s="321"/>
      <c r="CHW118" s="321"/>
      <c r="CHX118" s="321"/>
      <c r="CHY118" s="321"/>
      <c r="CHZ118" s="321"/>
      <c r="CIA118" s="321"/>
      <c r="CIB118" s="321"/>
      <c r="CIC118" s="321"/>
      <c r="CID118" s="321"/>
      <c r="CIE118" s="321"/>
      <c r="CIF118" s="321"/>
      <c r="CIG118" s="321"/>
      <c r="CIH118" s="321"/>
      <c r="CII118" s="321"/>
      <c r="CIJ118" s="321"/>
      <c r="CIK118" s="321"/>
      <c r="CIL118" s="321"/>
      <c r="CIM118" s="321"/>
      <c r="CIN118" s="321"/>
      <c r="CIO118" s="321"/>
      <c r="CIP118" s="321"/>
      <c r="CIQ118" s="321"/>
      <c r="CIR118" s="321"/>
      <c r="CIS118" s="321"/>
      <c r="CIT118" s="321"/>
      <c r="CIU118" s="321"/>
      <c r="CIV118" s="321"/>
      <c r="CIW118" s="321"/>
      <c r="CIX118" s="321"/>
      <c r="CIY118" s="321"/>
      <c r="CIZ118" s="321"/>
      <c r="CJA118" s="321"/>
      <c r="CJB118" s="321"/>
      <c r="CJC118" s="321"/>
      <c r="CJD118" s="321"/>
      <c r="CJE118" s="321"/>
      <c r="CJF118" s="321"/>
      <c r="CJG118" s="321"/>
      <c r="CJH118" s="321"/>
      <c r="CJI118" s="321"/>
      <c r="CJJ118" s="321"/>
      <c r="CJK118" s="321"/>
      <c r="CJL118" s="321"/>
      <c r="CJM118" s="321"/>
      <c r="CJN118" s="321"/>
      <c r="CJO118" s="321"/>
      <c r="CJP118" s="321"/>
      <c r="CJQ118" s="321"/>
      <c r="CJR118" s="321"/>
      <c r="CJS118" s="321"/>
      <c r="CJT118" s="321"/>
      <c r="CJU118" s="321"/>
      <c r="CJV118" s="321"/>
      <c r="CJW118" s="321"/>
      <c r="CJX118" s="321"/>
      <c r="CJY118" s="321"/>
      <c r="CJZ118" s="321"/>
      <c r="CKA118" s="321"/>
      <c r="CKB118" s="321"/>
      <c r="CKC118" s="321"/>
      <c r="CKD118" s="321"/>
      <c r="CKE118" s="321"/>
      <c r="CKF118" s="321"/>
      <c r="CKG118" s="321"/>
      <c r="CKH118" s="321"/>
      <c r="CKI118" s="321"/>
      <c r="CKJ118" s="321"/>
      <c r="CKK118" s="321"/>
      <c r="CKL118" s="321"/>
      <c r="CKM118" s="321"/>
      <c r="CKN118" s="321"/>
      <c r="CKO118" s="321"/>
      <c r="CKP118" s="321"/>
      <c r="CKQ118" s="321"/>
      <c r="CKR118" s="321"/>
      <c r="CKS118" s="321"/>
      <c r="CKT118" s="321"/>
      <c r="CKU118" s="321"/>
      <c r="CKV118" s="321"/>
      <c r="CKW118" s="321"/>
      <c r="CKX118" s="321"/>
      <c r="CKY118" s="321"/>
      <c r="CKZ118" s="321"/>
      <c r="CLA118" s="321"/>
      <c r="CLB118" s="321"/>
      <c r="CLC118" s="321"/>
      <c r="CLD118" s="321"/>
      <c r="CLE118" s="321"/>
      <c r="CLF118" s="321"/>
      <c r="CLG118" s="321"/>
      <c r="CLH118" s="321"/>
      <c r="CLI118" s="321"/>
      <c r="CLJ118" s="321"/>
      <c r="CLK118" s="321"/>
      <c r="CLL118" s="321"/>
      <c r="CLM118" s="321"/>
      <c r="CLN118" s="321"/>
      <c r="CLO118" s="321"/>
      <c r="CLP118" s="321"/>
      <c r="CLQ118" s="321"/>
      <c r="CLR118" s="321"/>
      <c r="CLS118" s="321"/>
      <c r="CLT118" s="321"/>
      <c r="CLU118" s="321"/>
      <c r="CLV118" s="321"/>
      <c r="CLW118" s="321"/>
      <c r="CLX118" s="321"/>
      <c r="CLY118" s="321"/>
      <c r="CLZ118" s="321"/>
      <c r="CMA118" s="321"/>
      <c r="CMB118" s="321"/>
      <c r="CMC118" s="321"/>
      <c r="CMD118" s="321"/>
      <c r="CME118" s="321"/>
      <c r="CMF118" s="321"/>
      <c r="CMG118" s="321"/>
      <c r="CMH118" s="321"/>
      <c r="CMI118" s="321"/>
      <c r="CMJ118" s="321"/>
      <c r="CMK118" s="321"/>
      <c r="CML118" s="321"/>
      <c r="CMM118" s="321"/>
      <c r="CMN118" s="321"/>
      <c r="CMO118" s="321"/>
      <c r="CMP118" s="321"/>
      <c r="CMQ118" s="321"/>
      <c r="CMR118" s="321"/>
      <c r="CMS118" s="321"/>
      <c r="CMT118" s="321"/>
      <c r="CMU118" s="321"/>
      <c r="CMV118" s="321"/>
      <c r="CMW118" s="321"/>
      <c r="CMX118" s="321"/>
      <c r="CMY118" s="321"/>
      <c r="CMZ118" s="321"/>
      <c r="CNA118" s="321"/>
      <c r="CNB118" s="321"/>
      <c r="CNC118" s="321"/>
      <c r="CND118" s="321"/>
      <c r="CNE118" s="321"/>
      <c r="CNF118" s="321"/>
      <c r="CNG118" s="321"/>
      <c r="CNH118" s="321"/>
      <c r="CNI118" s="321"/>
      <c r="CNJ118" s="321"/>
      <c r="CNK118" s="321"/>
      <c r="CNL118" s="321"/>
      <c r="CNM118" s="321"/>
      <c r="CNN118" s="321"/>
      <c r="CNO118" s="321"/>
      <c r="CNP118" s="321"/>
      <c r="CNQ118" s="321"/>
      <c r="CNR118" s="321"/>
      <c r="CNS118" s="321"/>
      <c r="CNT118" s="321"/>
      <c r="CNU118" s="321"/>
      <c r="CNV118" s="321"/>
      <c r="CNW118" s="321"/>
      <c r="CNX118" s="321"/>
      <c r="CNY118" s="321"/>
      <c r="CNZ118" s="321"/>
      <c r="COA118" s="321"/>
      <c r="COB118" s="321"/>
      <c r="COC118" s="321"/>
      <c r="COD118" s="321"/>
      <c r="COE118" s="321"/>
      <c r="COF118" s="321"/>
      <c r="COG118" s="321"/>
      <c r="COH118" s="321"/>
      <c r="COI118" s="321"/>
      <c r="COJ118" s="321"/>
      <c r="COK118" s="321"/>
      <c r="COL118" s="321"/>
      <c r="COM118" s="321"/>
      <c r="CON118" s="321"/>
      <c r="COO118" s="321"/>
      <c r="COP118" s="321"/>
      <c r="COQ118" s="321"/>
      <c r="COR118" s="321"/>
      <c r="COS118" s="321"/>
      <c r="COT118" s="321"/>
      <c r="COU118" s="321"/>
      <c r="COV118" s="321"/>
      <c r="COW118" s="321"/>
      <c r="COX118" s="321"/>
      <c r="COY118" s="321"/>
      <c r="COZ118" s="321"/>
      <c r="CPA118" s="321"/>
      <c r="CPB118" s="321"/>
      <c r="CPC118" s="321"/>
      <c r="CPD118" s="321"/>
      <c r="CPE118" s="321"/>
      <c r="CPF118" s="321"/>
      <c r="CPG118" s="321"/>
      <c r="CPH118" s="321"/>
      <c r="CPI118" s="321"/>
      <c r="CPJ118" s="321"/>
      <c r="CPK118" s="321"/>
      <c r="CPL118" s="321"/>
      <c r="CPM118" s="321"/>
      <c r="CPN118" s="321"/>
      <c r="CPO118" s="321"/>
      <c r="CPP118" s="321"/>
      <c r="CPQ118" s="321"/>
      <c r="CPR118" s="321"/>
      <c r="CPS118" s="321"/>
      <c r="CPT118" s="321"/>
      <c r="CPU118" s="321"/>
      <c r="CPV118" s="321"/>
      <c r="CPW118" s="321"/>
      <c r="CPX118" s="321"/>
      <c r="CPY118" s="321"/>
      <c r="CPZ118" s="321"/>
      <c r="CQA118" s="321"/>
      <c r="CQB118" s="321"/>
      <c r="CQC118" s="321"/>
      <c r="CQD118" s="321"/>
      <c r="CQE118" s="321"/>
      <c r="CQF118" s="321"/>
      <c r="CQG118" s="321"/>
      <c r="CQH118" s="321"/>
      <c r="CQI118" s="321"/>
      <c r="CQJ118" s="321"/>
      <c r="CQK118" s="321"/>
      <c r="CQL118" s="321"/>
      <c r="CQM118" s="321"/>
      <c r="CQN118" s="321"/>
      <c r="CQO118" s="321"/>
      <c r="CQP118" s="321"/>
      <c r="CQQ118" s="321"/>
      <c r="CQR118" s="321"/>
      <c r="CQS118" s="321"/>
      <c r="CQT118" s="321"/>
      <c r="CQU118" s="321"/>
      <c r="CQV118" s="321"/>
      <c r="CQW118" s="321"/>
      <c r="CQX118" s="321"/>
      <c r="CQY118" s="321"/>
      <c r="CQZ118" s="321"/>
      <c r="CRA118" s="321"/>
      <c r="CRB118" s="321"/>
      <c r="CRC118" s="321"/>
      <c r="CRD118" s="321"/>
      <c r="CRE118" s="321"/>
      <c r="CRF118" s="321"/>
      <c r="CRG118" s="321"/>
      <c r="CRH118" s="321"/>
      <c r="CRI118" s="321"/>
      <c r="CRJ118" s="321"/>
      <c r="CRK118" s="321"/>
      <c r="CRL118" s="321"/>
      <c r="CRM118" s="321"/>
      <c r="CRN118" s="321"/>
      <c r="CRO118" s="321"/>
      <c r="CRP118" s="321"/>
      <c r="CRQ118" s="321"/>
      <c r="CRR118" s="321"/>
      <c r="CRS118" s="321"/>
      <c r="CRT118" s="321"/>
      <c r="CRU118" s="321"/>
      <c r="CRV118" s="321"/>
      <c r="CRW118" s="321"/>
      <c r="CRX118" s="321"/>
      <c r="CRY118" s="321"/>
      <c r="CRZ118" s="321"/>
      <c r="CSA118" s="321"/>
      <c r="CSB118" s="321"/>
      <c r="CSC118" s="321"/>
      <c r="CSD118" s="321"/>
      <c r="CSE118" s="321"/>
      <c r="CSF118" s="321"/>
      <c r="CSG118" s="321"/>
      <c r="CSH118" s="321"/>
      <c r="CSI118" s="321"/>
      <c r="CSJ118" s="321"/>
      <c r="CSK118" s="321"/>
      <c r="CSL118" s="321"/>
      <c r="CSM118" s="321"/>
      <c r="CSN118" s="321"/>
      <c r="CSO118" s="321"/>
      <c r="CSP118" s="321"/>
      <c r="CSQ118" s="321"/>
      <c r="CSR118" s="321"/>
      <c r="CSS118" s="321"/>
      <c r="CST118" s="321"/>
      <c r="CSU118" s="321"/>
      <c r="CSV118" s="321"/>
      <c r="CSW118" s="321"/>
      <c r="CSX118" s="321"/>
      <c r="CSY118" s="321"/>
      <c r="CSZ118" s="321"/>
      <c r="CTA118" s="321"/>
      <c r="CTB118" s="321"/>
      <c r="CTC118" s="321"/>
      <c r="CTD118" s="321"/>
      <c r="CTE118" s="321"/>
      <c r="CTF118" s="321"/>
      <c r="CTG118" s="321"/>
      <c r="CTH118" s="321"/>
      <c r="CTI118" s="321"/>
      <c r="CTJ118" s="321"/>
      <c r="CTK118" s="321"/>
      <c r="CTL118" s="321"/>
      <c r="CTM118" s="321"/>
      <c r="CTN118" s="321"/>
      <c r="CTO118" s="321"/>
      <c r="CTP118" s="321"/>
      <c r="CTQ118" s="321"/>
      <c r="CTR118" s="321"/>
      <c r="CTS118" s="321"/>
      <c r="CTT118" s="321"/>
      <c r="CTU118" s="321"/>
      <c r="CTV118" s="321"/>
      <c r="CTW118" s="321"/>
      <c r="CTX118" s="321"/>
      <c r="CTY118" s="321"/>
      <c r="CTZ118" s="321"/>
      <c r="CUA118" s="321"/>
      <c r="CUB118" s="321"/>
      <c r="CUC118" s="321"/>
      <c r="CUD118" s="321"/>
      <c r="CUE118" s="321"/>
      <c r="CUF118" s="321"/>
      <c r="CUG118" s="321"/>
      <c r="CUH118" s="321"/>
      <c r="CUI118" s="321"/>
      <c r="CUJ118" s="321"/>
      <c r="CUK118" s="321"/>
      <c r="CUL118" s="321"/>
      <c r="CUM118" s="321"/>
      <c r="CUN118" s="321"/>
      <c r="CUO118" s="321"/>
      <c r="CUP118" s="321"/>
      <c r="CUQ118" s="321"/>
      <c r="CUR118" s="321"/>
      <c r="CUS118" s="321"/>
      <c r="CUT118" s="321"/>
      <c r="CUU118" s="321"/>
      <c r="CUV118" s="321"/>
      <c r="CUW118" s="321"/>
      <c r="CUX118" s="321"/>
      <c r="CUY118" s="321"/>
      <c r="CUZ118" s="321"/>
      <c r="CVA118" s="321"/>
      <c r="CVB118" s="321"/>
      <c r="CVC118" s="321"/>
      <c r="CVD118" s="321"/>
      <c r="CVE118" s="321"/>
      <c r="CVF118" s="321"/>
      <c r="CVG118" s="321"/>
      <c r="CVH118" s="321"/>
      <c r="CVI118" s="321"/>
      <c r="CVJ118" s="321"/>
      <c r="CVK118" s="321"/>
      <c r="CVL118" s="321"/>
      <c r="CVM118" s="321"/>
      <c r="CVN118" s="321"/>
      <c r="CVO118" s="321"/>
      <c r="CVP118" s="321"/>
      <c r="CVQ118" s="321"/>
      <c r="CVR118" s="321"/>
      <c r="CVS118" s="321"/>
      <c r="CVT118" s="321"/>
      <c r="CVU118" s="321"/>
      <c r="CVV118" s="321"/>
      <c r="CVW118" s="321"/>
      <c r="CVX118" s="321"/>
      <c r="CVY118" s="321"/>
      <c r="CVZ118" s="321"/>
      <c r="CWA118" s="321"/>
      <c r="CWB118" s="321"/>
      <c r="CWC118" s="321"/>
      <c r="CWD118" s="321"/>
      <c r="CWE118" s="321"/>
      <c r="CWF118" s="321"/>
      <c r="CWG118" s="321"/>
      <c r="CWH118" s="321"/>
      <c r="CWI118" s="321"/>
      <c r="CWJ118" s="321"/>
      <c r="CWK118" s="321"/>
      <c r="CWL118" s="321"/>
      <c r="CWM118" s="321"/>
      <c r="CWN118" s="321"/>
      <c r="CWO118" s="321"/>
      <c r="CWP118" s="321"/>
      <c r="CWQ118" s="321"/>
      <c r="CWR118" s="321"/>
      <c r="CWS118" s="321"/>
      <c r="CWT118" s="321"/>
      <c r="CWU118" s="321"/>
      <c r="CWV118" s="321"/>
      <c r="CWW118" s="321"/>
      <c r="CWX118" s="321"/>
      <c r="CWY118" s="321"/>
      <c r="CWZ118" s="321"/>
      <c r="CXA118" s="321"/>
      <c r="CXB118" s="321"/>
      <c r="CXC118" s="321"/>
      <c r="CXD118" s="321"/>
      <c r="CXE118" s="321"/>
      <c r="CXF118" s="321"/>
      <c r="CXG118" s="321"/>
      <c r="CXH118" s="321"/>
      <c r="CXI118" s="321"/>
      <c r="CXJ118" s="321"/>
      <c r="CXK118" s="321"/>
      <c r="CXL118" s="321"/>
      <c r="CXM118" s="321"/>
      <c r="CXN118" s="321"/>
      <c r="CXO118" s="321"/>
      <c r="CXP118" s="321"/>
      <c r="CXQ118" s="321"/>
      <c r="CXR118" s="321"/>
      <c r="CXS118" s="321"/>
      <c r="CXT118" s="321"/>
      <c r="CXU118" s="321"/>
      <c r="CXV118" s="321"/>
      <c r="CXW118" s="321"/>
      <c r="CXX118" s="321"/>
      <c r="CXY118" s="321"/>
      <c r="CXZ118" s="321"/>
      <c r="CYA118" s="321"/>
      <c r="CYB118" s="321"/>
      <c r="CYC118" s="321"/>
      <c r="CYD118" s="321"/>
      <c r="CYE118" s="321"/>
      <c r="CYF118" s="321"/>
      <c r="CYG118" s="321"/>
      <c r="CYH118" s="321"/>
      <c r="CYI118" s="321"/>
      <c r="CYJ118" s="321"/>
      <c r="CYK118" s="321"/>
      <c r="CYL118" s="321"/>
      <c r="CYM118" s="321"/>
      <c r="CYN118" s="321"/>
      <c r="CYO118" s="321"/>
      <c r="CYP118" s="321"/>
      <c r="CYQ118" s="321"/>
      <c r="CYR118" s="321"/>
      <c r="CYS118" s="321"/>
      <c r="CYT118" s="321"/>
      <c r="CYU118" s="321"/>
      <c r="CYV118" s="321"/>
      <c r="CYW118" s="321"/>
      <c r="CYX118" s="321"/>
      <c r="CYY118" s="321"/>
      <c r="CYZ118" s="321"/>
      <c r="CZA118" s="321"/>
      <c r="CZB118" s="321"/>
      <c r="CZC118" s="321"/>
      <c r="CZD118" s="321"/>
      <c r="CZE118" s="321"/>
      <c r="CZF118" s="321"/>
      <c r="CZG118" s="321"/>
      <c r="CZH118" s="321"/>
      <c r="CZI118" s="321"/>
      <c r="CZJ118" s="321"/>
      <c r="CZK118" s="321"/>
      <c r="CZL118" s="321"/>
      <c r="CZM118" s="321"/>
      <c r="CZN118" s="321"/>
      <c r="CZO118" s="321"/>
      <c r="CZP118" s="321"/>
      <c r="CZQ118" s="321"/>
      <c r="CZR118" s="321"/>
      <c r="CZS118" s="321"/>
      <c r="CZT118" s="321"/>
      <c r="CZU118" s="321"/>
      <c r="CZV118" s="321"/>
      <c r="CZW118" s="321"/>
      <c r="CZX118" s="321"/>
      <c r="CZY118" s="321"/>
      <c r="CZZ118" s="321"/>
      <c r="DAA118" s="321"/>
      <c r="DAB118" s="321"/>
      <c r="DAC118" s="321"/>
      <c r="DAD118" s="321"/>
      <c r="DAE118" s="321"/>
      <c r="DAF118" s="321"/>
      <c r="DAG118" s="321"/>
      <c r="DAH118" s="321"/>
      <c r="DAI118" s="321"/>
      <c r="DAJ118" s="321"/>
      <c r="DAK118" s="321"/>
      <c r="DAL118" s="321"/>
      <c r="DAM118" s="321"/>
      <c r="DAN118" s="321"/>
      <c r="DAO118" s="321"/>
      <c r="DAP118" s="321"/>
      <c r="DAQ118" s="321"/>
      <c r="DAR118" s="321"/>
      <c r="DAS118" s="321"/>
      <c r="DAT118" s="321"/>
      <c r="DAU118" s="321"/>
      <c r="DAV118" s="321"/>
      <c r="DAW118" s="321"/>
      <c r="DAX118" s="321"/>
      <c r="DAY118" s="321"/>
      <c r="DAZ118" s="321"/>
      <c r="DBA118" s="321"/>
      <c r="DBB118" s="321"/>
      <c r="DBC118" s="321"/>
      <c r="DBD118" s="321"/>
      <c r="DBE118" s="321"/>
      <c r="DBF118" s="321"/>
      <c r="DBG118" s="321"/>
      <c r="DBH118" s="321"/>
      <c r="DBI118" s="321"/>
      <c r="DBJ118" s="321"/>
      <c r="DBK118" s="321"/>
      <c r="DBL118" s="321"/>
      <c r="DBM118" s="321"/>
      <c r="DBN118" s="321"/>
      <c r="DBO118" s="321"/>
      <c r="DBP118" s="321"/>
      <c r="DBQ118" s="321"/>
      <c r="DBR118" s="321"/>
      <c r="DBS118" s="321"/>
      <c r="DBT118" s="321"/>
      <c r="DBU118" s="321"/>
      <c r="DBV118" s="321"/>
      <c r="DBW118" s="321"/>
      <c r="DBX118" s="321"/>
      <c r="DBY118" s="321"/>
      <c r="DBZ118" s="321"/>
      <c r="DCA118" s="321"/>
      <c r="DCB118" s="321"/>
      <c r="DCC118" s="321"/>
      <c r="DCD118" s="321"/>
      <c r="DCE118" s="321"/>
      <c r="DCF118" s="321"/>
      <c r="DCG118" s="321"/>
      <c r="DCH118" s="321"/>
      <c r="DCI118" s="321"/>
      <c r="DCJ118" s="321"/>
      <c r="DCK118" s="321"/>
      <c r="DCL118" s="321"/>
      <c r="DCM118" s="321"/>
      <c r="DCN118" s="321"/>
      <c r="DCO118" s="321"/>
      <c r="DCP118" s="321"/>
      <c r="DCQ118" s="321"/>
      <c r="DCR118" s="321"/>
      <c r="DCS118" s="321"/>
      <c r="DCT118" s="321"/>
      <c r="DCU118" s="321"/>
      <c r="DCV118" s="321"/>
      <c r="DCW118" s="321"/>
      <c r="DCX118" s="321"/>
      <c r="DCY118" s="321"/>
      <c r="DCZ118" s="321"/>
      <c r="DDA118" s="321"/>
      <c r="DDB118" s="321"/>
      <c r="DDC118" s="321"/>
      <c r="DDD118" s="321"/>
      <c r="DDE118" s="321"/>
      <c r="DDF118" s="321"/>
      <c r="DDG118" s="321"/>
      <c r="DDH118" s="321"/>
      <c r="DDI118" s="321"/>
      <c r="DDJ118" s="321"/>
      <c r="DDK118" s="321"/>
      <c r="DDL118" s="321"/>
      <c r="DDM118" s="321"/>
      <c r="DDN118" s="321"/>
      <c r="DDO118" s="321"/>
      <c r="DDP118" s="321"/>
      <c r="DDQ118" s="321"/>
      <c r="DDR118" s="321"/>
      <c r="DDS118" s="321"/>
      <c r="DDT118" s="321"/>
      <c r="DDU118" s="321"/>
      <c r="DDV118" s="321"/>
      <c r="DDW118" s="321"/>
      <c r="DDX118" s="321"/>
      <c r="DDY118" s="321"/>
      <c r="DDZ118" s="321"/>
      <c r="DEA118" s="321"/>
      <c r="DEB118" s="321"/>
      <c r="DEC118" s="321"/>
      <c r="DED118" s="321"/>
      <c r="DEE118" s="321"/>
      <c r="DEF118" s="321"/>
      <c r="DEG118" s="321"/>
      <c r="DEH118" s="321"/>
      <c r="DEI118" s="321"/>
      <c r="DEJ118" s="321"/>
      <c r="DEK118" s="321"/>
      <c r="DEL118" s="321"/>
      <c r="DEM118" s="321"/>
      <c r="DEN118" s="321"/>
      <c r="DEO118" s="321"/>
      <c r="DEP118" s="321"/>
      <c r="DEQ118" s="321"/>
      <c r="DER118" s="321"/>
      <c r="DES118" s="321"/>
      <c r="DET118" s="321"/>
      <c r="DEU118" s="321"/>
      <c r="DEV118" s="321"/>
      <c r="DEW118" s="321"/>
      <c r="DEX118" s="321"/>
      <c r="DEY118" s="321"/>
      <c r="DEZ118" s="321"/>
      <c r="DFA118" s="321"/>
      <c r="DFB118" s="321"/>
      <c r="DFC118" s="321"/>
      <c r="DFD118" s="321"/>
      <c r="DFE118" s="321"/>
      <c r="DFF118" s="321"/>
      <c r="DFG118" s="321"/>
      <c r="DFH118" s="321"/>
      <c r="DFI118" s="321"/>
      <c r="DFJ118" s="321"/>
      <c r="DFK118" s="321"/>
      <c r="DFL118" s="321"/>
      <c r="DFM118" s="321"/>
      <c r="DFN118" s="321"/>
      <c r="DFO118" s="321"/>
      <c r="DFP118" s="321"/>
      <c r="DFQ118" s="321"/>
      <c r="DFR118" s="321"/>
      <c r="DFS118" s="321"/>
      <c r="DFT118" s="321"/>
      <c r="DFU118" s="321"/>
      <c r="DFV118" s="321"/>
      <c r="DFW118" s="321"/>
      <c r="DFX118" s="321"/>
      <c r="DFY118" s="321"/>
      <c r="DFZ118" s="321"/>
      <c r="DGA118" s="321"/>
      <c r="DGB118" s="321"/>
      <c r="DGC118" s="321"/>
      <c r="DGD118" s="321"/>
      <c r="DGE118" s="321"/>
      <c r="DGF118" s="321"/>
      <c r="DGG118" s="321"/>
      <c r="DGH118" s="321"/>
      <c r="DGI118" s="321"/>
      <c r="DGJ118" s="321"/>
      <c r="DGK118" s="321"/>
      <c r="DGL118" s="321"/>
      <c r="DGM118" s="321"/>
      <c r="DGN118" s="321"/>
      <c r="DGO118" s="321"/>
      <c r="DGP118" s="321"/>
      <c r="DGQ118" s="321"/>
      <c r="DGR118" s="321"/>
      <c r="DGS118" s="321"/>
      <c r="DGT118" s="321"/>
      <c r="DGU118" s="321"/>
      <c r="DGV118" s="321"/>
      <c r="DGW118" s="321"/>
      <c r="DGX118" s="321"/>
      <c r="DGY118" s="321"/>
      <c r="DGZ118" s="321"/>
      <c r="DHA118" s="321"/>
      <c r="DHB118" s="321"/>
      <c r="DHC118" s="321"/>
      <c r="DHD118" s="321"/>
      <c r="DHE118" s="321"/>
      <c r="DHF118" s="321"/>
      <c r="DHG118" s="321"/>
      <c r="DHH118" s="321"/>
      <c r="DHI118" s="321"/>
      <c r="DHJ118" s="321"/>
      <c r="DHK118" s="321"/>
      <c r="DHL118" s="321"/>
      <c r="DHM118" s="321"/>
      <c r="DHN118" s="321"/>
      <c r="DHO118" s="321"/>
      <c r="DHP118" s="321"/>
      <c r="DHQ118" s="321"/>
      <c r="DHR118" s="321"/>
      <c r="DHS118" s="321"/>
      <c r="DHT118" s="321"/>
      <c r="DHU118" s="321"/>
      <c r="DHV118" s="321"/>
      <c r="DHW118" s="321"/>
      <c r="DHX118" s="321"/>
      <c r="DHY118" s="321"/>
      <c r="DHZ118" s="321"/>
      <c r="DIA118" s="321"/>
      <c r="DIB118" s="321"/>
      <c r="DIC118" s="321"/>
      <c r="DID118" s="321"/>
      <c r="DIE118" s="321"/>
      <c r="DIF118" s="321"/>
      <c r="DIG118" s="321"/>
      <c r="DIH118" s="321"/>
      <c r="DII118" s="321"/>
      <c r="DIJ118" s="321"/>
      <c r="DIK118" s="321"/>
      <c r="DIL118" s="321"/>
      <c r="DIM118" s="321"/>
      <c r="DIN118" s="321"/>
      <c r="DIO118" s="321"/>
      <c r="DIP118" s="321"/>
      <c r="DIQ118" s="321"/>
      <c r="DIR118" s="321"/>
      <c r="DIS118" s="321"/>
      <c r="DIT118" s="321"/>
      <c r="DIU118" s="321"/>
      <c r="DIV118" s="321"/>
      <c r="DIW118" s="321"/>
      <c r="DIX118" s="321"/>
      <c r="DIY118" s="321"/>
      <c r="DIZ118" s="321"/>
      <c r="DJA118" s="321"/>
      <c r="DJB118" s="321"/>
      <c r="DJC118" s="321"/>
      <c r="DJD118" s="321"/>
      <c r="DJE118" s="321"/>
      <c r="DJF118" s="321"/>
      <c r="DJG118" s="321"/>
      <c r="DJH118" s="321"/>
      <c r="DJI118" s="321"/>
      <c r="DJJ118" s="321"/>
      <c r="DJK118" s="321"/>
      <c r="DJL118" s="321"/>
      <c r="DJM118" s="321"/>
      <c r="DJN118" s="321"/>
      <c r="DJO118" s="321"/>
      <c r="DJP118" s="321"/>
      <c r="DJQ118" s="321"/>
      <c r="DJR118" s="321"/>
      <c r="DJS118" s="321"/>
      <c r="DJT118" s="321"/>
      <c r="DJU118" s="321"/>
      <c r="DJV118" s="321"/>
      <c r="DJW118" s="321"/>
      <c r="DJX118" s="321"/>
      <c r="DJY118" s="321"/>
      <c r="DJZ118" s="321"/>
      <c r="DKA118" s="321"/>
      <c r="DKB118" s="321"/>
      <c r="DKC118" s="321"/>
      <c r="DKD118" s="321"/>
      <c r="DKE118" s="321"/>
      <c r="DKF118" s="321"/>
      <c r="DKG118" s="321"/>
      <c r="DKH118" s="321"/>
      <c r="DKI118" s="321"/>
      <c r="DKJ118" s="321"/>
      <c r="DKK118" s="321"/>
      <c r="DKL118" s="321"/>
      <c r="DKM118" s="321"/>
      <c r="DKN118" s="321"/>
      <c r="DKO118" s="321"/>
      <c r="DKP118" s="321"/>
      <c r="DKQ118" s="321"/>
      <c r="DKR118" s="321"/>
      <c r="DKS118" s="321"/>
      <c r="DKT118" s="321"/>
      <c r="DKU118" s="321"/>
      <c r="DKV118" s="321"/>
      <c r="DKW118" s="321"/>
      <c r="DKX118" s="321"/>
      <c r="DKY118" s="321"/>
      <c r="DKZ118" s="321"/>
      <c r="DLA118" s="321"/>
      <c r="DLB118" s="321"/>
      <c r="DLC118" s="321"/>
      <c r="DLD118" s="321"/>
      <c r="DLE118" s="321"/>
      <c r="DLF118" s="321"/>
      <c r="DLG118" s="321"/>
      <c r="DLH118" s="321"/>
      <c r="DLI118" s="321"/>
      <c r="DLJ118" s="321"/>
      <c r="DLK118" s="321"/>
      <c r="DLL118" s="321"/>
      <c r="DLM118" s="321"/>
      <c r="DLN118" s="321"/>
      <c r="DLO118" s="321"/>
      <c r="DLP118" s="321"/>
      <c r="DLQ118" s="321"/>
      <c r="DLR118" s="321"/>
      <c r="DLS118" s="321"/>
      <c r="DLT118" s="321"/>
      <c r="DLU118" s="321"/>
      <c r="DLV118" s="321"/>
      <c r="DLW118" s="321"/>
      <c r="DLX118" s="321"/>
      <c r="DLY118" s="321"/>
      <c r="DLZ118" s="321"/>
      <c r="DMA118" s="321"/>
      <c r="DMB118" s="321"/>
      <c r="DMC118" s="321"/>
      <c r="DMD118" s="321"/>
      <c r="DME118" s="321"/>
      <c r="DMF118" s="321"/>
      <c r="DMG118" s="321"/>
      <c r="DMH118" s="321"/>
      <c r="DMI118" s="321"/>
      <c r="DMJ118" s="321"/>
      <c r="DMK118" s="321"/>
      <c r="DML118" s="321"/>
      <c r="DMM118" s="321"/>
      <c r="DMN118" s="321"/>
      <c r="DMO118" s="321"/>
      <c r="DMP118" s="321"/>
      <c r="DMQ118" s="321"/>
      <c r="DMR118" s="321"/>
      <c r="DMS118" s="321"/>
      <c r="DMT118" s="321"/>
      <c r="DMU118" s="321"/>
      <c r="DMV118" s="321"/>
      <c r="DMW118" s="321"/>
      <c r="DMX118" s="321"/>
      <c r="DMY118" s="321"/>
      <c r="DMZ118" s="321"/>
      <c r="DNA118" s="321"/>
      <c r="DNB118" s="321"/>
      <c r="DNC118" s="321"/>
      <c r="DND118" s="321"/>
      <c r="DNE118" s="321"/>
      <c r="DNF118" s="321"/>
      <c r="DNG118" s="321"/>
      <c r="DNH118" s="321"/>
      <c r="DNI118" s="321"/>
      <c r="DNJ118" s="321"/>
      <c r="DNK118" s="321"/>
      <c r="DNL118" s="321"/>
      <c r="DNM118" s="321"/>
      <c r="DNN118" s="321"/>
      <c r="DNO118" s="321"/>
      <c r="DNP118" s="321"/>
      <c r="DNQ118" s="321"/>
      <c r="DNR118" s="321"/>
      <c r="DNS118" s="321"/>
      <c r="DNT118" s="321"/>
      <c r="DNU118" s="321"/>
      <c r="DNV118" s="321"/>
      <c r="DNW118" s="321"/>
      <c r="DNX118" s="321"/>
      <c r="DNY118" s="321"/>
      <c r="DNZ118" s="321"/>
      <c r="DOA118" s="321"/>
      <c r="DOB118" s="321"/>
      <c r="DOC118" s="321"/>
      <c r="DOD118" s="321"/>
      <c r="DOE118" s="321"/>
      <c r="DOF118" s="321"/>
      <c r="DOG118" s="321"/>
      <c r="DOH118" s="321"/>
      <c r="DOI118" s="321"/>
      <c r="DOJ118" s="321"/>
      <c r="DOK118" s="321"/>
      <c r="DOL118" s="321"/>
      <c r="DOM118" s="321"/>
      <c r="DON118" s="321"/>
      <c r="DOO118" s="321"/>
      <c r="DOP118" s="321"/>
      <c r="DOQ118" s="321"/>
      <c r="DOR118" s="321"/>
      <c r="DOS118" s="321"/>
      <c r="DOT118" s="321"/>
      <c r="DOU118" s="321"/>
      <c r="DOV118" s="321"/>
      <c r="DOW118" s="321"/>
      <c r="DOX118" s="321"/>
      <c r="DOY118" s="321"/>
      <c r="DOZ118" s="321"/>
      <c r="DPA118" s="321"/>
      <c r="DPB118" s="321"/>
      <c r="DPC118" s="321"/>
      <c r="DPD118" s="321"/>
      <c r="DPE118" s="321"/>
      <c r="DPF118" s="321"/>
      <c r="DPG118" s="321"/>
      <c r="DPH118" s="321"/>
      <c r="DPI118" s="321"/>
      <c r="DPJ118" s="321"/>
      <c r="DPK118" s="321"/>
      <c r="DPL118" s="321"/>
      <c r="DPM118" s="321"/>
      <c r="DPN118" s="321"/>
      <c r="DPO118" s="321"/>
      <c r="DPP118" s="321"/>
      <c r="DPQ118" s="321"/>
      <c r="DPR118" s="321"/>
      <c r="DPS118" s="321"/>
      <c r="DPT118" s="321"/>
      <c r="DPU118" s="321"/>
      <c r="DPV118" s="321"/>
      <c r="DPW118" s="321"/>
      <c r="DPX118" s="321"/>
      <c r="DPY118" s="321"/>
      <c r="DPZ118" s="321"/>
      <c r="DQA118" s="321"/>
      <c r="DQB118" s="321"/>
      <c r="DQC118" s="321"/>
      <c r="DQD118" s="321"/>
      <c r="DQE118" s="321"/>
      <c r="DQF118" s="321"/>
      <c r="DQG118" s="321"/>
      <c r="DQH118" s="321"/>
      <c r="DQI118" s="321"/>
      <c r="DQJ118" s="321"/>
      <c r="DQK118" s="321"/>
      <c r="DQL118" s="321"/>
      <c r="DQM118" s="321"/>
      <c r="DQN118" s="321"/>
      <c r="DQO118" s="321"/>
      <c r="DQP118" s="321"/>
      <c r="DQQ118" s="321"/>
      <c r="DQR118" s="321"/>
      <c r="DQS118" s="321"/>
      <c r="DQT118" s="321"/>
      <c r="DQU118" s="321"/>
      <c r="DQV118" s="321"/>
      <c r="DQW118" s="321"/>
      <c r="DQX118" s="321"/>
      <c r="DQY118" s="321"/>
      <c r="DQZ118" s="321"/>
      <c r="DRA118" s="321"/>
      <c r="DRB118" s="321"/>
      <c r="DRC118" s="321"/>
      <c r="DRD118" s="321"/>
      <c r="DRE118" s="321"/>
      <c r="DRF118" s="321"/>
      <c r="DRG118" s="321"/>
      <c r="DRH118" s="321"/>
      <c r="DRI118" s="321"/>
      <c r="DRJ118" s="321"/>
      <c r="DRK118" s="321"/>
      <c r="DRL118" s="321"/>
      <c r="DRM118" s="321"/>
      <c r="DRN118" s="321"/>
      <c r="DRO118" s="321"/>
      <c r="DRP118" s="321"/>
      <c r="DRQ118" s="321"/>
      <c r="DRR118" s="321"/>
      <c r="DRS118" s="321"/>
      <c r="DRT118" s="321"/>
      <c r="DRU118" s="321"/>
      <c r="DRV118" s="321"/>
      <c r="DRW118" s="321"/>
      <c r="DRX118" s="321"/>
      <c r="DRY118" s="321"/>
      <c r="DRZ118" s="321"/>
      <c r="DSA118" s="321"/>
      <c r="DSB118" s="321"/>
      <c r="DSC118" s="321"/>
      <c r="DSD118" s="321"/>
      <c r="DSE118" s="321"/>
      <c r="DSF118" s="321"/>
      <c r="DSG118" s="321"/>
      <c r="DSH118" s="321"/>
      <c r="DSI118" s="321"/>
      <c r="DSJ118" s="321"/>
      <c r="DSK118" s="321"/>
      <c r="DSL118" s="321"/>
      <c r="DSM118" s="321"/>
      <c r="DSN118" s="321"/>
      <c r="DSO118" s="321"/>
      <c r="DSP118" s="321"/>
      <c r="DSQ118" s="321"/>
      <c r="DSR118" s="321"/>
      <c r="DSS118" s="321"/>
      <c r="DST118" s="321"/>
      <c r="DSU118" s="321"/>
      <c r="DSV118" s="321"/>
      <c r="DSW118" s="321"/>
      <c r="DSX118" s="321"/>
      <c r="DSY118" s="321"/>
      <c r="DSZ118" s="321"/>
      <c r="DTA118" s="321"/>
      <c r="DTB118" s="321"/>
      <c r="DTC118" s="321"/>
      <c r="DTD118" s="321"/>
      <c r="DTE118" s="321"/>
      <c r="DTF118" s="321"/>
      <c r="DTG118" s="321"/>
      <c r="DTH118" s="321"/>
      <c r="DTI118" s="321"/>
      <c r="DTJ118" s="321"/>
      <c r="DTK118" s="321"/>
      <c r="DTL118" s="321"/>
      <c r="DTM118" s="321"/>
      <c r="DTN118" s="321"/>
      <c r="DTO118" s="321"/>
      <c r="DTP118" s="321"/>
      <c r="DTQ118" s="321"/>
      <c r="DTR118" s="321"/>
      <c r="DTS118" s="321"/>
      <c r="DTT118" s="321"/>
      <c r="DTU118" s="321"/>
      <c r="DTV118" s="321"/>
      <c r="DTW118" s="321"/>
      <c r="DTX118" s="321"/>
      <c r="DTY118" s="321"/>
      <c r="DTZ118" s="321"/>
      <c r="DUA118" s="321"/>
      <c r="DUB118" s="321"/>
      <c r="DUC118" s="321"/>
      <c r="DUD118" s="321"/>
      <c r="DUE118" s="321"/>
      <c r="DUF118" s="321"/>
      <c r="DUG118" s="321"/>
      <c r="DUH118" s="321"/>
      <c r="DUI118" s="321"/>
      <c r="DUJ118" s="321"/>
      <c r="DUK118" s="321"/>
      <c r="DUL118" s="321"/>
      <c r="DUM118" s="321"/>
      <c r="DUN118" s="321"/>
      <c r="DUO118" s="321"/>
      <c r="DUP118" s="321"/>
      <c r="DUQ118" s="321"/>
      <c r="DUR118" s="321"/>
      <c r="DUS118" s="321"/>
      <c r="DUT118" s="321"/>
      <c r="DUU118" s="321"/>
      <c r="DUV118" s="321"/>
      <c r="DUW118" s="321"/>
      <c r="DUX118" s="321"/>
      <c r="DUY118" s="321"/>
      <c r="DUZ118" s="321"/>
      <c r="DVA118" s="321"/>
      <c r="DVB118" s="321"/>
      <c r="DVC118" s="321"/>
      <c r="DVD118" s="321"/>
      <c r="DVE118" s="321"/>
      <c r="DVF118" s="321"/>
      <c r="DVG118" s="321"/>
      <c r="DVH118" s="321"/>
      <c r="DVI118" s="321"/>
      <c r="DVJ118" s="321"/>
      <c r="DVK118" s="321"/>
      <c r="DVL118" s="321"/>
      <c r="DVM118" s="321"/>
      <c r="DVN118" s="321"/>
      <c r="DVO118" s="321"/>
      <c r="DVP118" s="321"/>
      <c r="DVQ118" s="321"/>
      <c r="DVR118" s="321"/>
      <c r="DVS118" s="321"/>
      <c r="DVT118" s="321"/>
      <c r="DVU118" s="321"/>
      <c r="DVV118" s="321"/>
      <c r="DVW118" s="321"/>
      <c r="DVX118" s="321"/>
      <c r="DVY118" s="321"/>
      <c r="DVZ118" s="321"/>
      <c r="DWA118" s="321"/>
      <c r="DWB118" s="321"/>
      <c r="DWC118" s="321"/>
      <c r="DWD118" s="321"/>
      <c r="DWE118" s="321"/>
      <c r="DWF118" s="321"/>
      <c r="DWG118" s="321"/>
      <c r="DWH118" s="321"/>
      <c r="DWI118" s="321"/>
      <c r="DWJ118" s="321"/>
      <c r="DWK118" s="321"/>
      <c r="DWL118" s="321"/>
      <c r="DWM118" s="321"/>
      <c r="DWN118" s="321"/>
      <c r="DWO118" s="321"/>
      <c r="DWP118" s="321"/>
      <c r="DWQ118" s="321"/>
      <c r="DWR118" s="321"/>
      <c r="DWS118" s="321"/>
      <c r="DWT118" s="321"/>
      <c r="DWU118" s="321"/>
      <c r="DWV118" s="321"/>
      <c r="DWW118" s="321"/>
      <c r="DWX118" s="321"/>
      <c r="DWY118" s="321"/>
      <c r="DWZ118" s="321"/>
      <c r="DXA118" s="321"/>
      <c r="DXB118" s="321"/>
      <c r="DXC118" s="321"/>
      <c r="DXD118" s="321"/>
      <c r="DXE118" s="321"/>
      <c r="DXF118" s="321"/>
      <c r="DXG118" s="321"/>
      <c r="DXH118" s="321"/>
      <c r="DXI118" s="321"/>
      <c r="DXJ118" s="321"/>
      <c r="DXK118" s="321"/>
      <c r="DXL118" s="321"/>
      <c r="DXM118" s="321"/>
      <c r="DXN118" s="321"/>
      <c r="DXO118" s="321"/>
      <c r="DXP118" s="321"/>
      <c r="DXQ118" s="321"/>
      <c r="DXR118" s="321"/>
      <c r="DXS118" s="321"/>
      <c r="DXT118" s="321"/>
      <c r="DXU118" s="321"/>
      <c r="DXV118" s="321"/>
      <c r="DXW118" s="321"/>
      <c r="DXX118" s="321"/>
      <c r="DXY118" s="321"/>
      <c r="DXZ118" s="321"/>
      <c r="DYA118" s="321"/>
      <c r="DYB118" s="321"/>
      <c r="DYC118" s="321"/>
      <c r="DYD118" s="321"/>
      <c r="DYE118" s="321"/>
      <c r="DYF118" s="321"/>
      <c r="DYG118" s="321"/>
      <c r="DYH118" s="321"/>
      <c r="DYI118" s="321"/>
      <c r="DYJ118" s="321"/>
      <c r="DYK118" s="321"/>
      <c r="DYL118" s="321"/>
      <c r="DYM118" s="321"/>
      <c r="DYN118" s="321"/>
      <c r="DYO118" s="321"/>
      <c r="DYP118" s="321"/>
      <c r="DYQ118" s="321"/>
      <c r="DYR118" s="321"/>
      <c r="DYS118" s="321"/>
      <c r="DYT118" s="321"/>
      <c r="DYU118" s="321"/>
      <c r="DYV118" s="321"/>
      <c r="DYW118" s="321"/>
      <c r="DYX118" s="321"/>
      <c r="DYY118" s="321"/>
      <c r="DYZ118" s="321"/>
      <c r="DZA118" s="321"/>
      <c r="DZB118" s="321"/>
      <c r="DZC118" s="321"/>
      <c r="DZD118" s="321"/>
      <c r="DZE118" s="321"/>
      <c r="DZF118" s="321"/>
      <c r="DZG118" s="321"/>
      <c r="DZH118" s="321"/>
      <c r="DZI118" s="321"/>
      <c r="DZJ118" s="321"/>
      <c r="DZK118" s="321"/>
      <c r="DZL118" s="321"/>
      <c r="DZM118" s="321"/>
      <c r="DZN118" s="321"/>
      <c r="DZO118" s="321"/>
      <c r="DZP118" s="321"/>
      <c r="DZQ118" s="321"/>
      <c r="DZR118" s="321"/>
      <c r="DZS118" s="321"/>
      <c r="DZT118" s="321"/>
      <c r="DZU118" s="321"/>
      <c r="DZV118" s="321"/>
      <c r="DZW118" s="321"/>
      <c r="DZX118" s="321"/>
      <c r="DZY118" s="321"/>
      <c r="DZZ118" s="321"/>
      <c r="EAA118" s="321"/>
      <c r="EAB118" s="321"/>
      <c r="EAC118" s="321"/>
      <c r="EAD118" s="321"/>
      <c r="EAE118" s="321"/>
      <c r="EAF118" s="321"/>
      <c r="EAG118" s="321"/>
      <c r="EAH118" s="321"/>
      <c r="EAI118" s="321"/>
      <c r="EAJ118" s="321"/>
      <c r="EAK118" s="321"/>
      <c r="EAL118" s="321"/>
      <c r="EAM118" s="321"/>
      <c r="EAN118" s="321"/>
      <c r="EAO118" s="321"/>
      <c r="EAP118" s="321"/>
      <c r="EAQ118" s="321"/>
      <c r="EAR118" s="321"/>
      <c r="EAS118" s="321"/>
      <c r="EAT118" s="321"/>
      <c r="EAU118" s="321"/>
      <c r="EAV118" s="321"/>
      <c r="EAW118" s="321"/>
      <c r="EAX118" s="321"/>
      <c r="EAY118" s="321"/>
      <c r="EAZ118" s="321"/>
      <c r="EBA118" s="321"/>
      <c r="EBB118" s="321"/>
      <c r="EBC118" s="321"/>
      <c r="EBD118" s="321"/>
      <c r="EBE118" s="321"/>
      <c r="EBF118" s="321"/>
      <c r="EBG118" s="321"/>
      <c r="EBH118" s="321"/>
      <c r="EBI118" s="321"/>
      <c r="EBJ118" s="321"/>
      <c r="EBK118" s="321"/>
      <c r="EBL118" s="321"/>
      <c r="EBM118" s="321"/>
      <c r="EBN118" s="321"/>
      <c r="EBO118" s="321"/>
      <c r="EBP118" s="321"/>
      <c r="EBQ118" s="321"/>
      <c r="EBR118" s="321"/>
      <c r="EBS118" s="321"/>
      <c r="EBT118" s="321"/>
      <c r="EBU118" s="321"/>
      <c r="EBV118" s="321"/>
      <c r="EBW118" s="321"/>
      <c r="EBX118" s="321"/>
      <c r="EBY118" s="321"/>
      <c r="EBZ118" s="321"/>
      <c r="ECA118" s="321"/>
      <c r="ECB118" s="321"/>
      <c r="ECC118" s="321"/>
      <c r="ECD118" s="321"/>
      <c r="ECE118" s="321"/>
      <c r="ECF118" s="321"/>
      <c r="ECG118" s="321"/>
      <c r="ECH118" s="321"/>
      <c r="ECI118" s="321"/>
      <c r="ECJ118" s="321"/>
      <c r="ECK118" s="321"/>
      <c r="ECL118" s="321"/>
      <c r="ECM118" s="321"/>
      <c r="ECN118" s="321"/>
      <c r="ECO118" s="321"/>
      <c r="ECP118" s="321"/>
      <c r="ECQ118" s="321"/>
      <c r="ECR118" s="321"/>
      <c r="ECS118" s="321"/>
      <c r="ECT118" s="321"/>
      <c r="ECU118" s="321"/>
      <c r="ECV118" s="321"/>
      <c r="ECW118" s="321"/>
      <c r="ECX118" s="321"/>
      <c r="ECY118" s="321"/>
      <c r="ECZ118" s="321"/>
      <c r="EDA118" s="321"/>
      <c r="EDB118" s="321"/>
      <c r="EDC118" s="321"/>
      <c r="EDD118" s="321"/>
      <c r="EDE118" s="321"/>
      <c r="EDF118" s="321"/>
      <c r="EDG118" s="321"/>
      <c r="EDH118" s="321"/>
      <c r="EDI118" s="321"/>
      <c r="EDJ118" s="321"/>
      <c r="EDK118" s="321"/>
      <c r="EDL118" s="321"/>
      <c r="EDM118" s="321"/>
      <c r="EDN118" s="321"/>
      <c r="EDO118" s="321"/>
      <c r="EDP118" s="321"/>
      <c r="EDQ118" s="321"/>
      <c r="EDR118" s="321"/>
      <c r="EDS118" s="321"/>
      <c r="EDT118" s="321"/>
      <c r="EDU118" s="321"/>
      <c r="EDV118" s="321"/>
      <c r="EDW118" s="321"/>
      <c r="EDX118" s="321"/>
      <c r="EDY118" s="321"/>
      <c r="EDZ118" s="321"/>
      <c r="EEA118" s="321"/>
      <c r="EEB118" s="321"/>
      <c r="EEC118" s="321"/>
      <c r="EED118" s="321"/>
      <c r="EEE118" s="321"/>
      <c r="EEF118" s="321"/>
      <c r="EEG118" s="321"/>
      <c r="EEH118" s="321"/>
      <c r="EEI118" s="321"/>
      <c r="EEJ118" s="321"/>
      <c r="EEK118" s="321"/>
      <c r="EEL118" s="321"/>
      <c r="EEM118" s="321"/>
      <c r="EEN118" s="321"/>
      <c r="EEO118" s="321"/>
      <c r="EEP118" s="321"/>
      <c r="EEQ118" s="321"/>
      <c r="EER118" s="321"/>
      <c r="EES118" s="321"/>
      <c r="EET118" s="321"/>
      <c r="EEU118" s="321"/>
      <c r="EEV118" s="321"/>
      <c r="EEW118" s="321"/>
      <c r="EEX118" s="321"/>
      <c r="EEY118" s="321"/>
      <c r="EEZ118" s="321"/>
      <c r="EFA118" s="321"/>
      <c r="EFB118" s="321"/>
      <c r="EFC118" s="321"/>
      <c r="EFD118" s="321"/>
      <c r="EFE118" s="321"/>
      <c r="EFF118" s="321"/>
      <c r="EFG118" s="321"/>
      <c r="EFH118" s="321"/>
      <c r="EFI118" s="321"/>
      <c r="EFJ118" s="321"/>
      <c r="EFK118" s="321"/>
      <c r="EFL118" s="321"/>
      <c r="EFM118" s="321"/>
      <c r="EFN118" s="321"/>
      <c r="EFO118" s="321"/>
      <c r="EFP118" s="321"/>
      <c r="EFQ118" s="321"/>
      <c r="EFR118" s="321"/>
      <c r="EFS118" s="321"/>
      <c r="EFT118" s="321"/>
      <c r="EFU118" s="321"/>
      <c r="EFV118" s="321"/>
      <c r="EFW118" s="321"/>
      <c r="EFX118" s="321"/>
      <c r="EFY118" s="321"/>
      <c r="EFZ118" s="321"/>
      <c r="EGA118" s="321"/>
      <c r="EGB118" s="321"/>
      <c r="EGC118" s="321"/>
      <c r="EGD118" s="321"/>
      <c r="EGE118" s="321"/>
      <c r="EGF118" s="321"/>
      <c r="EGG118" s="321"/>
      <c r="EGH118" s="321"/>
      <c r="EGI118" s="321"/>
      <c r="EGJ118" s="321"/>
      <c r="EGK118" s="321"/>
      <c r="EGL118" s="321"/>
      <c r="EGM118" s="321"/>
      <c r="EGN118" s="321"/>
      <c r="EGO118" s="321"/>
      <c r="EGP118" s="321"/>
      <c r="EGQ118" s="321"/>
      <c r="EGR118" s="321"/>
      <c r="EGS118" s="321"/>
      <c r="EGT118" s="321"/>
      <c r="EGU118" s="321"/>
      <c r="EGV118" s="321"/>
      <c r="EGW118" s="321"/>
      <c r="EGX118" s="321"/>
      <c r="EGY118" s="321"/>
      <c r="EGZ118" s="321"/>
      <c r="EHA118" s="321"/>
      <c r="EHB118" s="321"/>
      <c r="EHC118" s="321"/>
      <c r="EHD118" s="321"/>
      <c r="EHE118" s="321"/>
      <c r="EHF118" s="321"/>
      <c r="EHG118" s="321"/>
      <c r="EHH118" s="321"/>
      <c r="EHI118" s="321"/>
      <c r="EHJ118" s="321"/>
      <c r="EHK118" s="321"/>
      <c r="EHL118" s="321"/>
      <c r="EHM118" s="321"/>
      <c r="EHN118" s="321"/>
      <c r="EHO118" s="321"/>
      <c r="EHP118" s="321"/>
      <c r="EHQ118" s="321"/>
      <c r="EHR118" s="321"/>
      <c r="EHS118" s="321"/>
      <c r="EHT118" s="321"/>
      <c r="EHU118" s="321"/>
      <c r="EHV118" s="321"/>
      <c r="EHW118" s="321"/>
      <c r="EHX118" s="321"/>
      <c r="EHY118" s="321"/>
      <c r="EHZ118" s="321"/>
      <c r="EIA118" s="321"/>
      <c r="EIB118" s="321"/>
      <c r="EIC118" s="321"/>
      <c r="EID118" s="321"/>
      <c r="EIE118" s="321"/>
      <c r="EIF118" s="321"/>
      <c r="EIG118" s="321"/>
      <c r="EIH118" s="321"/>
      <c r="EII118" s="321"/>
      <c r="EIJ118" s="321"/>
      <c r="EIK118" s="321"/>
      <c r="EIL118" s="321"/>
      <c r="EIM118" s="321"/>
      <c r="EIN118" s="321"/>
      <c r="EIO118" s="321"/>
      <c r="EIP118" s="321"/>
      <c r="EIQ118" s="321"/>
      <c r="EIR118" s="321"/>
      <c r="EIS118" s="321"/>
      <c r="EIT118" s="321"/>
      <c r="EIU118" s="321"/>
      <c r="EIV118" s="321"/>
      <c r="EIW118" s="321"/>
      <c r="EIX118" s="321"/>
      <c r="EIY118" s="321"/>
      <c r="EIZ118" s="321"/>
      <c r="EJA118" s="321"/>
      <c r="EJB118" s="321"/>
      <c r="EJC118" s="321"/>
      <c r="EJD118" s="321"/>
      <c r="EJE118" s="321"/>
      <c r="EJF118" s="321"/>
      <c r="EJG118" s="321"/>
      <c r="EJH118" s="321"/>
      <c r="EJI118" s="321"/>
      <c r="EJJ118" s="321"/>
      <c r="EJK118" s="321"/>
      <c r="EJL118" s="321"/>
      <c r="EJM118" s="321"/>
      <c r="EJN118" s="321"/>
      <c r="EJO118" s="321"/>
      <c r="EJP118" s="321"/>
      <c r="EJQ118" s="321"/>
      <c r="EJR118" s="321"/>
      <c r="EJS118" s="321"/>
      <c r="EJT118" s="321"/>
      <c r="EJU118" s="321"/>
      <c r="EJV118" s="321"/>
      <c r="EJW118" s="321"/>
      <c r="EJX118" s="321"/>
      <c r="EJY118" s="321"/>
      <c r="EJZ118" s="321"/>
      <c r="EKA118" s="321"/>
      <c r="EKB118" s="321"/>
      <c r="EKC118" s="321"/>
      <c r="EKD118" s="321"/>
      <c r="EKE118" s="321"/>
      <c r="EKF118" s="321"/>
      <c r="EKG118" s="321"/>
      <c r="EKH118" s="321"/>
      <c r="EKI118" s="321"/>
      <c r="EKJ118" s="321"/>
      <c r="EKK118" s="321"/>
      <c r="EKL118" s="321"/>
      <c r="EKM118" s="321"/>
      <c r="EKN118" s="321"/>
      <c r="EKO118" s="321"/>
      <c r="EKP118" s="321"/>
      <c r="EKQ118" s="321"/>
      <c r="EKR118" s="321"/>
      <c r="EKS118" s="321"/>
      <c r="EKT118" s="321"/>
      <c r="EKU118" s="321"/>
      <c r="EKV118" s="321"/>
      <c r="EKW118" s="321"/>
      <c r="EKX118" s="321"/>
      <c r="EKY118" s="321"/>
      <c r="EKZ118" s="321"/>
      <c r="ELA118" s="321"/>
      <c r="ELB118" s="321"/>
      <c r="ELC118" s="321"/>
      <c r="ELD118" s="321"/>
      <c r="ELE118" s="321"/>
      <c r="ELF118" s="321"/>
      <c r="ELG118" s="321"/>
      <c r="ELH118" s="321"/>
      <c r="ELI118" s="321"/>
      <c r="ELJ118" s="321"/>
      <c r="ELK118" s="321"/>
      <c r="ELL118" s="321"/>
      <c r="ELM118" s="321"/>
      <c r="ELN118" s="321"/>
      <c r="ELO118" s="321"/>
      <c r="ELP118" s="321"/>
      <c r="ELQ118" s="321"/>
      <c r="ELR118" s="321"/>
      <c r="ELS118" s="321"/>
      <c r="ELT118" s="321"/>
      <c r="ELU118" s="321"/>
      <c r="ELV118" s="321"/>
      <c r="ELW118" s="321"/>
      <c r="ELX118" s="321"/>
      <c r="ELY118" s="321"/>
      <c r="ELZ118" s="321"/>
      <c r="EMA118" s="321"/>
      <c r="EMB118" s="321"/>
      <c r="EMC118" s="321"/>
      <c r="EMD118" s="321"/>
      <c r="EME118" s="321"/>
      <c r="EMF118" s="321"/>
      <c r="EMG118" s="321"/>
      <c r="EMH118" s="321"/>
      <c r="EMI118" s="321"/>
      <c r="EMJ118" s="321"/>
      <c r="EMK118" s="321"/>
      <c r="EML118" s="321"/>
      <c r="EMM118" s="321"/>
      <c r="EMN118" s="321"/>
      <c r="EMO118" s="321"/>
      <c r="EMP118" s="321"/>
      <c r="EMQ118" s="321"/>
      <c r="EMR118" s="321"/>
      <c r="EMS118" s="321"/>
      <c r="EMT118" s="321"/>
      <c r="EMU118" s="321"/>
      <c r="EMV118" s="321"/>
      <c r="EMW118" s="321"/>
      <c r="EMX118" s="321"/>
      <c r="EMY118" s="321"/>
      <c r="EMZ118" s="321"/>
      <c r="ENA118" s="321"/>
      <c r="ENB118" s="321"/>
      <c r="ENC118" s="321"/>
      <c r="END118" s="321"/>
      <c r="ENE118" s="321"/>
      <c r="ENF118" s="321"/>
      <c r="ENG118" s="321"/>
      <c r="ENH118" s="321"/>
      <c r="ENI118" s="321"/>
      <c r="ENJ118" s="321"/>
      <c r="ENK118" s="321"/>
      <c r="ENL118" s="321"/>
      <c r="ENM118" s="321"/>
      <c r="ENN118" s="321"/>
      <c r="ENO118" s="321"/>
      <c r="ENP118" s="321"/>
      <c r="ENQ118" s="321"/>
      <c r="ENR118" s="321"/>
      <c r="ENS118" s="321"/>
      <c r="ENT118" s="321"/>
      <c r="ENU118" s="321"/>
      <c r="ENV118" s="321"/>
      <c r="ENW118" s="321"/>
      <c r="ENX118" s="321"/>
      <c r="ENY118" s="321"/>
      <c r="ENZ118" s="321"/>
      <c r="EOA118" s="321"/>
      <c r="EOB118" s="321"/>
      <c r="EOC118" s="321"/>
      <c r="EOD118" s="321"/>
      <c r="EOE118" s="321"/>
      <c r="EOF118" s="321"/>
      <c r="EOG118" s="321"/>
      <c r="EOH118" s="321"/>
      <c r="EOI118" s="321"/>
      <c r="EOJ118" s="321"/>
      <c r="EOK118" s="321"/>
      <c r="EOL118" s="321"/>
      <c r="EOM118" s="321"/>
      <c r="EON118" s="321"/>
      <c r="EOO118" s="321"/>
      <c r="EOP118" s="321"/>
      <c r="EOQ118" s="321"/>
      <c r="EOR118" s="321"/>
      <c r="EOS118" s="321"/>
      <c r="EOT118" s="321"/>
      <c r="EOU118" s="321"/>
      <c r="EOV118" s="321"/>
      <c r="EOW118" s="321"/>
      <c r="EOX118" s="321"/>
      <c r="EOY118" s="321"/>
      <c r="EOZ118" s="321"/>
      <c r="EPA118" s="321"/>
      <c r="EPB118" s="321"/>
      <c r="EPC118" s="321"/>
      <c r="EPD118" s="321"/>
      <c r="EPE118" s="321"/>
      <c r="EPF118" s="321"/>
      <c r="EPG118" s="321"/>
      <c r="EPH118" s="321"/>
      <c r="EPI118" s="321"/>
      <c r="EPJ118" s="321"/>
      <c r="EPK118" s="321"/>
      <c r="EPL118" s="321"/>
      <c r="EPM118" s="321"/>
      <c r="EPN118" s="321"/>
      <c r="EPO118" s="321"/>
      <c r="EPP118" s="321"/>
      <c r="EPQ118" s="321"/>
      <c r="EPR118" s="321"/>
      <c r="EPS118" s="321"/>
      <c r="EPT118" s="321"/>
      <c r="EPU118" s="321"/>
      <c r="EPV118" s="321"/>
      <c r="EPW118" s="321"/>
      <c r="EPX118" s="321"/>
      <c r="EPY118" s="321"/>
      <c r="EPZ118" s="321"/>
      <c r="EQA118" s="321"/>
      <c r="EQB118" s="321"/>
      <c r="EQC118" s="321"/>
      <c r="EQD118" s="321"/>
      <c r="EQE118" s="321"/>
      <c r="EQF118" s="321"/>
      <c r="EQG118" s="321"/>
      <c r="EQH118" s="321"/>
      <c r="EQI118" s="321"/>
      <c r="EQJ118" s="321"/>
      <c r="EQK118" s="321"/>
      <c r="EQL118" s="321"/>
      <c r="EQM118" s="321"/>
      <c r="EQN118" s="321"/>
      <c r="EQO118" s="321"/>
      <c r="EQP118" s="321"/>
      <c r="EQQ118" s="321"/>
      <c r="EQR118" s="321"/>
      <c r="EQS118" s="321"/>
      <c r="EQT118" s="321"/>
      <c r="EQU118" s="321"/>
      <c r="EQV118" s="321"/>
      <c r="EQW118" s="321"/>
      <c r="EQX118" s="321"/>
      <c r="EQY118" s="321"/>
      <c r="EQZ118" s="321"/>
      <c r="ERA118" s="321"/>
      <c r="ERB118" s="321"/>
      <c r="ERC118" s="321"/>
      <c r="ERD118" s="321"/>
      <c r="ERE118" s="321"/>
      <c r="ERF118" s="321"/>
      <c r="ERG118" s="321"/>
      <c r="ERH118" s="321"/>
      <c r="ERI118" s="321"/>
      <c r="ERJ118" s="321"/>
      <c r="ERK118" s="321"/>
      <c r="ERL118" s="321"/>
      <c r="ERM118" s="321"/>
      <c r="ERN118" s="321"/>
      <c r="ERO118" s="321"/>
      <c r="ERP118" s="321"/>
      <c r="ERQ118" s="321"/>
      <c r="ERR118" s="321"/>
      <c r="ERS118" s="321"/>
      <c r="ERT118" s="321"/>
      <c r="ERU118" s="321"/>
      <c r="ERV118" s="321"/>
      <c r="ERW118" s="321"/>
      <c r="ERX118" s="321"/>
      <c r="ERY118" s="321"/>
      <c r="ERZ118" s="321"/>
      <c r="ESA118" s="321"/>
      <c r="ESB118" s="321"/>
      <c r="ESC118" s="321"/>
      <c r="ESD118" s="321"/>
      <c r="ESE118" s="321"/>
      <c r="ESF118" s="321"/>
      <c r="ESG118" s="321"/>
      <c r="ESH118" s="321"/>
      <c r="ESI118" s="321"/>
      <c r="ESJ118" s="321"/>
      <c r="ESK118" s="321"/>
      <c r="ESL118" s="321"/>
      <c r="ESM118" s="321"/>
      <c r="ESN118" s="321"/>
      <c r="ESO118" s="321"/>
      <c r="ESP118" s="321"/>
      <c r="ESQ118" s="321"/>
      <c r="ESR118" s="321"/>
      <c r="ESS118" s="321"/>
      <c r="EST118" s="321"/>
      <c r="ESU118" s="321"/>
      <c r="ESV118" s="321"/>
      <c r="ESW118" s="321"/>
      <c r="ESX118" s="321"/>
      <c r="ESY118" s="321"/>
      <c r="ESZ118" s="321"/>
      <c r="ETA118" s="321"/>
      <c r="ETB118" s="321"/>
      <c r="ETC118" s="321"/>
      <c r="ETD118" s="321"/>
      <c r="ETE118" s="321"/>
      <c r="ETF118" s="321"/>
      <c r="ETG118" s="321"/>
      <c r="ETH118" s="321"/>
      <c r="ETI118" s="321"/>
      <c r="ETJ118" s="321"/>
      <c r="ETK118" s="321"/>
      <c r="ETL118" s="321"/>
      <c r="ETM118" s="321"/>
      <c r="ETN118" s="321"/>
      <c r="ETO118" s="321"/>
      <c r="ETP118" s="321"/>
      <c r="ETQ118" s="321"/>
      <c r="ETR118" s="321"/>
      <c r="ETS118" s="321"/>
      <c r="ETT118" s="321"/>
      <c r="ETU118" s="321"/>
      <c r="ETV118" s="321"/>
      <c r="ETW118" s="321"/>
      <c r="ETX118" s="321"/>
      <c r="ETY118" s="321"/>
      <c r="ETZ118" s="321"/>
      <c r="EUA118" s="321"/>
      <c r="EUB118" s="321"/>
      <c r="EUC118" s="321"/>
      <c r="EUD118" s="321"/>
      <c r="EUE118" s="321"/>
      <c r="EUF118" s="321"/>
      <c r="EUG118" s="321"/>
      <c r="EUH118" s="321"/>
      <c r="EUI118" s="321"/>
      <c r="EUJ118" s="321"/>
      <c r="EUK118" s="321"/>
      <c r="EUL118" s="321"/>
      <c r="EUM118" s="321"/>
      <c r="EUN118" s="321"/>
      <c r="EUO118" s="321"/>
      <c r="EUP118" s="321"/>
      <c r="EUQ118" s="321"/>
      <c r="EUR118" s="321"/>
      <c r="EUS118" s="321"/>
      <c r="EUT118" s="321"/>
      <c r="EUU118" s="321"/>
      <c r="EUV118" s="321"/>
      <c r="EUW118" s="321"/>
      <c r="EUX118" s="321"/>
      <c r="EUY118" s="321"/>
      <c r="EUZ118" s="321"/>
      <c r="EVA118" s="321"/>
      <c r="EVB118" s="321"/>
      <c r="EVC118" s="321"/>
      <c r="EVD118" s="321"/>
      <c r="EVE118" s="321"/>
      <c r="EVF118" s="321"/>
      <c r="EVG118" s="321"/>
      <c r="EVH118" s="321"/>
      <c r="EVI118" s="321"/>
      <c r="EVJ118" s="321"/>
      <c r="EVK118" s="321"/>
      <c r="EVL118" s="321"/>
      <c r="EVM118" s="321"/>
      <c r="EVN118" s="321"/>
      <c r="EVO118" s="321"/>
      <c r="EVP118" s="321"/>
      <c r="EVQ118" s="321"/>
      <c r="EVR118" s="321"/>
      <c r="EVS118" s="321"/>
      <c r="EVT118" s="321"/>
      <c r="EVU118" s="321"/>
      <c r="EVV118" s="321"/>
      <c r="EVW118" s="321"/>
      <c r="EVX118" s="321"/>
      <c r="EVY118" s="321"/>
      <c r="EVZ118" s="321"/>
      <c r="EWA118" s="321"/>
      <c r="EWB118" s="321"/>
      <c r="EWC118" s="321"/>
      <c r="EWD118" s="321"/>
      <c r="EWE118" s="321"/>
      <c r="EWF118" s="321"/>
      <c r="EWG118" s="321"/>
      <c r="EWH118" s="321"/>
      <c r="EWI118" s="321"/>
      <c r="EWJ118" s="321"/>
      <c r="EWK118" s="321"/>
      <c r="EWL118" s="321"/>
      <c r="EWM118" s="321"/>
      <c r="EWN118" s="321"/>
      <c r="EWO118" s="321"/>
      <c r="EWP118" s="321"/>
      <c r="EWQ118" s="321"/>
      <c r="EWR118" s="321"/>
      <c r="EWS118" s="321"/>
      <c r="EWT118" s="321"/>
      <c r="EWU118" s="321"/>
      <c r="EWV118" s="321"/>
      <c r="EWW118" s="321"/>
      <c r="EWX118" s="321"/>
      <c r="EWY118" s="321"/>
      <c r="EWZ118" s="321"/>
      <c r="EXA118" s="321"/>
      <c r="EXB118" s="321"/>
      <c r="EXC118" s="321"/>
      <c r="EXD118" s="321"/>
      <c r="EXE118" s="321"/>
      <c r="EXF118" s="321"/>
      <c r="EXG118" s="321"/>
      <c r="EXH118" s="321"/>
      <c r="EXI118" s="321"/>
      <c r="EXJ118" s="321"/>
      <c r="EXK118" s="321"/>
      <c r="EXL118" s="321"/>
      <c r="EXM118" s="321"/>
      <c r="EXN118" s="321"/>
      <c r="EXO118" s="321"/>
      <c r="EXP118" s="321"/>
      <c r="EXQ118" s="321"/>
      <c r="EXR118" s="321"/>
      <c r="EXS118" s="321"/>
      <c r="EXT118" s="321"/>
      <c r="EXU118" s="321"/>
      <c r="EXV118" s="321"/>
      <c r="EXW118" s="321"/>
      <c r="EXX118" s="321"/>
      <c r="EXY118" s="321"/>
      <c r="EXZ118" s="321"/>
      <c r="EYA118" s="321"/>
      <c r="EYB118" s="321"/>
      <c r="EYC118" s="321"/>
      <c r="EYD118" s="321"/>
      <c r="EYE118" s="321"/>
      <c r="EYF118" s="321"/>
      <c r="EYG118" s="321"/>
      <c r="EYH118" s="321"/>
      <c r="EYI118" s="321"/>
      <c r="EYJ118" s="321"/>
      <c r="EYK118" s="321"/>
      <c r="EYL118" s="321"/>
      <c r="EYM118" s="321"/>
      <c r="EYN118" s="321"/>
      <c r="EYO118" s="321"/>
      <c r="EYP118" s="321"/>
      <c r="EYQ118" s="321"/>
      <c r="EYR118" s="321"/>
      <c r="EYS118" s="321"/>
      <c r="EYT118" s="321"/>
      <c r="EYU118" s="321"/>
      <c r="EYV118" s="321"/>
      <c r="EYW118" s="321"/>
      <c r="EYX118" s="321"/>
      <c r="EYY118" s="321"/>
      <c r="EYZ118" s="321"/>
      <c r="EZA118" s="321"/>
      <c r="EZB118" s="321"/>
      <c r="EZC118" s="321"/>
      <c r="EZD118" s="321"/>
      <c r="EZE118" s="321"/>
      <c r="EZF118" s="321"/>
      <c r="EZG118" s="321"/>
      <c r="EZH118" s="321"/>
      <c r="EZI118" s="321"/>
      <c r="EZJ118" s="321"/>
      <c r="EZK118" s="321"/>
      <c r="EZL118" s="321"/>
      <c r="EZM118" s="321"/>
      <c r="EZN118" s="321"/>
      <c r="EZO118" s="321"/>
      <c r="EZP118" s="321"/>
      <c r="EZQ118" s="321"/>
      <c r="EZR118" s="321"/>
      <c r="EZS118" s="321"/>
      <c r="EZT118" s="321"/>
      <c r="EZU118" s="321"/>
      <c r="EZV118" s="321"/>
      <c r="EZW118" s="321"/>
      <c r="EZX118" s="321"/>
      <c r="EZY118" s="321"/>
      <c r="EZZ118" s="321"/>
      <c r="FAA118" s="321"/>
      <c r="FAB118" s="321"/>
      <c r="FAC118" s="321"/>
      <c r="FAD118" s="321"/>
      <c r="FAE118" s="321"/>
      <c r="FAF118" s="321"/>
      <c r="FAG118" s="321"/>
      <c r="FAH118" s="321"/>
      <c r="FAI118" s="321"/>
      <c r="FAJ118" s="321"/>
      <c r="FAK118" s="321"/>
      <c r="FAL118" s="321"/>
      <c r="FAM118" s="321"/>
      <c r="FAN118" s="321"/>
      <c r="FAO118" s="321"/>
      <c r="FAP118" s="321"/>
      <c r="FAQ118" s="321"/>
      <c r="FAR118" s="321"/>
      <c r="FAS118" s="321"/>
      <c r="FAT118" s="321"/>
      <c r="FAU118" s="321"/>
      <c r="FAV118" s="321"/>
      <c r="FAW118" s="321"/>
      <c r="FAX118" s="321"/>
      <c r="FAY118" s="321"/>
      <c r="FAZ118" s="321"/>
      <c r="FBA118" s="321"/>
      <c r="FBB118" s="321"/>
      <c r="FBC118" s="321"/>
      <c r="FBD118" s="321"/>
      <c r="FBE118" s="321"/>
      <c r="FBF118" s="321"/>
      <c r="FBG118" s="321"/>
      <c r="FBH118" s="321"/>
      <c r="FBI118" s="321"/>
      <c r="FBJ118" s="321"/>
      <c r="FBK118" s="321"/>
      <c r="FBL118" s="321"/>
      <c r="FBM118" s="321"/>
      <c r="FBN118" s="321"/>
      <c r="FBO118" s="321"/>
      <c r="FBP118" s="321"/>
      <c r="FBQ118" s="321"/>
      <c r="FBR118" s="321"/>
      <c r="FBS118" s="321"/>
      <c r="FBT118" s="321"/>
      <c r="FBU118" s="321"/>
      <c r="FBV118" s="321"/>
      <c r="FBW118" s="321"/>
      <c r="FBX118" s="321"/>
      <c r="FBY118" s="321"/>
      <c r="FBZ118" s="321"/>
      <c r="FCA118" s="321"/>
      <c r="FCB118" s="321"/>
      <c r="FCC118" s="321"/>
      <c r="FCD118" s="321"/>
      <c r="FCE118" s="321"/>
      <c r="FCF118" s="321"/>
      <c r="FCG118" s="321"/>
      <c r="FCH118" s="321"/>
      <c r="FCI118" s="321"/>
      <c r="FCJ118" s="321"/>
      <c r="FCK118" s="321"/>
      <c r="FCL118" s="321"/>
      <c r="FCM118" s="321"/>
      <c r="FCN118" s="321"/>
      <c r="FCO118" s="321"/>
      <c r="FCP118" s="321"/>
      <c r="FCQ118" s="321"/>
      <c r="FCR118" s="321"/>
      <c r="FCS118" s="321"/>
      <c r="FCT118" s="321"/>
      <c r="FCU118" s="321"/>
      <c r="FCV118" s="321"/>
      <c r="FCW118" s="321"/>
      <c r="FCX118" s="321"/>
      <c r="FCY118" s="321"/>
      <c r="FCZ118" s="321"/>
      <c r="FDA118" s="321"/>
      <c r="FDB118" s="321"/>
      <c r="FDC118" s="321"/>
      <c r="FDD118" s="321"/>
      <c r="FDE118" s="321"/>
      <c r="FDF118" s="321"/>
      <c r="FDG118" s="321"/>
      <c r="FDH118" s="321"/>
      <c r="FDI118" s="321"/>
      <c r="FDJ118" s="321"/>
      <c r="FDK118" s="321"/>
      <c r="FDL118" s="321"/>
      <c r="FDM118" s="321"/>
      <c r="FDN118" s="321"/>
      <c r="FDO118" s="321"/>
      <c r="FDP118" s="321"/>
      <c r="FDQ118" s="321"/>
      <c r="FDR118" s="321"/>
      <c r="FDS118" s="321"/>
      <c r="FDT118" s="321"/>
      <c r="FDU118" s="321"/>
      <c r="FDV118" s="321"/>
      <c r="FDW118" s="321"/>
      <c r="FDX118" s="321"/>
      <c r="FDY118" s="321"/>
      <c r="FDZ118" s="321"/>
      <c r="FEA118" s="321"/>
      <c r="FEB118" s="321"/>
      <c r="FEC118" s="321"/>
      <c r="FED118" s="321"/>
      <c r="FEE118" s="321"/>
      <c r="FEF118" s="321"/>
      <c r="FEG118" s="321"/>
      <c r="FEH118" s="321"/>
      <c r="FEI118" s="321"/>
      <c r="FEJ118" s="321"/>
      <c r="FEK118" s="321"/>
      <c r="FEL118" s="321"/>
      <c r="FEM118" s="321"/>
      <c r="FEN118" s="321"/>
      <c r="FEO118" s="321"/>
      <c r="FEP118" s="321"/>
      <c r="FEQ118" s="321"/>
      <c r="FER118" s="321"/>
      <c r="FES118" s="321"/>
      <c r="FET118" s="321"/>
      <c r="FEU118" s="321"/>
      <c r="FEV118" s="321"/>
      <c r="FEW118" s="321"/>
      <c r="FEX118" s="321"/>
      <c r="FEY118" s="321"/>
      <c r="FEZ118" s="321"/>
      <c r="FFA118" s="321"/>
      <c r="FFB118" s="321"/>
      <c r="FFC118" s="321"/>
      <c r="FFD118" s="321"/>
      <c r="FFE118" s="321"/>
      <c r="FFF118" s="321"/>
      <c r="FFG118" s="321"/>
      <c r="FFH118" s="321"/>
      <c r="FFI118" s="321"/>
      <c r="FFJ118" s="321"/>
      <c r="FFK118" s="321"/>
      <c r="FFL118" s="321"/>
      <c r="FFM118" s="321"/>
      <c r="FFN118" s="321"/>
      <c r="FFO118" s="321"/>
      <c r="FFP118" s="321"/>
      <c r="FFQ118" s="321"/>
      <c r="FFR118" s="321"/>
      <c r="FFS118" s="321"/>
      <c r="FFT118" s="321"/>
      <c r="FFU118" s="321"/>
      <c r="FFV118" s="321"/>
      <c r="FFW118" s="321"/>
      <c r="FFX118" s="321"/>
      <c r="FFY118" s="321"/>
      <c r="FFZ118" s="321"/>
      <c r="FGA118" s="321"/>
      <c r="FGB118" s="321"/>
      <c r="FGC118" s="321"/>
      <c r="FGD118" s="321"/>
      <c r="FGE118" s="321"/>
      <c r="FGF118" s="321"/>
      <c r="FGG118" s="321"/>
      <c r="FGH118" s="321"/>
      <c r="FGI118" s="321"/>
      <c r="FGJ118" s="321"/>
      <c r="FGK118" s="321"/>
      <c r="FGL118" s="321"/>
      <c r="FGM118" s="321"/>
      <c r="FGN118" s="321"/>
      <c r="FGO118" s="321"/>
      <c r="FGP118" s="321"/>
      <c r="FGQ118" s="321"/>
      <c r="FGR118" s="321"/>
      <c r="FGS118" s="321"/>
      <c r="FGT118" s="321"/>
      <c r="FGU118" s="321"/>
      <c r="FGV118" s="321"/>
      <c r="FGW118" s="321"/>
      <c r="FGX118" s="321"/>
      <c r="FGY118" s="321"/>
      <c r="FGZ118" s="321"/>
      <c r="FHA118" s="321"/>
      <c r="FHB118" s="321"/>
      <c r="FHC118" s="321"/>
      <c r="FHD118" s="321"/>
      <c r="FHE118" s="321"/>
      <c r="FHF118" s="321"/>
      <c r="FHG118" s="321"/>
      <c r="FHH118" s="321"/>
      <c r="FHI118" s="321"/>
      <c r="FHJ118" s="321"/>
      <c r="FHK118" s="321"/>
      <c r="FHL118" s="321"/>
      <c r="FHM118" s="321"/>
      <c r="FHN118" s="321"/>
      <c r="FHO118" s="321"/>
      <c r="FHP118" s="321"/>
      <c r="FHQ118" s="321"/>
      <c r="FHR118" s="321"/>
      <c r="FHS118" s="321"/>
      <c r="FHT118" s="321"/>
      <c r="FHU118" s="321"/>
      <c r="FHV118" s="321"/>
      <c r="FHW118" s="321"/>
      <c r="FHX118" s="321"/>
      <c r="FHY118" s="321"/>
      <c r="FHZ118" s="321"/>
      <c r="FIA118" s="321"/>
      <c r="FIB118" s="321"/>
      <c r="FIC118" s="321"/>
      <c r="FID118" s="321"/>
      <c r="FIE118" s="321"/>
      <c r="FIF118" s="321"/>
      <c r="FIG118" s="321"/>
      <c r="FIH118" s="321"/>
      <c r="FII118" s="321"/>
      <c r="FIJ118" s="321"/>
      <c r="FIK118" s="321"/>
      <c r="FIL118" s="321"/>
      <c r="FIM118" s="321"/>
      <c r="FIN118" s="321"/>
      <c r="FIO118" s="321"/>
      <c r="FIP118" s="321"/>
      <c r="FIQ118" s="321"/>
      <c r="FIR118" s="321"/>
      <c r="FIS118" s="321"/>
      <c r="FIT118" s="321"/>
      <c r="FIU118" s="321"/>
      <c r="FIV118" s="321"/>
      <c r="FIW118" s="321"/>
      <c r="FIX118" s="321"/>
      <c r="FIY118" s="321"/>
      <c r="FIZ118" s="321"/>
      <c r="FJA118" s="321"/>
      <c r="FJB118" s="321"/>
      <c r="FJC118" s="321"/>
      <c r="FJD118" s="321"/>
      <c r="FJE118" s="321"/>
      <c r="FJF118" s="321"/>
      <c r="FJG118" s="321"/>
      <c r="FJH118" s="321"/>
      <c r="FJI118" s="321"/>
      <c r="FJJ118" s="321"/>
      <c r="FJK118" s="321"/>
      <c r="FJL118" s="321"/>
      <c r="FJM118" s="321"/>
      <c r="FJN118" s="321"/>
      <c r="FJO118" s="321"/>
      <c r="FJP118" s="321"/>
      <c r="FJQ118" s="321"/>
      <c r="FJR118" s="321"/>
      <c r="FJS118" s="321"/>
      <c r="FJT118" s="321"/>
      <c r="FJU118" s="321"/>
      <c r="FJV118" s="321"/>
      <c r="FJW118" s="321"/>
      <c r="FJX118" s="321"/>
      <c r="FJY118" s="321"/>
      <c r="FJZ118" s="321"/>
      <c r="FKA118" s="321"/>
      <c r="FKB118" s="321"/>
      <c r="FKC118" s="321"/>
      <c r="FKD118" s="321"/>
      <c r="FKE118" s="321"/>
      <c r="FKF118" s="321"/>
      <c r="FKG118" s="321"/>
      <c r="FKH118" s="321"/>
      <c r="FKI118" s="321"/>
      <c r="FKJ118" s="321"/>
      <c r="FKK118" s="321"/>
      <c r="FKL118" s="321"/>
      <c r="FKM118" s="321"/>
      <c r="FKN118" s="321"/>
      <c r="FKO118" s="321"/>
      <c r="FKP118" s="321"/>
      <c r="FKQ118" s="321"/>
      <c r="FKR118" s="321"/>
      <c r="FKS118" s="321"/>
      <c r="FKT118" s="321"/>
      <c r="FKU118" s="321"/>
      <c r="FKV118" s="321"/>
      <c r="FKW118" s="321"/>
      <c r="FKX118" s="321"/>
      <c r="FKY118" s="321"/>
      <c r="FKZ118" s="321"/>
      <c r="FLA118" s="321"/>
      <c r="FLB118" s="321"/>
      <c r="FLC118" s="321"/>
      <c r="FLD118" s="321"/>
      <c r="FLE118" s="321"/>
      <c r="FLF118" s="321"/>
      <c r="FLG118" s="321"/>
      <c r="FLH118" s="321"/>
      <c r="FLI118" s="321"/>
      <c r="FLJ118" s="321"/>
      <c r="FLK118" s="321"/>
      <c r="FLL118" s="321"/>
      <c r="FLM118" s="321"/>
      <c r="FLN118" s="321"/>
      <c r="FLO118" s="321"/>
      <c r="FLP118" s="321"/>
      <c r="FLQ118" s="321"/>
      <c r="FLR118" s="321"/>
      <c r="FLS118" s="321"/>
      <c r="FLT118" s="321"/>
      <c r="FLU118" s="321"/>
      <c r="FLV118" s="321"/>
      <c r="FLW118" s="321"/>
      <c r="FLX118" s="321"/>
      <c r="FLY118" s="321"/>
      <c r="FLZ118" s="321"/>
      <c r="FMA118" s="321"/>
      <c r="FMB118" s="321"/>
      <c r="FMC118" s="321"/>
      <c r="FMD118" s="321"/>
      <c r="FME118" s="321"/>
      <c r="FMF118" s="321"/>
      <c r="FMG118" s="321"/>
      <c r="FMH118" s="321"/>
      <c r="FMI118" s="321"/>
      <c r="FMJ118" s="321"/>
      <c r="FMK118" s="321"/>
      <c r="FML118" s="321"/>
      <c r="FMM118" s="321"/>
      <c r="FMN118" s="321"/>
      <c r="FMO118" s="321"/>
      <c r="FMP118" s="321"/>
      <c r="FMQ118" s="321"/>
      <c r="FMR118" s="321"/>
      <c r="FMS118" s="321"/>
      <c r="FMT118" s="321"/>
      <c r="FMU118" s="321"/>
      <c r="FMV118" s="321"/>
      <c r="FMW118" s="321"/>
      <c r="FMX118" s="321"/>
      <c r="FMY118" s="321"/>
      <c r="FMZ118" s="321"/>
      <c r="FNA118" s="321"/>
      <c r="FNB118" s="321"/>
      <c r="FNC118" s="321"/>
      <c r="FND118" s="321"/>
      <c r="FNE118" s="321"/>
      <c r="FNF118" s="321"/>
      <c r="FNG118" s="321"/>
      <c r="FNH118" s="321"/>
      <c r="FNI118" s="321"/>
      <c r="FNJ118" s="321"/>
      <c r="FNK118" s="321"/>
      <c r="FNL118" s="321"/>
      <c r="FNM118" s="321"/>
      <c r="FNN118" s="321"/>
      <c r="FNO118" s="321"/>
      <c r="FNP118" s="321"/>
      <c r="FNQ118" s="321"/>
      <c r="FNR118" s="321"/>
      <c r="FNS118" s="321"/>
      <c r="FNT118" s="321"/>
      <c r="FNU118" s="321"/>
      <c r="FNV118" s="321"/>
      <c r="FNW118" s="321"/>
      <c r="FNX118" s="321"/>
      <c r="FNY118" s="321"/>
      <c r="FNZ118" s="321"/>
      <c r="FOA118" s="321"/>
      <c r="FOB118" s="321"/>
      <c r="FOC118" s="321"/>
      <c r="FOD118" s="321"/>
      <c r="FOE118" s="321"/>
      <c r="FOF118" s="321"/>
      <c r="FOG118" s="321"/>
      <c r="FOH118" s="321"/>
      <c r="FOI118" s="321"/>
      <c r="FOJ118" s="321"/>
      <c r="FOK118" s="321"/>
      <c r="FOL118" s="321"/>
      <c r="FOM118" s="321"/>
      <c r="FON118" s="321"/>
      <c r="FOO118" s="321"/>
      <c r="FOP118" s="321"/>
      <c r="FOQ118" s="321"/>
      <c r="FOR118" s="321"/>
      <c r="FOS118" s="321"/>
      <c r="FOT118" s="321"/>
      <c r="FOU118" s="321"/>
      <c r="FOV118" s="321"/>
      <c r="FOW118" s="321"/>
      <c r="FOX118" s="321"/>
      <c r="FOY118" s="321"/>
      <c r="FOZ118" s="321"/>
      <c r="FPA118" s="321"/>
      <c r="FPB118" s="321"/>
      <c r="FPC118" s="321"/>
      <c r="FPD118" s="321"/>
      <c r="FPE118" s="321"/>
      <c r="FPF118" s="321"/>
      <c r="FPG118" s="321"/>
      <c r="FPH118" s="321"/>
      <c r="FPI118" s="321"/>
      <c r="FPJ118" s="321"/>
      <c r="FPK118" s="321"/>
      <c r="FPL118" s="321"/>
      <c r="FPM118" s="321"/>
      <c r="FPN118" s="321"/>
      <c r="FPO118" s="321"/>
      <c r="FPP118" s="321"/>
      <c r="FPQ118" s="321"/>
      <c r="FPR118" s="321"/>
      <c r="FPS118" s="321"/>
      <c r="FPT118" s="321"/>
      <c r="FPU118" s="321"/>
      <c r="FPV118" s="321"/>
      <c r="FPW118" s="321"/>
      <c r="FPX118" s="321"/>
      <c r="FPY118" s="321"/>
      <c r="FPZ118" s="321"/>
      <c r="FQA118" s="321"/>
      <c r="FQB118" s="321"/>
      <c r="FQC118" s="321"/>
      <c r="FQD118" s="321"/>
      <c r="FQE118" s="321"/>
      <c r="FQF118" s="321"/>
      <c r="FQG118" s="321"/>
      <c r="FQH118" s="321"/>
      <c r="FQI118" s="321"/>
      <c r="FQJ118" s="321"/>
      <c r="FQK118" s="321"/>
      <c r="FQL118" s="321"/>
      <c r="FQM118" s="321"/>
      <c r="FQN118" s="321"/>
      <c r="FQO118" s="321"/>
      <c r="FQP118" s="321"/>
      <c r="FQQ118" s="321"/>
      <c r="FQR118" s="321"/>
      <c r="FQS118" s="321"/>
      <c r="FQT118" s="321"/>
      <c r="FQU118" s="321"/>
      <c r="FQV118" s="321"/>
      <c r="FQW118" s="321"/>
      <c r="FQX118" s="321"/>
      <c r="FQY118" s="321"/>
      <c r="FQZ118" s="321"/>
      <c r="FRA118" s="321"/>
      <c r="FRB118" s="321"/>
      <c r="FRC118" s="321"/>
      <c r="FRD118" s="321"/>
      <c r="FRE118" s="321"/>
      <c r="FRF118" s="321"/>
      <c r="FRG118" s="321"/>
      <c r="FRH118" s="321"/>
      <c r="FRI118" s="321"/>
      <c r="FRJ118" s="321"/>
      <c r="FRK118" s="321"/>
      <c r="FRL118" s="321"/>
      <c r="FRM118" s="321"/>
      <c r="FRN118" s="321"/>
      <c r="FRO118" s="321"/>
      <c r="FRP118" s="321"/>
      <c r="FRQ118" s="321"/>
      <c r="FRR118" s="321"/>
      <c r="FRS118" s="321"/>
      <c r="FRT118" s="321"/>
      <c r="FRU118" s="321"/>
      <c r="FRV118" s="321"/>
      <c r="FRW118" s="321"/>
      <c r="FRX118" s="321"/>
      <c r="FRY118" s="321"/>
      <c r="FRZ118" s="321"/>
      <c r="FSA118" s="321"/>
      <c r="FSB118" s="321"/>
      <c r="FSC118" s="321"/>
      <c r="FSD118" s="321"/>
      <c r="FSE118" s="321"/>
      <c r="FSF118" s="321"/>
      <c r="FSG118" s="321"/>
      <c r="FSH118" s="321"/>
      <c r="FSI118" s="321"/>
      <c r="FSJ118" s="321"/>
      <c r="FSK118" s="321"/>
      <c r="FSL118" s="321"/>
      <c r="FSM118" s="321"/>
      <c r="FSN118" s="321"/>
      <c r="FSO118" s="321"/>
      <c r="FSP118" s="321"/>
      <c r="FSQ118" s="321"/>
      <c r="FSR118" s="321"/>
      <c r="FSS118" s="321"/>
      <c r="FST118" s="321"/>
      <c r="FSU118" s="321"/>
      <c r="FSV118" s="321"/>
      <c r="FSW118" s="321"/>
      <c r="FSX118" s="321"/>
      <c r="FSY118" s="321"/>
      <c r="FSZ118" s="321"/>
      <c r="FTA118" s="321"/>
      <c r="FTB118" s="321"/>
      <c r="FTC118" s="321"/>
      <c r="FTD118" s="321"/>
      <c r="FTE118" s="321"/>
      <c r="FTF118" s="321"/>
      <c r="FTG118" s="321"/>
      <c r="FTH118" s="321"/>
      <c r="FTI118" s="321"/>
      <c r="FTJ118" s="321"/>
      <c r="FTK118" s="321"/>
      <c r="FTL118" s="321"/>
      <c r="FTM118" s="321"/>
      <c r="FTN118" s="321"/>
      <c r="FTO118" s="321"/>
      <c r="FTP118" s="321"/>
      <c r="FTQ118" s="321"/>
      <c r="FTR118" s="321"/>
      <c r="FTS118" s="321"/>
      <c r="FTT118" s="321"/>
      <c r="FTU118" s="321"/>
      <c r="FTV118" s="321"/>
      <c r="FTW118" s="321"/>
      <c r="FTX118" s="321"/>
      <c r="FTY118" s="321"/>
      <c r="FTZ118" s="321"/>
      <c r="FUA118" s="321"/>
      <c r="FUB118" s="321"/>
      <c r="FUC118" s="321"/>
      <c r="FUD118" s="321"/>
      <c r="FUE118" s="321"/>
      <c r="FUF118" s="321"/>
      <c r="FUG118" s="321"/>
      <c r="FUH118" s="321"/>
      <c r="FUI118" s="321"/>
      <c r="FUJ118" s="321"/>
      <c r="FUK118" s="321"/>
      <c r="FUL118" s="321"/>
      <c r="FUM118" s="321"/>
      <c r="FUN118" s="321"/>
      <c r="FUO118" s="321"/>
      <c r="FUP118" s="321"/>
      <c r="FUQ118" s="321"/>
      <c r="FUR118" s="321"/>
      <c r="FUS118" s="321"/>
      <c r="FUT118" s="321"/>
      <c r="FUU118" s="321"/>
      <c r="FUV118" s="321"/>
      <c r="FUW118" s="321"/>
      <c r="FUX118" s="321"/>
      <c r="FUY118" s="321"/>
      <c r="FUZ118" s="321"/>
      <c r="FVA118" s="321"/>
      <c r="FVB118" s="321"/>
      <c r="FVC118" s="321"/>
      <c r="FVD118" s="321"/>
      <c r="FVE118" s="321"/>
      <c r="FVF118" s="321"/>
      <c r="FVG118" s="321"/>
      <c r="FVH118" s="321"/>
      <c r="FVI118" s="321"/>
      <c r="FVJ118" s="321"/>
      <c r="FVK118" s="321"/>
      <c r="FVL118" s="321"/>
      <c r="FVM118" s="321"/>
      <c r="FVN118" s="321"/>
      <c r="FVO118" s="321"/>
      <c r="FVP118" s="321"/>
      <c r="FVQ118" s="321"/>
      <c r="FVR118" s="321"/>
      <c r="FVS118" s="321"/>
      <c r="FVT118" s="321"/>
      <c r="FVU118" s="321"/>
      <c r="FVV118" s="321"/>
      <c r="FVW118" s="321"/>
      <c r="FVX118" s="321"/>
      <c r="FVY118" s="321"/>
      <c r="FVZ118" s="321"/>
      <c r="FWA118" s="321"/>
      <c r="FWB118" s="321"/>
      <c r="FWC118" s="321"/>
      <c r="FWD118" s="321"/>
      <c r="FWE118" s="321"/>
      <c r="FWF118" s="321"/>
      <c r="FWG118" s="321"/>
      <c r="FWH118" s="321"/>
      <c r="FWI118" s="321"/>
      <c r="FWJ118" s="321"/>
      <c r="FWK118" s="321"/>
      <c r="FWL118" s="321"/>
      <c r="FWM118" s="321"/>
      <c r="FWN118" s="321"/>
      <c r="FWO118" s="321"/>
      <c r="FWP118" s="321"/>
      <c r="FWQ118" s="321"/>
      <c r="FWR118" s="321"/>
      <c r="FWS118" s="321"/>
      <c r="FWT118" s="321"/>
      <c r="FWU118" s="321"/>
      <c r="FWV118" s="321"/>
      <c r="FWW118" s="321"/>
      <c r="FWX118" s="321"/>
      <c r="FWY118" s="321"/>
      <c r="FWZ118" s="321"/>
      <c r="FXA118" s="321"/>
      <c r="FXB118" s="321"/>
      <c r="FXC118" s="321"/>
      <c r="FXD118" s="321"/>
      <c r="FXE118" s="321"/>
      <c r="FXF118" s="321"/>
      <c r="FXG118" s="321"/>
      <c r="FXH118" s="321"/>
      <c r="FXI118" s="321"/>
      <c r="FXJ118" s="321"/>
      <c r="FXK118" s="321"/>
      <c r="FXL118" s="321"/>
      <c r="FXM118" s="321"/>
      <c r="FXN118" s="321"/>
      <c r="FXO118" s="321"/>
      <c r="FXP118" s="321"/>
      <c r="FXQ118" s="321"/>
      <c r="FXR118" s="321"/>
      <c r="FXS118" s="321"/>
      <c r="FXT118" s="321"/>
      <c r="FXU118" s="321"/>
      <c r="FXV118" s="321"/>
      <c r="FXW118" s="321"/>
      <c r="FXX118" s="321"/>
      <c r="FXY118" s="321"/>
      <c r="FXZ118" s="321"/>
      <c r="FYA118" s="321"/>
      <c r="FYB118" s="321"/>
      <c r="FYC118" s="321"/>
      <c r="FYD118" s="321"/>
      <c r="FYE118" s="321"/>
      <c r="FYF118" s="321"/>
      <c r="FYG118" s="321"/>
      <c r="FYH118" s="321"/>
      <c r="FYI118" s="321"/>
      <c r="FYJ118" s="321"/>
      <c r="FYK118" s="321"/>
      <c r="FYL118" s="321"/>
      <c r="FYM118" s="321"/>
      <c r="FYN118" s="321"/>
      <c r="FYO118" s="321"/>
      <c r="FYP118" s="321"/>
      <c r="FYQ118" s="321"/>
      <c r="FYR118" s="321"/>
      <c r="FYS118" s="321"/>
      <c r="FYT118" s="321"/>
      <c r="FYU118" s="321"/>
      <c r="FYV118" s="321"/>
      <c r="FYW118" s="321"/>
      <c r="FYX118" s="321"/>
      <c r="FYY118" s="321"/>
      <c r="FYZ118" s="321"/>
      <c r="FZA118" s="321"/>
      <c r="FZB118" s="321"/>
      <c r="FZC118" s="321"/>
      <c r="FZD118" s="321"/>
      <c r="FZE118" s="321"/>
      <c r="FZF118" s="321"/>
      <c r="FZG118" s="321"/>
      <c r="FZH118" s="321"/>
      <c r="FZI118" s="321"/>
      <c r="FZJ118" s="321"/>
      <c r="FZK118" s="321"/>
      <c r="FZL118" s="321"/>
      <c r="FZM118" s="321"/>
      <c r="FZN118" s="321"/>
      <c r="FZO118" s="321"/>
      <c r="FZP118" s="321"/>
      <c r="FZQ118" s="321"/>
      <c r="FZR118" s="321"/>
      <c r="FZS118" s="321"/>
      <c r="FZT118" s="321"/>
      <c r="FZU118" s="321"/>
      <c r="FZV118" s="321"/>
      <c r="FZW118" s="321"/>
      <c r="FZX118" s="321"/>
      <c r="FZY118" s="321"/>
      <c r="FZZ118" s="321"/>
      <c r="GAA118" s="321"/>
      <c r="GAB118" s="321"/>
      <c r="GAC118" s="321"/>
      <c r="GAD118" s="321"/>
      <c r="GAE118" s="321"/>
      <c r="GAF118" s="321"/>
      <c r="GAG118" s="321"/>
      <c r="GAH118" s="321"/>
      <c r="GAI118" s="321"/>
      <c r="GAJ118" s="321"/>
      <c r="GAK118" s="321"/>
      <c r="GAL118" s="321"/>
      <c r="GAM118" s="321"/>
      <c r="GAN118" s="321"/>
      <c r="GAO118" s="321"/>
      <c r="GAP118" s="321"/>
      <c r="GAQ118" s="321"/>
      <c r="GAR118" s="321"/>
      <c r="GAS118" s="321"/>
      <c r="GAT118" s="321"/>
      <c r="GAU118" s="321"/>
      <c r="GAV118" s="321"/>
      <c r="GAW118" s="321"/>
      <c r="GAX118" s="321"/>
      <c r="GAY118" s="321"/>
      <c r="GAZ118" s="321"/>
      <c r="GBA118" s="321"/>
      <c r="GBB118" s="321"/>
      <c r="GBC118" s="321"/>
      <c r="GBD118" s="321"/>
      <c r="GBE118" s="321"/>
      <c r="GBF118" s="321"/>
      <c r="GBG118" s="321"/>
      <c r="GBH118" s="321"/>
      <c r="GBI118" s="321"/>
      <c r="GBJ118" s="321"/>
      <c r="GBK118" s="321"/>
      <c r="GBL118" s="321"/>
      <c r="GBM118" s="321"/>
      <c r="GBN118" s="321"/>
      <c r="GBO118" s="321"/>
      <c r="GBP118" s="321"/>
      <c r="GBQ118" s="321"/>
      <c r="GBR118" s="321"/>
      <c r="GBS118" s="321"/>
      <c r="GBT118" s="321"/>
      <c r="GBU118" s="321"/>
      <c r="GBV118" s="321"/>
      <c r="GBW118" s="321"/>
      <c r="GBX118" s="321"/>
      <c r="GBY118" s="321"/>
      <c r="GBZ118" s="321"/>
      <c r="GCA118" s="321"/>
      <c r="GCB118" s="321"/>
      <c r="GCC118" s="321"/>
      <c r="GCD118" s="321"/>
      <c r="GCE118" s="321"/>
      <c r="GCF118" s="321"/>
      <c r="GCG118" s="321"/>
      <c r="GCH118" s="321"/>
      <c r="GCI118" s="321"/>
      <c r="GCJ118" s="321"/>
      <c r="GCK118" s="321"/>
      <c r="GCL118" s="321"/>
      <c r="GCM118" s="321"/>
      <c r="GCN118" s="321"/>
      <c r="GCO118" s="321"/>
      <c r="GCP118" s="321"/>
      <c r="GCQ118" s="321"/>
      <c r="GCR118" s="321"/>
      <c r="GCS118" s="321"/>
      <c r="GCT118" s="321"/>
      <c r="GCU118" s="321"/>
      <c r="GCV118" s="321"/>
      <c r="GCW118" s="321"/>
      <c r="GCX118" s="321"/>
      <c r="GCY118" s="321"/>
      <c r="GCZ118" s="321"/>
      <c r="GDA118" s="321"/>
      <c r="GDB118" s="321"/>
      <c r="GDC118" s="321"/>
      <c r="GDD118" s="321"/>
      <c r="GDE118" s="321"/>
      <c r="GDF118" s="321"/>
      <c r="GDG118" s="321"/>
      <c r="GDH118" s="321"/>
      <c r="GDI118" s="321"/>
      <c r="GDJ118" s="321"/>
      <c r="GDK118" s="321"/>
      <c r="GDL118" s="321"/>
      <c r="GDM118" s="321"/>
      <c r="GDN118" s="321"/>
      <c r="GDO118" s="321"/>
      <c r="GDP118" s="321"/>
      <c r="GDQ118" s="321"/>
      <c r="GDR118" s="321"/>
      <c r="GDS118" s="321"/>
      <c r="GDT118" s="321"/>
      <c r="GDU118" s="321"/>
      <c r="GDV118" s="321"/>
      <c r="GDW118" s="321"/>
      <c r="GDX118" s="321"/>
      <c r="GDY118" s="321"/>
      <c r="GDZ118" s="321"/>
      <c r="GEA118" s="321"/>
      <c r="GEB118" s="321"/>
      <c r="GEC118" s="321"/>
      <c r="GED118" s="321"/>
      <c r="GEE118" s="321"/>
      <c r="GEF118" s="321"/>
      <c r="GEG118" s="321"/>
      <c r="GEH118" s="321"/>
      <c r="GEI118" s="321"/>
      <c r="GEJ118" s="321"/>
      <c r="GEK118" s="321"/>
      <c r="GEL118" s="321"/>
      <c r="GEM118" s="321"/>
      <c r="GEN118" s="321"/>
      <c r="GEO118" s="321"/>
      <c r="GEP118" s="321"/>
      <c r="GEQ118" s="321"/>
      <c r="GER118" s="321"/>
      <c r="GES118" s="321"/>
      <c r="GET118" s="321"/>
      <c r="GEU118" s="321"/>
      <c r="GEV118" s="321"/>
      <c r="GEW118" s="321"/>
      <c r="GEX118" s="321"/>
      <c r="GEY118" s="321"/>
      <c r="GEZ118" s="321"/>
      <c r="GFA118" s="321"/>
      <c r="GFB118" s="321"/>
      <c r="GFC118" s="321"/>
      <c r="GFD118" s="321"/>
      <c r="GFE118" s="321"/>
      <c r="GFF118" s="321"/>
      <c r="GFG118" s="321"/>
      <c r="GFH118" s="321"/>
      <c r="GFI118" s="321"/>
      <c r="GFJ118" s="321"/>
      <c r="GFK118" s="321"/>
      <c r="GFL118" s="321"/>
      <c r="GFM118" s="321"/>
      <c r="GFN118" s="321"/>
      <c r="GFO118" s="321"/>
      <c r="GFP118" s="321"/>
      <c r="GFQ118" s="321"/>
      <c r="GFR118" s="321"/>
      <c r="GFS118" s="321"/>
      <c r="GFT118" s="321"/>
      <c r="GFU118" s="321"/>
      <c r="GFV118" s="321"/>
      <c r="GFW118" s="321"/>
      <c r="GFX118" s="321"/>
      <c r="GFY118" s="321"/>
      <c r="GFZ118" s="321"/>
      <c r="GGA118" s="321"/>
      <c r="GGB118" s="321"/>
      <c r="GGC118" s="321"/>
      <c r="GGD118" s="321"/>
      <c r="GGE118" s="321"/>
      <c r="GGF118" s="321"/>
      <c r="GGG118" s="321"/>
      <c r="GGH118" s="321"/>
      <c r="GGI118" s="321"/>
      <c r="GGJ118" s="321"/>
      <c r="GGK118" s="321"/>
      <c r="GGL118" s="321"/>
      <c r="GGM118" s="321"/>
      <c r="GGN118" s="321"/>
      <c r="GGO118" s="321"/>
      <c r="GGP118" s="321"/>
      <c r="GGQ118" s="321"/>
      <c r="GGR118" s="321"/>
      <c r="GGS118" s="321"/>
      <c r="GGT118" s="321"/>
      <c r="GGU118" s="321"/>
      <c r="GGV118" s="321"/>
      <c r="GGW118" s="321"/>
      <c r="GGX118" s="321"/>
      <c r="GGY118" s="321"/>
      <c r="GGZ118" s="321"/>
      <c r="GHA118" s="321"/>
      <c r="GHB118" s="321"/>
      <c r="GHC118" s="321"/>
      <c r="GHD118" s="321"/>
      <c r="GHE118" s="321"/>
      <c r="GHF118" s="321"/>
      <c r="GHG118" s="321"/>
      <c r="GHH118" s="321"/>
      <c r="GHI118" s="321"/>
      <c r="GHJ118" s="321"/>
      <c r="GHK118" s="321"/>
      <c r="GHL118" s="321"/>
      <c r="GHM118" s="321"/>
      <c r="GHN118" s="321"/>
      <c r="GHO118" s="321"/>
      <c r="GHP118" s="321"/>
      <c r="GHQ118" s="321"/>
      <c r="GHR118" s="321"/>
      <c r="GHS118" s="321"/>
      <c r="GHT118" s="321"/>
      <c r="GHU118" s="321"/>
      <c r="GHV118" s="321"/>
      <c r="GHW118" s="321"/>
      <c r="GHX118" s="321"/>
      <c r="GHY118" s="321"/>
      <c r="GHZ118" s="321"/>
      <c r="GIA118" s="321"/>
      <c r="GIB118" s="321"/>
      <c r="GIC118" s="321"/>
      <c r="GID118" s="321"/>
      <c r="GIE118" s="321"/>
      <c r="GIF118" s="321"/>
      <c r="GIG118" s="321"/>
      <c r="GIH118" s="321"/>
      <c r="GII118" s="321"/>
      <c r="GIJ118" s="321"/>
      <c r="GIK118" s="321"/>
      <c r="GIL118" s="321"/>
      <c r="GIM118" s="321"/>
      <c r="GIN118" s="321"/>
      <c r="GIO118" s="321"/>
      <c r="GIP118" s="321"/>
      <c r="GIQ118" s="321"/>
      <c r="GIR118" s="321"/>
      <c r="GIS118" s="321"/>
      <c r="GIT118" s="321"/>
      <c r="GIU118" s="321"/>
      <c r="GIV118" s="321"/>
      <c r="GIW118" s="321"/>
      <c r="GIX118" s="321"/>
      <c r="GIY118" s="321"/>
      <c r="GIZ118" s="321"/>
      <c r="GJA118" s="321"/>
      <c r="GJB118" s="321"/>
      <c r="GJC118" s="321"/>
      <c r="GJD118" s="321"/>
      <c r="GJE118" s="321"/>
      <c r="GJF118" s="321"/>
      <c r="GJG118" s="321"/>
      <c r="GJH118" s="321"/>
      <c r="GJI118" s="321"/>
      <c r="GJJ118" s="321"/>
      <c r="GJK118" s="321"/>
      <c r="GJL118" s="321"/>
      <c r="GJM118" s="321"/>
      <c r="GJN118" s="321"/>
      <c r="GJO118" s="321"/>
      <c r="GJP118" s="321"/>
      <c r="GJQ118" s="321"/>
      <c r="GJR118" s="321"/>
      <c r="GJS118" s="321"/>
      <c r="GJT118" s="321"/>
      <c r="GJU118" s="321"/>
      <c r="GJV118" s="321"/>
      <c r="GJW118" s="321"/>
      <c r="GJX118" s="321"/>
      <c r="GJY118" s="321"/>
      <c r="GJZ118" s="321"/>
      <c r="GKA118" s="321"/>
      <c r="GKB118" s="321"/>
      <c r="GKC118" s="321"/>
      <c r="GKD118" s="321"/>
      <c r="GKE118" s="321"/>
      <c r="GKF118" s="321"/>
      <c r="GKG118" s="321"/>
      <c r="GKH118" s="321"/>
      <c r="GKI118" s="321"/>
      <c r="GKJ118" s="321"/>
      <c r="GKK118" s="321"/>
      <c r="GKL118" s="321"/>
      <c r="GKM118" s="321"/>
      <c r="GKN118" s="321"/>
      <c r="GKO118" s="321"/>
      <c r="GKP118" s="321"/>
      <c r="GKQ118" s="321"/>
      <c r="GKR118" s="321"/>
      <c r="GKS118" s="321"/>
      <c r="GKT118" s="321"/>
      <c r="GKU118" s="321"/>
      <c r="GKV118" s="321"/>
      <c r="GKW118" s="321"/>
      <c r="GKX118" s="321"/>
      <c r="GKY118" s="321"/>
      <c r="GKZ118" s="321"/>
      <c r="GLA118" s="321"/>
      <c r="GLB118" s="321"/>
      <c r="GLC118" s="321"/>
      <c r="GLD118" s="321"/>
      <c r="GLE118" s="321"/>
      <c r="GLF118" s="321"/>
      <c r="GLG118" s="321"/>
      <c r="GLH118" s="321"/>
      <c r="GLI118" s="321"/>
      <c r="GLJ118" s="321"/>
      <c r="GLK118" s="321"/>
      <c r="GLL118" s="321"/>
      <c r="GLM118" s="321"/>
      <c r="GLN118" s="321"/>
      <c r="GLO118" s="321"/>
      <c r="GLP118" s="321"/>
      <c r="GLQ118" s="321"/>
      <c r="GLR118" s="321"/>
      <c r="GLS118" s="321"/>
      <c r="GLT118" s="321"/>
      <c r="GLU118" s="321"/>
      <c r="GLV118" s="321"/>
      <c r="GLW118" s="321"/>
      <c r="GLX118" s="321"/>
      <c r="GLY118" s="321"/>
      <c r="GLZ118" s="321"/>
      <c r="GMA118" s="321"/>
      <c r="GMB118" s="321"/>
      <c r="GMC118" s="321"/>
      <c r="GMD118" s="321"/>
      <c r="GME118" s="321"/>
      <c r="GMF118" s="321"/>
      <c r="GMG118" s="321"/>
      <c r="GMH118" s="321"/>
      <c r="GMI118" s="321"/>
      <c r="GMJ118" s="321"/>
      <c r="GMK118" s="321"/>
      <c r="GML118" s="321"/>
      <c r="GMM118" s="321"/>
      <c r="GMN118" s="321"/>
      <c r="GMO118" s="321"/>
      <c r="GMP118" s="321"/>
      <c r="GMQ118" s="321"/>
      <c r="GMR118" s="321"/>
      <c r="GMS118" s="321"/>
      <c r="GMT118" s="321"/>
      <c r="GMU118" s="321"/>
      <c r="GMV118" s="321"/>
      <c r="GMW118" s="321"/>
      <c r="GMX118" s="321"/>
      <c r="GMY118" s="321"/>
      <c r="GMZ118" s="321"/>
      <c r="GNA118" s="321"/>
      <c r="GNB118" s="321"/>
      <c r="GNC118" s="321"/>
      <c r="GND118" s="321"/>
      <c r="GNE118" s="321"/>
      <c r="GNF118" s="321"/>
      <c r="GNG118" s="321"/>
      <c r="GNH118" s="321"/>
      <c r="GNI118" s="321"/>
      <c r="GNJ118" s="321"/>
      <c r="GNK118" s="321"/>
      <c r="GNL118" s="321"/>
      <c r="GNM118" s="321"/>
      <c r="GNN118" s="321"/>
      <c r="GNO118" s="321"/>
      <c r="GNP118" s="321"/>
      <c r="GNQ118" s="321"/>
      <c r="GNR118" s="321"/>
      <c r="GNS118" s="321"/>
      <c r="GNT118" s="321"/>
      <c r="GNU118" s="321"/>
      <c r="GNV118" s="321"/>
      <c r="GNW118" s="321"/>
      <c r="GNX118" s="321"/>
      <c r="GNY118" s="321"/>
      <c r="GNZ118" s="321"/>
      <c r="GOA118" s="321"/>
      <c r="GOB118" s="321"/>
      <c r="GOC118" s="321"/>
      <c r="GOD118" s="321"/>
      <c r="GOE118" s="321"/>
      <c r="GOF118" s="321"/>
      <c r="GOG118" s="321"/>
      <c r="GOH118" s="321"/>
      <c r="GOI118" s="321"/>
      <c r="GOJ118" s="321"/>
      <c r="GOK118" s="321"/>
      <c r="GOL118" s="321"/>
      <c r="GOM118" s="321"/>
      <c r="GON118" s="321"/>
      <c r="GOO118" s="321"/>
      <c r="GOP118" s="321"/>
      <c r="GOQ118" s="321"/>
      <c r="GOR118" s="321"/>
      <c r="GOS118" s="321"/>
      <c r="GOT118" s="321"/>
      <c r="GOU118" s="321"/>
      <c r="GOV118" s="321"/>
      <c r="GOW118" s="321"/>
      <c r="GOX118" s="321"/>
      <c r="GOY118" s="321"/>
      <c r="GOZ118" s="321"/>
      <c r="GPA118" s="321"/>
      <c r="GPB118" s="321"/>
      <c r="GPC118" s="321"/>
      <c r="GPD118" s="321"/>
      <c r="GPE118" s="321"/>
      <c r="GPF118" s="321"/>
      <c r="GPG118" s="321"/>
      <c r="GPH118" s="321"/>
      <c r="GPI118" s="321"/>
      <c r="GPJ118" s="321"/>
      <c r="GPK118" s="321"/>
      <c r="GPL118" s="321"/>
      <c r="GPM118" s="321"/>
      <c r="GPN118" s="321"/>
      <c r="GPO118" s="321"/>
      <c r="GPP118" s="321"/>
      <c r="GPQ118" s="321"/>
      <c r="GPR118" s="321"/>
      <c r="GPS118" s="321"/>
      <c r="GPT118" s="321"/>
      <c r="GPU118" s="321"/>
      <c r="GPV118" s="321"/>
      <c r="GPW118" s="321"/>
      <c r="GPX118" s="321"/>
      <c r="GPY118" s="321"/>
      <c r="GPZ118" s="321"/>
      <c r="GQA118" s="321"/>
      <c r="GQB118" s="321"/>
      <c r="GQC118" s="321"/>
      <c r="GQD118" s="321"/>
      <c r="GQE118" s="321"/>
      <c r="GQF118" s="321"/>
      <c r="GQG118" s="321"/>
      <c r="GQH118" s="321"/>
      <c r="GQI118" s="321"/>
      <c r="GQJ118" s="321"/>
      <c r="GQK118" s="321"/>
      <c r="GQL118" s="321"/>
      <c r="GQM118" s="321"/>
      <c r="GQN118" s="321"/>
      <c r="GQO118" s="321"/>
      <c r="GQP118" s="321"/>
      <c r="GQQ118" s="321"/>
      <c r="GQR118" s="321"/>
      <c r="GQS118" s="321"/>
      <c r="GQT118" s="321"/>
      <c r="GQU118" s="321"/>
      <c r="GQV118" s="321"/>
      <c r="GQW118" s="321"/>
      <c r="GQX118" s="321"/>
      <c r="GQY118" s="321"/>
      <c r="GQZ118" s="321"/>
      <c r="GRA118" s="321"/>
      <c r="GRB118" s="321"/>
      <c r="GRC118" s="321"/>
      <c r="GRD118" s="321"/>
      <c r="GRE118" s="321"/>
      <c r="GRF118" s="321"/>
      <c r="GRG118" s="321"/>
      <c r="GRH118" s="321"/>
      <c r="GRI118" s="321"/>
      <c r="GRJ118" s="321"/>
      <c r="GRK118" s="321"/>
      <c r="GRL118" s="321"/>
      <c r="GRM118" s="321"/>
      <c r="GRN118" s="321"/>
      <c r="GRO118" s="321"/>
      <c r="GRP118" s="321"/>
      <c r="GRQ118" s="321"/>
      <c r="GRR118" s="321"/>
      <c r="GRS118" s="321"/>
      <c r="GRT118" s="321"/>
      <c r="GRU118" s="321"/>
      <c r="GRV118" s="321"/>
      <c r="GRW118" s="321"/>
      <c r="GRX118" s="321"/>
      <c r="GRY118" s="321"/>
      <c r="GRZ118" s="321"/>
      <c r="GSA118" s="321"/>
      <c r="GSB118" s="321"/>
      <c r="GSC118" s="321"/>
      <c r="GSD118" s="321"/>
      <c r="GSE118" s="321"/>
      <c r="GSF118" s="321"/>
      <c r="GSG118" s="321"/>
      <c r="GSH118" s="321"/>
      <c r="GSI118" s="321"/>
      <c r="GSJ118" s="321"/>
      <c r="GSK118" s="321"/>
      <c r="GSL118" s="321"/>
      <c r="GSM118" s="321"/>
      <c r="GSN118" s="321"/>
      <c r="GSO118" s="321"/>
      <c r="GSP118" s="321"/>
      <c r="GSQ118" s="321"/>
      <c r="GSR118" s="321"/>
      <c r="GSS118" s="321"/>
      <c r="GST118" s="321"/>
      <c r="GSU118" s="321"/>
      <c r="GSV118" s="321"/>
      <c r="GSW118" s="321"/>
      <c r="GSX118" s="321"/>
      <c r="GSY118" s="321"/>
      <c r="GSZ118" s="321"/>
      <c r="GTA118" s="321"/>
      <c r="GTB118" s="321"/>
      <c r="GTC118" s="321"/>
      <c r="GTD118" s="321"/>
      <c r="GTE118" s="321"/>
      <c r="GTF118" s="321"/>
      <c r="GTG118" s="321"/>
      <c r="GTH118" s="321"/>
      <c r="GTI118" s="321"/>
      <c r="GTJ118" s="321"/>
      <c r="GTK118" s="321"/>
      <c r="GTL118" s="321"/>
      <c r="GTM118" s="321"/>
      <c r="GTN118" s="321"/>
      <c r="GTO118" s="321"/>
      <c r="GTP118" s="321"/>
      <c r="GTQ118" s="321"/>
      <c r="GTR118" s="321"/>
      <c r="GTS118" s="321"/>
      <c r="GTT118" s="321"/>
      <c r="GTU118" s="321"/>
      <c r="GTV118" s="321"/>
      <c r="GTW118" s="321"/>
      <c r="GTX118" s="321"/>
      <c r="GTY118" s="321"/>
      <c r="GTZ118" s="321"/>
      <c r="GUA118" s="321"/>
      <c r="GUB118" s="321"/>
      <c r="GUC118" s="321"/>
      <c r="GUD118" s="321"/>
      <c r="GUE118" s="321"/>
      <c r="GUF118" s="321"/>
      <c r="GUG118" s="321"/>
      <c r="GUH118" s="321"/>
      <c r="GUI118" s="321"/>
      <c r="GUJ118" s="321"/>
      <c r="GUK118" s="321"/>
      <c r="GUL118" s="321"/>
      <c r="GUM118" s="321"/>
      <c r="GUN118" s="321"/>
      <c r="GUO118" s="321"/>
      <c r="GUP118" s="321"/>
      <c r="GUQ118" s="321"/>
      <c r="GUR118" s="321"/>
      <c r="GUS118" s="321"/>
      <c r="GUT118" s="321"/>
      <c r="GUU118" s="321"/>
      <c r="GUV118" s="321"/>
      <c r="GUW118" s="321"/>
      <c r="GUX118" s="321"/>
      <c r="GUY118" s="321"/>
      <c r="GUZ118" s="321"/>
      <c r="GVA118" s="321"/>
      <c r="GVB118" s="321"/>
      <c r="GVC118" s="321"/>
      <c r="GVD118" s="321"/>
      <c r="GVE118" s="321"/>
      <c r="GVF118" s="321"/>
      <c r="GVG118" s="321"/>
      <c r="GVH118" s="321"/>
      <c r="GVI118" s="321"/>
      <c r="GVJ118" s="321"/>
      <c r="GVK118" s="321"/>
      <c r="GVL118" s="321"/>
      <c r="GVM118" s="321"/>
      <c r="GVN118" s="321"/>
      <c r="GVO118" s="321"/>
      <c r="GVP118" s="321"/>
      <c r="GVQ118" s="321"/>
      <c r="GVR118" s="321"/>
      <c r="GVS118" s="321"/>
      <c r="GVT118" s="321"/>
      <c r="GVU118" s="321"/>
      <c r="GVV118" s="321"/>
      <c r="GVW118" s="321"/>
      <c r="GVX118" s="321"/>
      <c r="GVY118" s="321"/>
      <c r="GVZ118" s="321"/>
      <c r="GWA118" s="321"/>
      <c r="GWB118" s="321"/>
      <c r="GWC118" s="321"/>
      <c r="GWD118" s="321"/>
      <c r="GWE118" s="321"/>
      <c r="GWF118" s="321"/>
      <c r="GWG118" s="321"/>
      <c r="GWH118" s="321"/>
      <c r="GWI118" s="321"/>
      <c r="GWJ118" s="321"/>
      <c r="GWK118" s="321"/>
      <c r="GWL118" s="321"/>
      <c r="GWM118" s="321"/>
      <c r="GWN118" s="321"/>
      <c r="GWO118" s="321"/>
      <c r="GWP118" s="321"/>
      <c r="GWQ118" s="321"/>
      <c r="GWR118" s="321"/>
      <c r="GWS118" s="321"/>
      <c r="GWT118" s="321"/>
      <c r="GWU118" s="321"/>
      <c r="GWV118" s="321"/>
      <c r="GWW118" s="321"/>
      <c r="GWX118" s="321"/>
      <c r="GWY118" s="321"/>
      <c r="GWZ118" s="321"/>
      <c r="GXA118" s="321"/>
      <c r="GXB118" s="321"/>
      <c r="GXC118" s="321"/>
      <c r="GXD118" s="321"/>
      <c r="GXE118" s="321"/>
      <c r="GXF118" s="321"/>
      <c r="GXG118" s="321"/>
      <c r="GXH118" s="321"/>
      <c r="GXI118" s="321"/>
      <c r="GXJ118" s="321"/>
      <c r="GXK118" s="321"/>
      <c r="GXL118" s="321"/>
      <c r="GXM118" s="321"/>
      <c r="GXN118" s="321"/>
      <c r="GXO118" s="321"/>
      <c r="GXP118" s="321"/>
      <c r="GXQ118" s="321"/>
      <c r="GXR118" s="321"/>
      <c r="GXS118" s="321"/>
      <c r="GXT118" s="321"/>
      <c r="GXU118" s="321"/>
      <c r="GXV118" s="321"/>
      <c r="GXW118" s="321"/>
      <c r="GXX118" s="321"/>
      <c r="GXY118" s="321"/>
      <c r="GXZ118" s="321"/>
      <c r="GYA118" s="321"/>
      <c r="GYB118" s="321"/>
      <c r="GYC118" s="321"/>
      <c r="GYD118" s="321"/>
      <c r="GYE118" s="321"/>
      <c r="GYF118" s="321"/>
      <c r="GYG118" s="321"/>
      <c r="GYH118" s="321"/>
      <c r="GYI118" s="321"/>
      <c r="GYJ118" s="321"/>
      <c r="GYK118" s="321"/>
      <c r="GYL118" s="321"/>
      <c r="GYM118" s="321"/>
      <c r="GYN118" s="321"/>
      <c r="GYO118" s="321"/>
      <c r="GYP118" s="321"/>
      <c r="GYQ118" s="321"/>
      <c r="GYR118" s="321"/>
      <c r="GYS118" s="321"/>
      <c r="GYT118" s="321"/>
      <c r="GYU118" s="321"/>
      <c r="GYV118" s="321"/>
      <c r="GYW118" s="321"/>
      <c r="GYX118" s="321"/>
      <c r="GYY118" s="321"/>
      <c r="GYZ118" s="321"/>
      <c r="GZA118" s="321"/>
      <c r="GZB118" s="321"/>
      <c r="GZC118" s="321"/>
      <c r="GZD118" s="321"/>
      <c r="GZE118" s="321"/>
      <c r="GZF118" s="321"/>
      <c r="GZG118" s="321"/>
      <c r="GZH118" s="321"/>
      <c r="GZI118" s="321"/>
      <c r="GZJ118" s="321"/>
      <c r="GZK118" s="321"/>
      <c r="GZL118" s="321"/>
      <c r="GZM118" s="321"/>
      <c r="GZN118" s="321"/>
      <c r="GZO118" s="321"/>
      <c r="GZP118" s="321"/>
      <c r="GZQ118" s="321"/>
      <c r="GZR118" s="321"/>
      <c r="GZS118" s="321"/>
      <c r="GZT118" s="321"/>
      <c r="GZU118" s="321"/>
      <c r="GZV118" s="321"/>
      <c r="GZW118" s="321"/>
      <c r="GZX118" s="321"/>
      <c r="GZY118" s="321"/>
      <c r="GZZ118" s="321"/>
      <c r="HAA118" s="321"/>
      <c r="HAB118" s="321"/>
      <c r="HAC118" s="321"/>
      <c r="HAD118" s="321"/>
      <c r="HAE118" s="321"/>
      <c r="HAF118" s="321"/>
      <c r="HAG118" s="321"/>
      <c r="HAH118" s="321"/>
      <c r="HAI118" s="321"/>
      <c r="HAJ118" s="321"/>
      <c r="HAK118" s="321"/>
      <c r="HAL118" s="321"/>
      <c r="HAM118" s="321"/>
      <c r="HAN118" s="321"/>
      <c r="HAO118" s="321"/>
      <c r="HAP118" s="321"/>
      <c r="HAQ118" s="321"/>
      <c r="HAR118" s="321"/>
      <c r="HAS118" s="321"/>
      <c r="HAT118" s="321"/>
      <c r="HAU118" s="321"/>
      <c r="HAV118" s="321"/>
      <c r="HAW118" s="321"/>
      <c r="HAX118" s="321"/>
      <c r="HAY118" s="321"/>
      <c r="HAZ118" s="321"/>
      <c r="HBA118" s="321"/>
      <c r="HBB118" s="321"/>
      <c r="HBC118" s="321"/>
      <c r="HBD118" s="321"/>
      <c r="HBE118" s="321"/>
      <c r="HBF118" s="321"/>
      <c r="HBG118" s="321"/>
      <c r="HBH118" s="321"/>
      <c r="HBI118" s="321"/>
      <c r="HBJ118" s="321"/>
      <c r="HBK118" s="321"/>
      <c r="HBL118" s="321"/>
      <c r="HBM118" s="321"/>
      <c r="HBN118" s="321"/>
      <c r="HBO118" s="321"/>
      <c r="HBP118" s="321"/>
      <c r="HBQ118" s="321"/>
      <c r="HBR118" s="321"/>
      <c r="HBS118" s="321"/>
      <c r="HBT118" s="321"/>
      <c r="HBU118" s="321"/>
      <c r="HBV118" s="321"/>
      <c r="HBW118" s="321"/>
      <c r="HBX118" s="321"/>
      <c r="HBY118" s="321"/>
      <c r="HBZ118" s="321"/>
      <c r="HCA118" s="321"/>
      <c r="HCB118" s="321"/>
      <c r="HCC118" s="321"/>
      <c r="HCD118" s="321"/>
      <c r="HCE118" s="321"/>
      <c r="HCF118" s="321"/>
      <c r="HCG118" s="321"/>
      <c r="HCH118" s="321"/>
      <c r="HCI118" s="321"/>
      <c r="HCJ118" s="321"/>
      <c r="HCK118" s="321"/>
      <c r="HCL118" s="321"/>
      <c r="HCM118" s="321"/>
      <c r="HCN118" s="321"/>
      <c r="HCO118" s="321"/>
      <c r="HCP118" s="321"/>
      <c r="HCQ118" s="321"/>
      <c r="HCR118" s="321"/>
      <c r="HCS118" s="321"/>
      <c r="HCT118" s="321"/>
      <c r="HCU118" s="321"/>
      <c r="HCV118" s="321"/>
      <c r="HCW118" s="321"/>
      <c r="HCX118" s="321"/>
      <c r="HCY118" s="321"/>
      <c r="HCZ118" s="321"/>
      <c r="HDA118" s="321"/>
      <c r="HDB118" s="321"/>
      <c r="HDC118" s="321"/>
      <c r="HDD118" s="321"/>
      <c r="HDE118" s="321"/>
      <c r="HDF118" s="321"/>
      <c r="HDG118" s="321"/>
      <c r="HDH118" s="321"/>
      <c r="HDI118" s="321"/>
      <c r="HDJ118" s="321"/>
      <c r="HDK118" s="321"/>
      <c r="HDL118" s="321"/>
      <c r="HDM118" s="321"/>
      <c r="HDN118" s="321"/>
      <c r="HDO118" s="321"/>
      <c r="HDP118" s="321"/>
      <c r="HDQ118" s="321"/>
      <c r="HDR118" s="321"/>
      <c r="HDS118" s="321"/>
      <c r="HDT118" s="321"/>
      <c r="HDU118" s="321"/>
      <c r="HDV118" s="321"/>
      <c r="HDW118" s="321"/>
      <c r="HDX118" s="321"/>
      <c r="HDY118" s="321"/>
      <c r="HDZ118" s="321"/>
      <c r="HEA118" s="321"/>
      <c r="HEB118" s="321"/>
      <c r="HEC118" s="321"/>
      <c r="HED118" s="321"/>
      <c r="HEE118" s="321"/>
      <c r="HEF118" s="321"/>
      <c r="HEG118" s="321"/>
      <c r="HEH118" s="321"/>
      <c r="HEI118" s="321"/>
      <c r="HEJ118" s="321"/>
      <c r="HEK118" s="321"/>
      <c r="HEL118" s="321"/>
      <c r="HEM118" s="321"/>
      <c r="HEN118" s="321"/>
      <c r="HEO118" s="321"/>
      <c r="HEP118" s="321"/>
      <c r="HEQ118" s="321"/>
      <c r="HER118" s="321"/>
      <c r="HES118" s="321"/>
      <c r="HET118" s="321"/>
      <c r="HEU118" s="321"/>
      <c r="HEV118" s="321"/>
      <c r="HEW118" s="321"/>
      <c r="HEX118" s="321"/>
      <c r="HEY118" s="321"/>
      <c r="HEZ118" s="321"/>
      <c r="HFA118" s="321"/>
      <c r="HFB118" s="321"/>
      <c r="HFC118" s="321"/>
      <c r="HFD118" s="321"/>
      <c r="HFE118" s="321"/>
      <c r="HFF118" s="321"/>
      <c r="HFG118" s="321"/>
      <c r="HFH118" s="321"/>
      <c r="HFI118" s="321"/>
      <c r="HFJ118" s="321"/>
      <c r="HFK118" s="321"/>
      <c r="HFL118" s="321"/>
      <c r="HFM118" s="321"/>
      <c r="HFN118" s="321"/>
      <c r="HFO118" s="321"/>
      <c r="HFP118" s="321"/>
      <c r="HFQ118" s="321"/>
      <c r="HFR118" s="321"/>
      <c r="HFS118" s="321"/>
      <c r="HFT118" s="321"/>
      <c r="HFU118" s="321"/>
      <c r="HFV118" s="321"/>
      <c r="HFW118" s="321"/>
      <c r="HFX118" s="321"/>
      <c r="HFY118" s="321"/>
      <c r="HFZ118" s="321"/>
      <c r="HGA118" s="321"/>
      <c r="HGB118" s="321"/>
      <c r="HGC118" s="321"/>
      <c r="HGD118" s="321"/>
      <c r="HGE118" s="321"/>
      <c r="HGF118" s="321"/>
      <c r="HGG118" s="321"/>
      <c r="HGH118" s="321"/>
      <c r="HGI118" s="321"/>
      <c r="HGJ118" s="321"/>
      <c r="HGK118" s="321"/>
      <c r="HGL118" s="321"/>
      <c r="HGM118" s="321"/>
      <c r="HGN118" s="321"/>
      <c r="HGO118" s="321"/>
      <c r="HGP118" s="321"/>
      <c r="HGQ118" s="321"/>
      <c r="HGR118" s="321"/>
      <c r="HGS118" s="321"/>
      <c r="HGT118" s="321"/>
      <c r="HGU118" s="321"/>
      <c r="HGV118" s="321"/>
      <c r="HGW118" s="321"/>
      <c r="HGX118" s="321"/>
      <c r="HGY118" s="321"/>
      <c r="HGZ118" s="321"/>
      <c r="HHA118" s="321"/>
      <c r="HHB118" s="321"/>
      <c r="HHC118" s="321"/>
      <c r="HHD118" s="321"/>
      <c r="HHE118" s="321"/>
      <c r="HHF118" s="321"/>
      <c r="HHG118" s="321"/>
      <c r="HHH118" s="321"/>
      <c r="HHI118" s="321"/>
      <c r="HHJ118" s="321"/>
      <c r="HHK118" s="321"/>
      <c r="HHL118" s="321"/>
      <c r="HHM118" s="321"/>
      <c r="HHN118" s="321"/>
      <c r="HHO118" s="321"/>
      <c r="HHP118" s="321"/>
      <c r="HHQ118" s="321"/>
      <c r="HHR118" s="321"/>
      <c r="HHS118" s="321"/>
      <c r="HHT118" s="321"/>
      <c r="HHU118" s="321"/>
      <c r="HHV118" s="321"/>
      <c r="HHW118" s="321"/>
      <c r="HHX118" s="321"/>
      <c r="HHY118" s="321"/>
      <c r="HHZ118" s="321"/>
      <c r="HIA118" s="321"/>
      <c r="HIB118" s="321"/>
      <c r="HIC118" s="321"/>
      <c r="HID118" s="321"/>
      <c r="HIE118" s="321"/>
      <c r="HIF118" s="321"/>
      <c r="HIG118" s="321"/>
      <c r="HIH118" s="321"/>
      <c r="HII118" s="321"/>
      <c r="HIJ118" s="321"/>
      <c r="HIK118" s="321"/>
      <c r="HIL118" s="321"/>
      <c r="HIM118" s="321"/>
      <c r="HIN118" s="321"/>
      <c r="HIO118" s="321"/>
      <c r="HIP118" s="321"/>
      <c r="HIQ118" s="321"/>
      <c r="HIR118" s="321"/>
      <c r="HIS118" s="321"/>
      <c r="HIT118" s="321"/>
      <c r="HIU118" s="321"/>
      <c r="HIV118" s="321"/>
      <c r="HIW118" s="321"/>
      <c r="HIX118" s="321"/>
      <c r="HIY118" s="321"/>
      <c r="HIZ118" s="321"/>
      <c r="HJA118" s="321"/>
      <c r="HJB118" s="321"/>
      <c r="HJC118" s="321"/>
      <c r="HJD118" s="321"/>
      <c r="HJE118" s="321"/>
      <c r="HJF118" s="321"/>
      <c r="HJG118" s="321"/>
      <c r="HJH118" s="321"/>
      <c r="HJI118" s="321"/>
      <c r="HJJ118" s="321"/>
      <c r="HJK118" s="321"/>
      <c r="HJL118" s="321"/>
      <c r="HJM118" s="321"/>
      <c r="HJN118" s="321"/>
      <c r="HJO118" s="321"/>
      <c r="HJP118" s="321"/>
      <c r="HJQ118" s="321"/>
      <c r="HJR118" s="321"/>
      <c r="HJS118" s="321"/>
      <c r="HJT118" s="321"/>
      <c r="HJU118" s="321"/>
      <c r="HJV118" s="321"/>
      <c r="HJW118" s="321"/>
      <c r="HJX118" s="321"/>
      <c r="HJY118" s="321"/>
      <c r="HJZ118" s="321"/>
      <c r="HKA118" s="321"/>
      <c r="HKB118" s="321"/>
      <c r="HKC118" s="321"/>
      <c r="HKD118" s="321"/>
      <c r="HKE118" s="321"/>
      <c r="HKF118" s="321"/>
      <c r="HKG118" s="321"/>
      <c r="HKH118" s="321"/>
      <c r="HKI118" s="321"/>
      <c r="HKJ118" s="321"/>
      <c r="HKK118" s="321"/>
      <c r="HKL118" s="321"/>
      <c r="HKM118" s="321"/>
      <c r="HKN118" s="321"/>
      <c r="HKO118" s="321"/>
      <c r="HKP118" s="321"/>
      <c r="HKQ118" s="321"/>
      <c r="HKR118" s="321"/>
      <c r="HKS118" s="321"/>
      <c r="HKT118" s="321"/>
      <c r="HKU118" s="321"/>
      <c r="HKV118" s="321"/>
      <c r="HKW118" s="321"/>
      <c r="HKX118" s="321"/>
      <c r="HKY118" s="321"/>
      <c r="HKZ118" s="321"/>
      <c r="HLA118" s="321"/>
      <c r="HLB118" s="321"/>
      <c r="HLC118" s="321"/>
      <c r="HLD118" s="321"/>
      <c r="HLE118" s="321"/>
      <c r="HLF118" s="321"/>
      <c r="HLG118" s="321"/>
      <c r="HLH118" s="321"/>
      <c r="HLI118" s="321"/>
      <c r="HLJ118" s="321"/>
      <c r="HLK118" s="321"/>
      <c r="HLL118" s="321"/>
      <c r="HLM118" s="321"/>
      <c r="HLN118" s="321"/>
      <c r="HLO118" s="321"/>
      <c r="HLP118" s="321"/>
      <c r="HLQ118" s="321"/>
      <c r="HLR118" s="321"/>
      <c r="HLS118" s="321"/>
      <c r="HLT118" s="321"/>
      <c r="HLU118" s="321"/>
      <c r="HLV118" s="321"/>
      <c r="HLW118" s="321"/>
      <c r="HLX118" s="321"/>
      <c r="HLY118" s="321"/>
      <c r="HLZ118" s="321"/>
      <c r="HMA118" s="321"/>
      <c r="HMB118" s="321"/>
      <c r="HMC118" s="321"/>
      <c r="HMD118" s="321"/>
      <c r="HME118" s="321"/>
      <c r="HMF118" s="321"/>
      <c r="HMG118" s="321"/>
      <c r="HMH118" s="321"/>
      <c r="HMI118" s="321"/>
      <c r="HMJ118" s="321"/>
      <c r="HMK118" s="321"/>
      <c r="HML118" s="321"/>
      <c r="HMM118" s="321"/>
      <c r="HMN118" s="321"/>
      <c r="HMO118" s="321"/>
      <c r="HMP118" s="321"/>
      <c r="HMQ118" s="321"/>
      <c r="HMR118" s="321"/>
      <c r="HMS118" s="321"/>
      <c r="HMT118" s="321"/>
      <c r="HMU118" s="321"/>
      <c r="HMV118" s="321"/>
      <c r="HMW118" s="321"/>
      <c r="HMX118" s="321"/>
      <c r="HMY118" s="321"/>
      <c r="HMZ118" s="321"/>
      <c r="HNA118" s="321"/>
      <c r="HNB118" s="321"/>
      <c r="HNC118" s="321"/>
      <c r="HND118" s="321"/>
      <c r="HNE118" s="321"/>
      <c r="HNF118" s="321"/>
      <c r="HNG118" s="321"/>
      <c r="HNH118" s="321"/>
      <c r="HNI118" s="321"/>
      <c r="HNJ118" s="321"/>
      <c r="HNK118" s="321"/>
      <c r="HNL118" s="321"/>
      <c r="HNM118" s="321"/>
      <c r="HNN118" s="321"/>
      <c r="HNO118" s="321"/>
      <c r="HNP118" s="321"/>
      <c r="HNQ118" s="321"/>
      <c r="HNR118" s="321"/>
      <c r="HNS118" s="321"/>
      <c r="HNT118" s="321"/>
      <c r="HNU118" s="321"/>
      <c r="HNV118" s="321"/>
      <c r="HNW118" s="321"/>
      <c r="HNX118" s="321"/>
      <c r="HNY118" s="321"/>
      <c r="HNZ118" s="321"/>
      <c r="HOA118" s="321"/>
      <c r="HOB118" s="321"/>
      <c r="HOC118" s="321"/>
      <c r="HOD118" s="321"/>
      <c r="HOE118" s="321"/>
      <c r="HOF118" s="321"/>
      <c r="HOG118" s="321"/>
      <c r="HOH118" s="321"/>
      <c r="HOI118" s="321"/>
      <c r="HOJ118" s="321"/>
      <c r="HOK118" s="321"/>
      <c r="HOL118" s="321"/>
      <c r="HOM118" s="321"/>
      <c r="HON118" s="321"/>
      <c r="HOO118" s="321"/>
      <c r="HOP118" s="321"/>
      <c r="HOQ118" s="321"/>
      <c r="HOR118" s="321"/>
      <c r="HOS118" s="321"/>
      <c r="HOT118" s="321"/>
      <c r="HOU118" s="321"/>
      <c r="HOV118" s="321"/>
      <c r="HOW118" s="321"/>
      <c r="HOX118" s="321"/>
      <c r="HOY118" s="321"/>
      <c r="HOZ118" s="321"/>
      <c r="HPA118" s="321"/>
      <c r="HPB118" s="321"/>
      <c r="HPC118" s="321"/>
      <c r="HPD118" s="321"/>
      <c r="HPE118" s="321"/>
      <c r="HPF118" s="321"/>
      <c r="HPG118" s="321"/>
      <c r="HPH118" s="321"/>
      <c r="HPI118" s="321"/>
      <c r="HPJ118" s="321"/>
      <c r="HPK118" s="321"/>
      <c r="HPL118" s="321"/>
      <c r="HPM118" s="321"/>
      <c r="HPN118" s="321"/>
      <c r="HPO118" s="321"/>
      <c r="HPP118" s="321"/>
      <c r="HPQ118" s="321"/>
      <c r="HPR118" s="321"/>
      <c r="HPS118" s="321"/>
      <c r="HPT118" s="321"/>
      <c r="HPU118" s="321"/>
      <c r="HPV118" s="321"/>
      <c r="HPW118" s="321"/>
      <c r="HPX118" s="321"/>
      <c r="HPY118" s="321"/>
      <c r="HPZ118" s="321"/>
      <c r="HQA118" s="321"/>
      <c r="HQB118" s="321"/>
      <c r="HQC118" s="321"/>
      <c r="HQD118" s="321"/>
      <c r="HQE118" s="321"/>
      <c r="HQF118" s="321"/>
      <c r="HQG118" s="321"/>
      <c r="HQH118" s="321"/>
      <c r="HQI118" s="321"/>
      <c r="HQJ118" s="321"/>
      <c r="HQK118" s="321"/>
      <c r="HQL118" s="321"/>
      <c r="HQM118" s="321"/>
      <c r="HQN118" s="321"/>
      <c r="HQO118" s="321"/>
      <c r="HQP118" s="321"/>
      <c r="HQQ118" s="321"/>
      <c r="HQR118" s="321"/>
      <c r="HQS118" s="321"/>
      <c r="HQT118" s="321"/>
      <c r="HQU118" s="321"/>
      <c r="HQV118" s="321"/>
      <c r="HQW118" s="321"/>
      <c r="HQX118" s="321"/>
      <c r="HQY118" s="321"/>
      <c r="HQZ118" s="321"/>
      <c r="HRA118" s="321"/>
      <c r="HRB118" s="321"/>
      <c r="HRC118" s="321"/>
      <c r="HRD118" s="321"/>
      <c r="HRE118" s="321"/>
      <c r="HRF118" s="321"/>
      <c r="HRG118" s="321"/>
      <c r="HRH118" s="321"/>
      <c r="HRI118" s="321"/>
      <c r="HRJ118" s="321"/>
      <c r="HRK118" s="321"/>
      <c r="HRL118" s="321"/>
      <c r="HRM118" s="321"/>
      <c r="HRN118" s="321"/>
      <c r="HRO118" s="321"/>
      <c r="HRP118" s="321"/>
      <c r="HRQ118" s="321"/>
      <c r="HRR118" s="321"/>
      <c r="HRS118" s="321"/>
      <c r="HRT118" s="321"/>
      <c r="HRU118" s="321"/>
      <c r="HRV118" s="321"/>
      <c r="HRW118" s="321"/>
      <c r="HRX118" s="321"/>
      <c r="HRY118" s="321"/>
      <c r="HRZ118" s="321"/>
      <c r="HSA118" s="321"/>
      <c r="HSB118" s="321"/>
      <c r="HSC118" s="321"/>
      <c r="HSD118" s="321"/>
      <c r="HSE118" s="321"/>
      <c r="HSF118" s="321"/>
      <c r="HSG118" s="321"/>
      <c r="HSH118" s="321"/>
      <c r="HSI118" s="321"/>
      <c r="HSJ118" s="321"/>
      <c r="HSK118" s="321"/>
      <c r="HSL118" s="321"/>
      <c r="HSM118" s="321"/>
      <c r="HSN118" s="321"/>
      <c r="HSO118" s="321"/>
      <c r="HSP118" s="321"/>
      <c r="HSQ118" s="321"/>
      <c r="HSR118" s="321"/>
      <c r="HSS118" s="321"/>
      <c r="HST118" s="321"/>
      <c r="HSU118" s="321"/>
      <c r="HSV118" s="321"/>
      <c r="HSW118" s="321"/>
      <c r="HSX118" s="321"/>
      <c r="HSY118" s="321"/>
      <c r="HSZ118" s="321"/>
      <c r="HTA118" s="321"/>
      <c r="HTB118" s="321"/>
      <c r="HTC118" s="321"/>
      <c r="HTD118" s="321"/>
      <c r="HTE118" s="321"/>
      <c r="HTF118" s="321"/>
      <c r="HTG118" s="321"/>
      <c r="HTH118" s="321"/>
      <c r="HTI118" s="321"/>
      <c r="HTJ118" s="321"/>
      <c r="HTK118" s="321"/>
      <c r="HTL118" s="321"/>
      <c r="HTM118" s="321"/>
      <c r="HTN118" s="321"/>
      <c r="HTO118" s="321"/>
      <c r="HTP118" s="321"/>
      <c r="HTQ118" s="321"/>
      <c r="HTR118" s="321"/>
      <c r="HTS118" s="321"/>
      <c r="HTT118" s="321"/>
      <c r="HTU118" s="321"/>
      <c r="HTV118" s="321"/>
      <c r="HTW118" s="321"/>
      <c r="HTX118" s="321"/>
      <c r="HTY118" s="321"/>
      <c r="HTZ118" s="321"/>
      <c r="HUA118" s="321"/>
      <c r="HUB118" s="321"/>
      <c r="HUC118" s="321"/>
      <c r="HUD118" s="321"/>
      <c r="HUE118" s="321"/>
      <c r="HUF118" s="321"/>
      <c r="HUG118" s="321"/>
      <c r="HUH118" s="321"/>
      <c r="HUI118" s="321"/>
      <c r="HUJ118" s="321"/>
      <c r="HUK118" s="321"/>
      <c r="HUL118" s="321"/>
      <c r="HUM118" s="321"/>
      <c r="HUN118" s="321"/>
      <c r="HUO118" s="321"/>
      <c r="HUP118" s="321"/>
      <c r="HUQ118" s="321"/>
      <c r="HUR118" s="321"/>
      <c r="HUS118" s="321"/>
      <c r="HUT118" s="321"/>
      <c r="HUU118" s="321"/>
      <c r="HUV118" s="321"/>
      <c r="HUW118" s="321"/>
      <c r="HUX118" s="321"/>
      <c r="HUY118" s="321"/>
      <c r="HUZ118" s="321"/>
      <c r="HVA118" s="321"/>
      <c r="HVB118" s="321"/>
      <c r="HVC118" s="321"/>
      <c r="HVD118" s="321"/>
      <c r="HVE118" s="321"/>
      <c r="HVF118" s="321"/>
      <c r="HVG118" s="321"/>
      <c r="HVH118" s="321"/>
      <c r="HVI118" s="321"/>
      <c r="HVJ118" s="321"/>
      <c r="HVK118" s="321"/>
      <c r="HVL118" s="321"/>
      <c r="HVM118" s="321"/>
      <c r="HVN118" s="321"/>
      <c r="HVO118" s="321"/>
      <c r="HVP118" s="321"/>
      <c r="HVQ118" s="321"/>
      <c r="HVR118" s="321"/>
      <c r="HVS118" s="321"/>
      <c r="HVT118" s="321"/>
      <c r="HVU118" s="321"/>
      <c r="HVV118" s="321"/>
      <c r="HVW118" s="321"/>
      <c r="HVX118" s="321"/>
      <c r="HVY118" s="321"/>
      <c r="HVZ118" s="321"/>
      <c r="HWA118" s="321"/>
      <c r="HWB118" s="321"/>
      <c r="HWC118" s="321"/>
      <c r="HWD118" s="321"/>
      <c r="HWE118" s="321"/>
      <c r="HWF118" s="321"/>
      <c r="HWG118" s="321"/>
      <c r="HWH118" s="321"/>
      <c r="HWI118" s="321"/>
      <c r="HWJ118" s="321"/>
      <c r="HWK118" s="321"/>
      <c r="HWL118" s="321"/>
      <c r="HWM118" s="321"/>
      <c r="HWN118" s="321"/>
      <c r="HWO118" s="321"/>
      <c r="HWP118" s="321"/>
      <c r="HWQ118" s="321"/>
      <c r="HWR118" s="321"/>
      <c r="HWS118" s="321"/>
      <c r="HWT118" s="321"/>
      <c r="HWU118" s="321"/>
      <c r="HWV118" s="321"/>
      <c r="HWW118" s="321"/>
      <c r="HWX118" s="321"/>
      <c r="HWY118" s="321"/>
      <c r="HWZ118" s="321"/>
      <c r="HXA118" s="321"/>
      <c r="HXB118" s="321"/>
      <c r="HXC118" s="321"/>
      <c r="HXD118" s="321"/>
      <c r="HXE118" s="321"/>
      <c r="HXF118" s="321"/>
      <c r="HXG118" s="321"/>
      <c r="HXH118" s="321"/>
      <c r="HXI118" s="321"/>
      <c r="HXJ118" s="321"/>
      <c r="HXK118" s="321"/>
      <c r="HXL118" s="321"/>
      <c r="HXM118" s="321"/>
      <c r="HXN118" s="321"/>
      <c r="HXO118" s="321"/>
      <c r="HXP118" s="321"/>
      <c r="HXQ118" s="321"/>
      <c r="HXR118" s="321"/>
      <c r="HXS118" s="321"/>
      <c r="HXT118" s="321"/>
      <c r="HXU118" s="321"/>
      <c r="HXV118" s="321"/>
      <c r="HXW118" s="321"/>
      <c r="HXX118" s="321"/>
      <c r="HXY118" s="321"/>
      <c r="HXZ118" s="321"/>
      <c r="HYA118" s="321"/>
      <c r="HYB118" s="321"/>
      <c r="HYC118" s="321"/>
      <c r="HYD118" s="321"/>
      <c r="HYE118" s="321"/>
      <c r="HYF118" s="321"/>
      <c r="HYG118" s="321"/>
      <c r="HYH118" s="321"/>
      <c r="HYI118" s="321"/>
      <c r="HYJ118" s="321"/>
      <c r="HYK118" s="321"/>
      <c r="HYL118" s="321"/>
      <c r="HYM118" s="321"/>
      <c r="HYN118" s="321"/>
      <c r="HYO118" s="321"/>
      <c r="HYP118" s="321"/>
      <c r="HYQ118" s="321"/>
      <c r="HYR118" s="321"/>
      <c r="HYS118" s="321"/>
      <c r="HYT118" s="321"/>
      <c r="HYU118" s="321"/>
      <c r="HYV118" s="321"/>
      <c r="HYW118" s="321"/>
      <c r="HYX118" s="321"/>
      <c r="HYY118" s="321"/>
      <c r="HYZ118" s="321"/>
      <c r="HZA118" s="321"/>
      <c r="HZB118" s="321"/>
      <c r="HZC118" s="321"/>
      <c r="HZD118" s="321"/>
      <c r="HZE118" s="321"/>
      <c r="HZF118" s="321"/>
      <c r="HZG118" s="321"/>
      <c r="HZH118" s="321"/>
      <c r="HZI118" s="321"/>
      <c r="HZJ118" s="321"/>
      <c r="HZK118" s="321"/>
      <c r="HZL118" s="321"/>
      <c r="HZM118" s="321"/>
      <c r="HZN118" s="321"/>
      <c r="HZO118" s="321"/>
      <c r="HZP118" s="321"/>
      <c r="HZQ118" s="321"/>
      <c r="HZR118" s="321"/>
      <c r="HZS118" s="321"/>
      <c r="HZT118" s="321"/>
      <c r="HZU118" s="321"/>
      <c r="HZV118" s="321"/>
      <c r="HZW118" s="321"/>
      <c r="HZX118" s="321"/>
      <c r="HZY118" s="321"/>
      <c r="HZZ118" s="321"/>
      <c r="IAA118" s="321"/>
      <c r="IAB118" s="321"/>
      <c r="IAC118" s="321"/>
      <c r="IAD118" s="321"/>
      <c r="IAE118" s="321"/>
      <c r="IAF118" s="321"/>
      <c r="IAG118" s="321"/>
      <c r="IAH118" s="321"/>
      <c r="IAI118" s="321"/>
      <c r="IAJ118" s="321"/>
      <c r="IAK118" s="321"/>
      <c r="IAL118" s="321"/>
      <c r="IAM118" s="321"/>
      <c r="IAN118" s="321"/>
      <c r="IAO118" s="321"/>
      <c r="IAP118" s="321"/>
      <c r="IAQ118" s="321"/>
      <c r="IAR118" s="321"/>
      <c r="IAS118" s="321"/>
      <c r="IAT118" s="321"/>
      <c r="IAU118" s="321"/>
      <c r="IAV118" s="321"/>
      <c r="IAW118" s="321"/>
      <c r="IAX118" s="321"/>
      <c r="IAY118" s="321"/>
      <c r="IAZ118" s="321"/>
      <c r="IBA118" s="321"/>
      <c r="IBB118" s="321"/>
      <c r="IBC118" s="321"/>
      <c r="IBD118" s="321"/>
      <c r="IBE118" s="321"/>
      <c r="IBF118" s="321"/>
      <c r="IBG118" s="321"/>
      <c r="IBH118" s="321"/>
      <c r="IBI118" s="321"/>
      <c r="IBJ118" s="321"/>
      <c r="IBK118" s="321"/>
      <c r="IBL118" s="321"/>
      <c r="IBM118" s="321"/>
      <c r="IBN118" s="321"/>
      <c r="IBO118" s="321"/>
      <c r="IBP118" s="321"/>
      <c r="IBQ118" s="321"/>
      <c r="IBR118" s="321"/>
      <c r="IBS118" s="321"/>
      <c r="IBT118" s="321"/>
      <c r="IBU118" s="321"/>
      <c r="IBV118" s="321"/>
      <c r="IBW118" s="321"/>
      <c r="IBX118" s="321"/>
      <c r="IBY118" s="321"/>
      <c r="IBZ118" s="321"/>
      <c r="ICA118" s="321"/>
      <c r="ICB118" s="321"/>
      <c r="ICC118" s="321"/>
      <c r="ICD118" s="321"/>
      <c r="ICE118" s="321"/>
      <c r="ICF118" s="321"/>
      <c r="ICG118" s="321"/>
      <c r="ICH118" s="321"/>
      <c r="ICI118" s="321"/>
      <c r="ICJ118" s="321"/>
      <c r="ICK118" s="321"/>
      <c r="ICL118" s="321"/>
      <c r="ICM118" s="321"/>
      <c r="ICN118" s="321"/>
      <c r="ICO118" s="321"/>
      <c r="ICP118" s="321"/>
      <c r="ICQ118" s="321"/>
      <c r="ICR118" s="321"/>
      <c r="ICS118" s="321"/>
      <c r="ICT118" s="321"/>
      <c r="ICU118" s="321"/>
      <c r="ICV118" s="321"/>
      <c r="ICW118" s="321"/>
      <c r="ICX118" s="321"/>
      <c r="ICY118" s="321"/>
      <c r="ICZ118" s="321"/>
      <c r="IDA118" s="321"/>
      <c r="IDB118" s="321"/>
      <c r="IDC118" s="321"/>
      <c r="IDD118" s="321"/>
      <c r="IDE118" s="321"/>
      <c r="IDF118" s="321"/>
      <c r="IDG118" s="321"/>
      <c r="IDH118" s="321"/>
      <c r="IDI118" s="321"/>
      <c r="IDJ118" s="321"/>
      <c r="IDK118" s="321"/>
      <c r="IDL118" s="321"/>
      <c r="IDM118" s="321"/>
      <c r="IDN118" s="321"/>
      <c r="IDO118" s="321"/>
      <c r="IDP118" s="321"/>
      <c r="IDQ118" s="321"/>
      <c r="IDR118" s="321"/>
      <c r="IDS118" s="321"/>
      <c r="IDT118" s="321"/>
      <c r="IDU118" s="321"/>
      <c r="IDV118" s="321"/>
      <c r="IDW118" s="321"/>
      <c r="IDX118" s="321"/>
      <c r="IDY118" s="321"/>
      <c r="IDZ118" s="321"/>
      <c r="IEA118" s="321"/>
      <c r="IEB118" s="321"/>
      <c r="IEC118" s="321"/>
      <c r="IED118" s="321"/>
      <c r="IEE118" s="321"/>
      <c r="IEF118" s="321"/>
      <c r="IEG118" s="321"/>
      <c r="IEH118" s="321"/>
      <c r="IEI118" s="321"/>
      <c r="IEJ118" s="321"/>
      <c r="IEK118" s="321"/>
      <c r="IEL118" s="321"/>
      <c r="IEM118" s="321"/>
      <c r="IEN118" s="321"/>
      <c r="IEO118" s="321"/>
      <c r="IEP118" s="321"/>
      <c r="IEQ118" s="321"/>
      <c r="IER118" s="321"/>
      <c r="IES118" s="321"/>
      <c r="IET118" s="321"/>
      <c r="IEU118" s="321"/>
      <c r="IEV118" s="321"/>
      <c r="IEW118" s="321"/>
      <c r="IEX118" s="321"/>
      <c r="IEY118" s="321"/>
      <c r="IEZ118" s="321"/>
      <c r="IFA118" s="321"/>
      <c r="IFB118" s="321"/>
      <c r="IFC118" s="321"/>
      <c r="IFD118" s="321"/>
      <c r="IFE118" s="321"/>
      <c r="IFF118" s="321"/>
      <c r="IFG118" s="321"/>
      <c r="IFH118" s="321"/>
      <c r="IFI118" s="321"/>
      <c r="IFJ118" s="321"/>
      <c r="IFK118" s="321"/>
      <c r="IFL118" s="321"/>
      <c r="IFM118" s="321"/>
      <c r="IFN118" s="321"/>
      <c r="IFO118" s="321"/>
      <c r="IFP118" s="321"/>
      <c r="IFQ118" s="321"/>
      <c r="IFR118" s="321"/>
      <c r="IFS118" s="321"/>
      <c r="IFT118" s="321"/>
      <c r="IFU118" s="321"/>
      <c r="IFV118" s="321"/>
      <c r="IFW118" s="321"/>
      <c r="IFX118" s="321"/>
      <c r="IFY118" s="321"/>
      <c r="IFZ118" s="321"/>
      <c r="IGA118" s="321"/>
      <c r="IGB118" s="321"/>
      <c r="IGC118" s="321"/>
      <c r="IGD118" s="321"/>
      <c r="IGE118" s="321"/>
      <c r="IGF118" s="321"/>
      <c r="IGG118" s="321"/>
      <c r="IGH118" s="321"/>
      <c r="IGI118" s="321"/>
      <c r="IGJ118" s="321"/>
      <c r="IGK118" s="321"/>
      <c r="IGL118" s="321"/>
      <c r="IGM118" s="321"/>
      <c r="IGN118" s="321"/>
      <c r="IGO118" s="321"/>
      <c r="IGP118" s="321"/>
      <c r="IGQ118" s="321"/>
      <c r="IGR118" s="321"/>
      <c r="IGS118" s="321"/>
      <c r="IGT118" s="321"/>
      <c r="IGU118" s="321"/>
      <c r="IGV118" s="321"/>
      <c r="IGW118" s="321"/>
      <c r="IGX118" s="321"/>
      <c r="IGY118" s="321"/>
      <c r="IGZ118" s="321"/>
      <c r="IHA118" s="321"/>
      <c r="IHB118" s="321"/>
      <c r="IHC118" s="321"/>
      <c r="IHD118" s="321"/>
      <c r="IHE118" s="321"/>
      <c r="IHF118" s="321"/>
      <c r="IHG118" s="321"/>
      <c r="IHH118" s="321"/>
      <c r="IHI118" s="321"/>
      <c r="IHJ118" s="321"/>
      <c r="IHK118" s="321"/>
      <c r="IHL118" s="321"/>
      <c r="IHM118" s="321"/>
      <c r="IHN118" s="321"/>
      <c r="IHO118" s="321"/>
      <c r="IHP118" s="321"/>
      <c r="IHQ118" s="321"/>
      <c r="IHR118" s="321"/>
      <c r="IHS118" s="321"/>
      <c r="IHT118" s="321"/>
      <c r="IHU118" s="321"/>
      <c r="IHV118" s="321"/>
      <c r="IHW118" s="321"/>
      <c r="IHX118" s="321"/>
      <c r="IHY118" s="321"/>
      <c r="IHZ118" s="321"/>
      <c r="IIA118" s="321"/>
      <c r="IIB118" s="321"/>
      <c r="IIC118" s="321"/>
      <c r="IID118" s="321"/>
      <c r="IIE118" s="321"/>
      <c r="IIF118" s="321"/>
      <c r="IIG118" s="321"/>
      <c r="IIH118" s="321"/>
      <c r="III118" s="321"/>
      <c r="IIJ118" s="321"/>
      <c r="IIK118" s="321"/>
      <c r="IIL118" s="321"/>
      <c r="IIM118" s="321"/>
      <c r="IIN118" s="321"/>
      <c r="IIO118" s="321"/>
      <c r="IIP118" s="321"/>
      <c r="IIQ118" s="321"/>
      <c r="IIR118" s="321"/>
      <c r="IIS118" s="321"/>
      <c r="IIT118" s="321"/>
      <c r="IIU118" s="321"/>
      <c r="IIV118" s="321"/>
      <c r="IIW118" s="321"/>
      <c r="IIX118" s="321"/>
      <c r="IIY118" s="321"/>
      <c r="IIZ118" s="321"/>
      <c r="IJA118" s="321"/>
      <c r="IJB118" s="321"/>
      <c r="IJC118" s="321"/>
      <c r="IJD118" s="321"/>
      <c r="IJE118" s="321"/>
      <c r="IJF118" s="321"/>
      <c r="IJG118" s="321"/>
      <c r="IJH118" s="321"/>
      <c r="IJI118" s="321"/>
      <c r="IJJ118" s="321"/>
      <c r="IJK118" s="321"/>
      <c r="IJL118" s="321"/>
      <c r="IJM118" s="321"/>
      <c r="IJN118" s="321"/>
      <c r="IJO118" s="321"/>
      <c r="IJP118" s="321"/>
      <c r="IJQ118" s="321"/>
      <c r="IJR118" s="321"/>
      <c r="IJS118" s="321"/>
      <c r="IJT118" s="321"/>
      <c r="IJU118" s="321"/>
      <c r="IJV118" s="321"/>
      <c r="IJW118" s="321"/>
      <c r="IJX118" s="321"/>
      <c r="IJY118" s="321"/>
      <c r="IJZ118" s="321"/>
      <c r="IKA118" s="321"/>
      <c r="IKB118" s="321"/>
      <c r="IKC118" s="321"/>
      <c r="IKD118" s="321"/>
      <c r="IKE118" s="321"/>
      <c r="IKF118" s="321"/>
      <c r="IKG118" s="321"/>
      <c r="IKH118" s="321"/>
      <c r="IKI118" s="321"/>
      <c r="IKJ118" s="321"/>
      <c r="IKK118" s="321"/>
      <c r="IKL118" s="321"/>
      <c r="IKM118" s="321"/>
      <c r="IKN118" s="321"/>
      <c r="IKO118" s="321"/>
      <c r="IKP118" s="321"/>
      <c r="IKQ118" s="321"/>
      <c r="IKR118" s="321"/>
      <c r="IKS118" s="321"/>
      <c r="IKT118" s="321"/>
      <c r="IKU118" s="321"/>
      <c r="IKV118" s="321"/>
      <c r="IKW118" s="321"/>
      <c r="IKX118" s="321"/>
      <c r="IKY118" s="321"/>
      <c r="IKZ118" s="321"/>
      <c r="ILA118" s="321"/>
      <c r="ILB118" s="321"/>
      <c r="ILC118" s="321"/>
      <c r="ILD118" s="321"/>
      <c r="ILE118" s="321"/>
      <c r="ILF118" s="321"/>
      <c r="ILG118" s="321"/>
      <c r="ILH118" s="321"/>
      <c r="ILI118" s="321"/>
      <c r="ILJ118" s="321"/>
      <c r="ILK118" s="321"/>
      <c r="ILL118" s="321"/>
      <c r="ILM118" s="321"/>
      <c r="ILN118" s="321"/>
      <c r="ILO118" s="321"/>
      <c r="ILP118" s="321"/>
      <c r="ILQ118" s="321"/>
      <c r="ILR118" s="321"/>
      <c r="ILS118" s="321"/>
      <c r="ILT118" s="321"/>
      <c r="ILU118" s="321"/>
      <c r="ILV118" s="321"/>
      <c r="ILW118" s="321"/>
      <c r="ILX118" s="321"/>
      <c r="ILY118" s="321"/>
      <c r="ILZ118" s="321"/>
      <c r="IMA118" s="321"/>
      <c r="IMB118" s="321"/>
      <c r="IMC118" s="321"/>
      <c r="IMD118" s="321"/>
      <c r="IME118" s="321"/>
      <c r="IMF118" s="321"/>
      <c r="IMG118" s="321"/>
      <c r="IMH118" s="321"/>
      <c r="IMI118" s="321"/>
      <c r="IMJ118" s="321"/>
      <c r="IMK118" s="321"/>
      <c r="IML118" s="321"/>
      <c r="IMM118" s="321"/>
      <c r="IMN118" s="321"/>
      <c r="IMO118" s="321"/>
      <c r="IMP118" s="321"/>
      <c r="IMQ118" s="321"/>
      <c r="IMR118" s="321"/>
      <c r="IMS118" s="321"/>
      <c r="IMT118" s="321"/>
      <c r="IMU118" s="321"/>
      <c r="IMV118" s="321"/>
      <c r="IMW118" s="321"/>
      <c r="IMX118" s="321"/>
      <c r="IMY118" s="321"/>
      <c r="IMZ118" s="321"/>
      <c r="INA118" s="321"/>
      <c r="INB118" s="321"/>
      <c r="INC118" s="321"/>
      <c r="IND118" s="321"/>
      <c r="INE118" s="321"/>
      <c r="INF118" s="321"/>
      <c r="ING118" s="321"/>
      <c r="INH118" s="321"/>
      <c r="INI118" s="321"/>
      <c r="INJ118" s="321"/>
      <c r="INK118" s="321"/>
      <c r="INL118" s="321"/>
      <c r="INM118" s="321"/>
      <c r="INN118" s="321"/>
      <c r="INO118" s="321"/>
      <c r="INP118" s="321"/>
      <c r="INQ118" s="321"/>
      <c r="INR118" s="321"/>
      <c r="INS118" s="321"/>
      <c r="INT118" s="321"/>
      <c r="INU118" s="321"/>
      <c r="INV118" s="321"/>
      <c r="INW118" s="321"/>
      <c r="INX118" s="321"/>
      <c r="INY118" s="321"/>
      <c r="INZ118" s="321"/>
      <c r="IOA118" s="321"/>
      <c r="IOB118" s="321"/>
      <c r="IOC118" s="321"/>
      <c r="IOD118" s="321"/>
      <c r="IOE118" s="321"/>
      <c r="IOF118" s="321"/>
      <c r="IOG118" s="321"/>
      <c r="IOH118" s="321"/>
      <c r="IOI118" s="321"/>
      <c r="IOJ118" s="321"/>
      <c r="IOK118" s="321"/>
      <c r="IOL118" s="321"/>
      <c r="IOM118" s="321"/>
      <c r="ION118" s="321"/>
      <c r="IOO118" s="321"/>
      <c r="IOP118" s="321"/>
      <c r="IOQ118" s="321"/>
      <c r="IOR118" s="321"/>
      <c r="IOS118" s="321"/>
      <c r="IOT118" s="321"/>
      <c r="IOU118" s="321"/>
      <c r="IOV118" s="321"/>
      <c r="IOW118" s="321"/>
      <c r="IOX118" s="321"/>
      <c r="IOY118" s="321"/>
      <c r="IOZ118" s="321"/>
      <c r="IPA118" s="321"/>
      <c r="IPB118" s="321"/>
      <c r="IPC118" s="321"/>
      <c r="IPD118" s="321"/>
      <c r="IPE118" s="321"/>
      <c r="IPF118" s="321"/>
      <c r="IPG118" s="321"/>
      <c r="IPH118" s="321"/>
      <c r="IPI118" s="321"/>
      <c r="IPJ118" s="321"/>
      <c r="IPK118" s="321"/>
      <c r="IPL118" s="321"/>
      <c r="IPM118" s="321"/>
      <c r="IPN118" s="321"/>
      <c r="IPO118" s="321"/>
      <c r="IPP118" s="321"/>
      <c r="IPQ118" s="321"/>
      <c r="IPR118" s="321"/>
      <c r="IPS118" s="321"/>
      <c r="IPT118" s="321"/>
      <c r="IPU118" s="321"/>
      <c r="IPV118" s="321"/>
      <c r="IPW118" s="321"/>
      <c r="IPX118" s="321"/>
      <c r="IPY118" s="321"/>
      <c r="IPZ118" s="321"/>
      <c r="IQA118" s="321"/>
      <c r="IQB118" s="321"/>
      <c r="IQC118" s="321"/>
      <c r="IQD118" s="321"/>
      <c r="IQE118" s="321"/>
      <c r="IQF118" s="321"/>
      <c r="IQG118" s="321"/>
      <c r="IQH118" s="321"/>
      <c r="IQI118" s="321"/>
      <c r="IQJ118" s="321"/>
      <c r="IQK118" s="321"/>
      <c r="IQL118" s="321"/>
      <c r="IQM118" s="321"/>
      <c r="IQN118" s="321"/>
      <c r="IQO118" s="321"/>
      <c r="IQP118" s="321"/>
      <c r="IQQ118" s="321"/>
      <c r="IQR118" s="321"/>
      <c r="IQS118" s="321"/>
      <c r="IQT118" s="321"/>
      <c r="IQU118" s="321"/>
      <c r="IQV118" s="321"/>
      <c r="IQW118" s="321"/>
      <c r="IQX118" s="321"/>
      <c r="IQY118" s="321"/>
      <c r="IQZ118" s="321"/>
      <c r="IRA118" s="321"/>
      <c r="IRB118" s="321"/>
      <c r="IRC118" s="321"/>
      <c r="IRD118" s="321"/>
      <c r="IRE118" s="321"/>
      <c r="IRF118" s="321"/>
      <c r="IRG118" s="321"/>
      <c r="IRH118" s="321"/>
      <c r="IRI118" s="321"/>
      <c r="IRJ118" s="321"/>
      <c r="IRK118" s="321"/>
      <c r="IRL118" s="321"/>
      <c r="IRM118" s="321"/>
      <c r="IRN118" s="321"/>
      <c r="IRO118" s="321"/>
      <c r="IRP118" s="321"/>
      <c r="IRQ118" s="321"/>
      <c r="IRR118" s="321"/>
      <c r="IRS118" s="321"/>
      <c r="IRT118" s="321"/>
      <c r="IRU118" s="321"/>
      <c r="IRV118" s="321"/>
      <c r="IRW118" s="321"/>
      <c r="IRX118" s="321"/>
      <c r="IRY118" s="321"/>
      <c r="IRZ118" s="321"/>
      <c r="ISA118" s="321"/>
      <c r="ISB118" s="321"/>
      <c r="ISC118" s="321"/>
      <c r="ISD118" s="321"/>
      <c r="ISE118" s="321"/>
      <c r="ISF118" s="321"/>
      <c r="ISG118" s="321"/>
      <c r="ISH118" s="321"/>
      <c r="ISI118" s="321"/>
      <c r="ISJ118" s="321"/>
      <c r="ISK118" s="321"/>
      <c r="ISL118" s="321"/>
      <c r="ISM118" s="321"/>
      <c r="ISN118" s="321"/>
      <c r="ISO118" s="321"/>
      <c r="ISP118" s="321"/>
      <c r="ISQ118" s="321"/>
      <c r="ISR118" s="321"/>
      <c r="ISS118" s="321"/>
      <c r="IST118" s="321"/>
      <c r="ISU118" s="321"/>
      <c r="ISV118" s="321"/>
      <c r="ISW118" s="321"/>
      <c r="ISX118" s="321"/>
      <c r="ISY118" s="321"/>
      <c r="ISZ118" s="321"/>
      <c r="ITA118" s="321"/>
      <c r="ITB118" s="321"/>
      <c r="ITC118" s="321"/>
      <c r="ITD118" s="321"/>
      <c r="ITE118" s="321"/>
      <c r="ITF118" s="321"/>
      <c r="ITG118" s="321"/>
      <c r="ITH118" s="321"/>
      <c r="ITI118" s="321"/>
      <c r="ITJ118" s="321"/>
      <c r="ITK118" s="321"/>
      <c r="ITL118" s="321"/>
      <c r="ITM118" s="321"/>
      <c r="ITN118" s="321"/>
      <c r="ITO118" s="321"/>
      <c r="ITP118" s="321"/>
      <c r="ITQ118" s="321"/>
      <c r="ITR118" s="321"/>
      <c r="ITS118" s="321"/>
      <c r="ITT118" s="321"/>
      <c r="ITU118" s="321"/>
      <c r="ITV118" s="321"/>
      <c r="ITW118" s="321"/>
      <c r="ITX118" s="321"/>
      <c r="ITY118" s="321"/>
      <c r="ITZ118" s="321"/>
      <c r="IUA118" s="321"/>
      <c r="IUB118" s="321"/>
      <c r="IUC118" s="321"/>
      <c r="IUD118" s="321"/>
      <c r="IUE118" s="321"/>
      <c r="IUF118" s="321"/>
      <c r="IUG118" s="321"/>
      <c r="IUH118" s="321"/>
      <c r="IUI118" s="321"/>
      <c r="IUJ118" s="321"/>
      <c r="IUK118" s="321"/>
      <c r="IUL118" s="321"/>
      <c r="IUM118" s="321"/>
      <c r="IUN118" s="321"/>
      <c r="IUO118" s="321"/>
      <c r="IUP118" s="321"/>
      <c r="IUQ118" s="321"/>
      <c r="IUR118" s="321"/>
      <c r="IUS118" s="321"/>
      <c r="IUT118" s="321"/>
      <c r="IUU118" s="321"/>
      <c r="IUV118" s="321"/>
      <c r="IUW118" s="321"/>
      <c r="IUX118" s="321"/>
      <c r="IUY118" s="321"/>
      <c r="IUZ118" s="321"/>
      <c r="IVA118" s="321"/>
      <c r="IVB118" s="321"/>
      <c r="IVC118" s="321"/>
      <c r="IVD118" s="321"/>
      <c r="IVE118" s="321"/>
      <c r="IVF118" s="321"/>
      <c r="IVG118" s="321"/>
      <c r="IVH118" s="321"/>
      <c r="IVI118" s="321"/>
      <c r="IVJ118" s="321"/>
      <c r="IVK118" s="321"/>
      <c r="IVL118" s="321"/>
      <c r="IVM118" s="321"/>
      <c r="IVN118" s="321"/>
      <c r="IVO118" s="321"/>
      <c r="IVP118" s="321"/>
      <c r="IVQ118" s="321"/>
      <c r="IVR118" s="321"/>
      <c r="IVS118" s="321"/>
      <c r="IVT118" s="321"/>
      <c r="IVU118" s="321"/>
      <c r="IVV118" s="321"/>
      <c r="IVW118" s="321"/>
      <c r="IVX118" s="321"/>
      <c r="IVY118" s="321"/>
      <c r="IVZ118" s="321"/>
      <c r="IWA118" s="321"/>
      <c r="IWB118" s="321"/>
      <c r="IWC118" s="321"/>
      <c r="IWD118" s="321"/>
      <c r="IWE118" s="321"/>
      <c r="IWF118" s="321"/>
      <c r="IWG118" s="321"/>
      <c r="IWH118" s="321"/>
      <c r="IWI118" s="321"/>
      <c r="IWJ118" s="321"/>
      <c r="IWK118" s="321"/>
      <c r="IWL118" s="321"/>
      <c r="IWM118" s="321"/>
      <c r="IWN118" s="321"/>
      <c r="IWO118" s="321"/>
      <c r="IWP118" s="321"/>
      <c r="IWQ118" s="321"/>
      <c r="IWR118" s="321"/>
      <c r="IWS118" s="321"/>
      <c r="IWT118" s="321"/>
      <c r="IWU118" s="321"/>
      <c r="IWV118" s="321"/>
      <c r="IWW118" s="321"/>
      <c r="IWX118" s="321"/>
      <c r="IWY118" s="321"/>
      <c r="IWZ118" s="321"/>
      <c r="IXA118" s="321"/>
      <c r="IXB118" s="321"/>
      <c r="IXC118" s="321"/>
      <c r="IXD118" s="321"/>
      <c r="IXE118" s="321"/>
      <c r="IXF118" s="321"/>
      <c r="IXG118" s="321"/>
      <c r="IXH118" s="321"/>
      <c r="IXI118" s="321"/>
      <c r="IXJ118" s="321"/>
      <c r="IXK118" s="321"/>
      <c r="IXL118" s="321"/>
      <c r="IXM118" s="321"/>
      <c r="IXN118" s="321"/>
      <c r="IXO118" s="321"/>
      <c r="IXP118" s="321"/>
      <c r="IXQ118" s="321"/>
      <c r="IXR118" s="321"/>
      <c r="IXS118" s="321"/>
      <c r="IXT118" s="321"/>
      <c r="IXU118" s="321"/>
      <c r="IXV118" s="321"/>
      <c r="IXW118" s="321"/>
      <c r="IXX118" s="321"/>
      <c r="IXY118" s="321"/>
      <c r="IXZ118" s="321"/>
      <c r="IYA118" s="321"/>
      <c r="IYB118" s="321"/>
      <c r="IYC118" s="321"/>
      <c r="IYD118" s="321"/>
      <c r="IYE118" s="321"/>
      <c r="IYF118" s="321"/>
      <c r="IYG118" s="321"/>
      <c r="IYH118" s="321"/>
      <c r="IYI118" s="321"/>
      <c r="IYJ118" s="321"/>
      <c r="IYK118" s="321"/>
      <c r="IYL118" s="321"/>
      <c r="IYM118" s="321"/>
      <c r="IYN118" s="321"/>
      <c r="IYO118" s="321"/>
      <c r="IYP118" s="321"/>
      <c r="IYQ118" s="321"/>
      <c r="IYR118" s="321"/>
      <c r="IYS118" s="321"/>
      <c r="IYT118" s="321"/>
      <c r="IYU118" s="321"/>
      <c r="IYV118" s="321"/>
      <c r="IYW118" s="321"/>
      <c r="IYX118" s="321"/>
      <c r="IYY118" s="321"/>
      <c r="IYZ118" s="321"/>
      <c r="IZA118" s="321"/>
      <c r="IZB118" s="321"/>
      <c r="IZC118" s="321"/>
      <c r="IZD118" s="321"/>
      <c r="IZE118" s="321"/>
      <c r="IZF118" s="321"/>
      <c r="IZG118" s="321"/>
      <c r="IZH118" s="321"/>
      <c r="IZI118" s="321"/>
      <c r="IZJ118" s="321"/>
      <c r="IZK118" s="321"/>
      <c r="IZL118" s="321"/>
      <c r="IZM118" s="321"/>
      <c r="IZN118" s="321"/>
      <c r="IZO118" s="321"/>
      <c r="IZP118" s="321"/>
      <c r="IZQ118" s="321"/>
      <c r="IZR118" s="321"/>
      <c r="IZS118" s="321"/>
      <c r="IZT118" s="321"/>
      <c r="IZU118" s="321"/>
      <c r="IZV118" s="321"/>
      <c r="IZW118" s="321"/>
      <c r="IZX118" s="321"/>
      <c r="IZY118" s="321"/>
      <c r="IZZ118" s="321"/>
      <c r="JAA118" s="321"/>
      <c r="JAB118" s="321"/>
      <c r="JAC118" s="321"/>
      <c r="JAD118" s="321"/>
      <c r="JAE118" s="321"/>
      <c r="JAF118" s="321"/>
      <c r="JAG118" s="321"/>
      <c r="JAH118" s="321"/>
      <c r="JAI118" s="321"/>
      <c r="JAJ118" s="321"/>
      <c r="JAK118" s="321"/>
      <c r="JAL118" s="321"/>
      <c r="JAM118" s="321"/>
      <c r="JAN118" s="321"/>
      <c r="JAO118" s="321"/>
      <c r="JAP118" s="321"/>
      <c r="JAQ118" s="321"/>
      <c r="JAR118" s="321"/>
      <c r="JAS118" s="321"/>
      <c r="JAT118" s="321"/>
      <c r="JAU118" s="321"/>
      <c r="JAV118" s="321"/>
      <c r="JAW118" s="321"/>
      <c r="JAX118" s="321"/>
      <c r="JAY118" s="321"/>
      <c r="JAZ118" s="321"/>
      <c r="JBA118" s="321"/>
      <c r="JBB118" s="321"/>
      <c r="JBC118" s="321"/>
      <c r="JBD118" s="321"/>
      <c r="JBE118" s="321"/>
      <c r="JBF118" s="321"/>
      <c r="JBG118" s="321"/>
      <c r="JBH118" s="321"/>
      <c r="JBI118" s="321"/>
      <c r="JBJ118" s="321"/>
      <c r="JBK118" s="321"/>
      <c r="JBL118" s="321"/>
      <c r="JBM118" s="321"/>
      <c r="JBN118" s="321"/>
      <c r="JBO118" s="321"/>
      <c r="JBP118" s="321"/>
      <c r="JBQ118" s="321"/>
      <c r="JBR118" s="321"/>
      <c r="JBS118" s="321"/>
      <c r="JBT118" s="321"/>
      <c r="JBU118" s="321"/>
      <c r="JBV118" s="321"/>
      <c r="JBW118" s="321"/>
      <c r="JBX118" s="321"/>
      <c r="JBY118" s="321"/>
      <c r="JBZ118" s="321"/>
      <c r="JCA118" s="321"/>
      <c r="JCB118" s="321"/>
      <c r="JCC118" s="321"/>
      <c r="JCD118" s="321"/>
      <c r="JCE118" s="321"/>
      <c r="JCF118" s="321"/>
      <c r="JCG118" s="321"/>
      <c r="JCH118" s="321"/>
      <c r="JCI118" s="321"/>
      <c r="JCJ118" s="321"/>
      <c r="JCK118" s="321"/>
      <c r="JCL118" s="321"/>
      <c r="JCM118" s="321"/>
      <c r="JCN118" s="321"/>
      <c r="JCO118" s="321"/>
      <c r="JCP118" s="321"/>
      <c r="JCQ118" s="321"/>
      <c r="JCR118" s="321"/>
      <c r="JCS118" s="321"/>
      <c r="JCT118" s="321"/>
      <c r="JCU118" s="321"/>
      <c r="JCV118" s="321"/>
      <c r="JCW118" s="321"/>
      <c r="JCX118" s="321"/>
      <c r="JCY118" s="321"/>
      <c r="JCZ118" s="321"/>
      <c r="JDA118" s="321"/>
      <c r="JDB118" s="321"/>
      <c r="JDC118" s="321"/>
      <c r="JDD118" s="321"/>
      <c r="JDE118" s="321"/>
      <c r="JDF118" s="321"/>
      <c r="JDG118" s="321"/>
      <c r="JDH118" s="321"/>
      <c r="JDI118" s="321"/>
      <c r="JDJ118" s="321"/>
      <c r="JDK118" s="321"/>
      <c r="JDL118" s="321"/>
      <c r="JDM118" s="321"/>
      <c r="JDN118" s="321"/>
      <c r="JDO118" s="321"/>
      <c r="JDP118" s="321"/>
      <c r="JDQ118" s="321"/>
      <c r="JDR118" s="321"/>
      <c r="JDS118" s="321"/>
      <c r="JDT118" s="321"/>
      <c r="JDU118" s="321"/>
      <c r="JDV118" s="321"/>
      <c r="JDW118" s="321"/>
      <c r="JDX118" s="321"/>
      <c r="JDY118" s="321"/>
      <c r="JDZ118" s="321"/>
      <c r="JEA118" s="321"/>
      <c r="JEB118" s="321"/>
      <c r="JEC118" s="321"/>
      <c r="JED118" s="321"/>
      <c r="JEE118" s="321"/>
      <c r="JEF118" s="321"/>
      <c r="JEG118" s="321"/>
      <c r="JEH118" s="321"/>
      <c r="JEI118" s="321"/>
      <c r="JEJ118" s="321"/>
      <c r="JEK118" s="321"/>
      <c r="JEL118" s="321"/>
      <c r="JEM118" s="321"/>
      <c r="JEN118" s="321"/>
      <c r="JEO118" s="321"/>
      <c r="JEP118" s="321"/>
      <c r="JEQ118" s="321"/>
      <c r="JER118" s="321"/>
      <c r="JES118" s="321"/>
      <c r="JET118" s="321"/>
      <c r="JEU118" s="321"/>
      <c r="JEV118" s="321"/>
      <c r="JEW118" s="321"/>
      <c r="JEX118" s="321"/>
      <c r="JEY118" s="321"/>
      <c r="JEZ118" s="321"/>
      <c r="JFA118" s="321"/>
      <c r="JFB118" s="321"/>
      <c r="JFC118" s="321"/>
      <c r="JFD118" s="321"/>
      <c r="JFE118" s="321"/>
      <c r="JFF118" s="321"/>
      <c r="JFG118" s="321"/>
      <c r="JFH118" s="321"/>
      <c r="JFI118" s="321"/>
      <c r="JFJ118" s="321"/>
      <c r="JFK118" s="321"/>
      <c r="JFL118" s="321"/>
      <c r="JFM118" s="321"/>
      <c r="JFN118" s="321"/>
      <c r="JFO118" s="321"/>
      <c r="JFP118" s="321"/>
      <c r="JFQ118" s="321"/>
      <c r="JFR118" s="321"/>
      <c r="JFS118" s="321"/>
      <c r="JFT118" s="321"/>
      <c r="JFU118" s="321"/>
      <c r="JFV118" s="321"/>
      <c r="JFW118" s="321"/>
      <c r="JFX118" s="321"/>
      <c r="JFY118" s="321"/>
      <c r="JFZ118" s="321"/>
      <c r="JGA118" s="321"/>
      <c r="JGB118" s="321"/>
      <c r="JGC118" s="321"/>
      <c r="JGD118" s="321"/>
      <c r="JGE118" s="321"/>
      <c r="JGF118" s="321"/>
      <c r="JGG118" s="321"/>
      <c r="JGH118" s="321"/>
      <c r="JGI118" s="321"/>
      <c r="JGJ118" s="321"/>
      <c r="JGK118" s="321"/>
      <c r="JGL118" s="321"/>
      <c r="JGM118" s="321"/>
      <c r="JGN118" s="321"/>
      <c r="JGO118" s="321"/>
      <c r="JGP118" s="321"/>
      <c r="JGQ118" s="321"/>
      <c r="JGR118" s="321"/>
      <c r="JGS118" s="321"/>
      <c r="JGT118" s="321"/>
      <c r="JGU118" s="321"/>
      <c r="JGV118" s="321"/>
      <c r="JGW118" s="321"/>
      <c r="JGX118" s="321"/>
      <c r="JGY118" s="321"/>
      <c r="JGZ118" s="321"/>
      <c r="JHA118" s="321"/>
      <c r="JHB118" s="321"/>
      <c r="JHC118" s="321"/>
      <c r="JHD118" s="321"/>
      <c r="JHE118" s="321"/>
      <c r="JHF118" s="321"/>
      <c r="JHG118" s="321"/>
      <c r="JHH118" s="321"/>
      <c r="JHI118" s="321"/>
      <c r="JHJ118" s="321"/>
      <c r="JHK118" s="321"/>
      <c r="JHL118" s="321"/>
      <c r="JHM118" s="321"/>
      <c r="JHN118" s="321"/>
      <c r="JHO118" s="321"/>
      <c r="JHP118" s="321"/>
      <c r="JHQ118" s="321"/>
      <c r="JHR118" s="321"/>
      <c r="JHS118" s="321"/>
      <c r="JHT118" s="321"/>
      <c r="JHU118" s="321"/>
      <c r="JHV118" s="321"/>
      <c r="JHW118" s="321"/>
      <c r="JHX118" s="321"/>
      <c r="JHY118" s="321"/>
      <c r="JHZ118" s="321"/>
      <c r="JIA118" s="321"/>
      <c r="JIB118" s="321"/>
      <c r="JIC118" s="321"/>
      <c r="JID118" s="321"/>
      <c r="JIE118" s="321"/>
      <c r="JIF118" s="321"/>
      <c r="JIG118" s="321"/>
      <c r="JIH118" s="321"/>
      <c r="JII118" s="321"/>
      <c r="JIJ118" s="321"/>
      <c r="JIK118" s="321"/>
      <c r="JIL118" s="321"/>
      <c r="JIM118" s="321"/>
      <c r="JIN118" s="321"/>
      <c r="JIO118" s="321"/>
      <c r="JIP118" s="321"/>
      <c r="JIQ118" s="321"/>
      <c r="JIR118" s="321"/>
      <c r="JIS118" s="321"/>
      <c r="JIT118" s="321"/>
      <c r="JIU118" s="321"/>
      <c r="JIV118" s="321"/>
      <c r="JIW118" s="321"/>
      <c r="JIX118" s="321"/>
      <c r="JIY118" s="321"/>
      <c r="JIZ118" s="321"/>
      <c r="JJA118" s="321"/>
      <c r="JJB118" s="321"/>
      <c r="JJC118" s="321"/>
      <c r="JJD118" s="321"/>
      <c r="JJE118" s="321"/>
      <c r="JJF118" s="321"/>
      <c r="JJG118" s="321"/>
      <c r="JJH118" s="321"/>
      <c r="JJI118" s="321"/>
      <c r="JJJ118" s="321"/>
      <c r="JJK118" s="321"/>
      <c r="JJL118" s="321"/>
      <c r="JJM118" s="321"/>
      <c r="JJN118" s="321"/>
      <c r="JJO118" s="321"/>
      <c r="JJP118" s="321"/>
      <c r="JJQ118" s="321"/>
      <c r="JJR118" s="321"/>
      <c r="JJS118" s="321"/>
      <c r="JJT118" s="321"/>
      <c r="JJU118" s="321"/>
      <c r="JJV118" s="321"/>
      <c r="JJW118" s="321"/>
      <c r="JJX118" s="321"/>
      <c r="JJY118" s="321"/>
      <c r="JJZ118" s="321"/>
      <c r="JKA118" s="321"/>
      <c r="JKB118" s="321"/>
      <c r="JKC118" s="321"/>
      <c r="JKD118" s="321"/>
      <c r="JKE118" s="321"/>
      <c r="JKF118" s="321"/>
      <c r="JKG118" s="321"/>
      <c r="JKH118" s="321"/>
      <c r="JKI118" s="321"/>
      <c r="JKJ118" s="321"/>
      <c r="JKK118" s="321"/>
      <c r="JKL118" s="321"/>
      <c r="JKM118" s="321"/>
      <c r="JKN118" s="321"/>
      <c r="JKO118" s="321"/>
      <c r="JKP118" s="321"/>
      <c r="JKQ118" s="321"/>
      <c r="JKR118" s="321"/>
      <c r="JKS118" s="321"/>
      <c r="JKT118" s="321"/>
      <c r="JKU118" s="321"/>
      <c r="JKV118" s="321"/>
      <c r="JKW118" s="321"/>
      <c r="JKX118" s="321"/>
      <c r="JKY118" s="321"/>
      <c r="JKZ118" s="321"/>
      <c r="JLA118" s="321"/>
      <c r="JLB118" s="321"/>
      <c r="JLC118" s="321"/>
      <c r="JLD118" s="321"/>
      <c r="JLE118" s="321"/>
      <c r="JLF118" s="321"/>
      <c r="JLG118" s="321"/>
      <c r="JLH118" s="321"/>
      <c r="JLI118" s="321"/>
      <c r="JLJ118" s="321"/>
      <c r="JLK118" s="321"/>
      <c r="JLL118" s="321"/>
      <c r="JLM118" s="321"/>
      <c r="JLN118" s="321"/>
      <c r="JLO118" s="321"/>
      <c r="JLP118" s="321"/>
      <c r="JLQ118" s="321"/>
      <c r="JLR118" s="321"/>
      <c r="JLS118" s="321"/>
      <c r="JLT118" s="321"/>
      <c r="JLU118" s="321"/>
      <c r="JLV118" s="321"/>
      <c r="JLW118" s="321"/>
      <c r="JLX118" s="321"/>
      <c r="JLY118" s="321"/>
      <c r="JLZ118" s="321"/>
      <c r="JMA118" s="321"/>
      <c r="JMB118" s="321"/>
      <c r="JMC118" s="321"/>
      <c r="JMD118" s="321"/>
      <c r="JME118" s="321"/>
      <c r="JMF118" s="321"/>
      <c r="JMG118" s="321"/>
      <c r="JMH118" s="321"/>
      <c r="JMI118" s="321"/>
      <c r="JMJ118" s="321"/>
      <c r="JMK118" s="321"/>
      <c r="JML118" s="321"/>
      <c r="JMM118" s="321"/>
      <c r="JMN118" s="321"/>
      <c r="JMO118" s="321"/>
      <c r="JMP118" s="321"/>
      <c r="JMQ118" s="321"/>
      <c r="JMR118" s="321"/>
      <c r="JMS118" s="321"/>
      <c r="JMT118" s="321"/>
      <c r="JMU118" s="321"/>
      <c r="JMV118" s="321"/>
      <c r="JMW118" s="321"/>
      <c r="JMX118" s="321"/>
      <c r="JMY118" s="321"/>
      <c r="JMZ118" s="321"/>
      <c r="JNA118" s="321"/>
      <c r="JNB118" s="321"/>
      <c r="JNC118" s="321"/>
      <c r="JND118" s="321"/>
      <c r="JNE118" s="321"/>
      <c r="JNF118" s="321"/>
      <c r="JNG118" s="321"/>
      <c r="JNH118" s="321"/>
      <c r="JNI118" s="321"/>
      <c r="JNJ118" s="321"/>
      <c r="JNK118" s="321"/>
      <c r="JNL118" s="321"/>
      <c r="JNM118" s="321"/>
      <c r="JNN118" s="321"/>
      <c r="JNO118" s="321"/>
      <c r="JNP118" s="321"/>
      <c r="JNQ118" s="321"/>
      <c r="JNR118" s="321"/>
      <c r="JNS118" s="321"/>
      <c r="JNT118" s="321"/>
      <c r="JNU118" s="321"/>
      <c r="JNV118" s="321"/>
      <c r="JNW118" s="321"/>
      <c r="JNX118" s="321"/>
      <c r="JNY118" s="321"/>
      <c r="JNZ118" s="321"/>
      <c r="JOA118" s="321"/>
      <c r="JOB118" s="321"/>
      <c r="JOC118" s="321"/>
      <c r="JOD118" s="321"/>
      <c r="JOE118" s="321"/>
      <c r="JOF118" s="321"/>
      <c r="JOG118" s="321"/>
      <c r="JOH118" s="321"/>
      <c r="JOI118" s="321"/>
      <c r="JOJ118" s="321"/>
      <c r="JOK118" s="321"/>
      <c r="JOL118" s="321"/>
      <c r="JOM118" s="321"/>
      <c r="JON118" s="321"/>
      <c r="JOO118" s="321"/>
      <c r="JOP118" s="321"/>
      <c r="JOQ118" s="321"/>
      <c r="JOR118" s="321"/>
      <c r="JOS118" s="321"/>
      <c r="JOT118" s="321"/>
      <c r="JOU118" s="321"/>
      <c r="JOV118" s="321"/>
      <c r="JOW118" s="321"/>
      <c r="JOX118" s="321"/>
      <c r="JOY118" s="321"/>
      <c r="JOZ118" s="321"/>
      <c r="JPA118" s="321"/>
      <c r="JPB118" s="321"/>
      <c r="JPC118" s="321"/>
      <c r="JPD118" s="321"/>
      <c r="JPE118" s="321"/>
      <c r="JPF118" s="321"/>
      <c r="JPG118" s="321"/>
      <c r="JPH118" s="321"/>
      <c r="JPI118" s="321"/>
      <c r="JPJ118" s="321"/>
      <c r="JPK118" s="321"/>
      <c r="JPL118" s="321"/>
      <c r="JPM118" s="321"/>
      <c r="JPN118" s="321"/>
      <c r="JPO118" s="321"/>
      <c r="JPP118" s="321"/>
      <c r="JPQ118" s="321"/>
      <c r="JPR118" s="321"/>
      <c r="JPS118" s="321"/>
      <c r="JPT118" s="321"/>
      <c r="JPU118" s="321"/>
      <c r="JPV118" s="321"/>
      <c r="JPW118" s="321"/>
      <c r="JPX118" s="321"/>
      <c r="JPY118" s="321"/>
      <c r="JPZ118" s="321"/>
      <c r="JQA118" s="321"/>
      <c r="JQB118" s="321"/>
      <c r="JQC118" s="321"/>
      <c r="JQD118" s="321"/>
      <c r="JQE118" s="321"/>
      <c r="JQF118" s="321"/>
      <c r="JQG118" s="321"/>
      <c r="JQH118" s="321"/>
      <c r="JQI118" s="321"/>
      <c r="JQJ118" s="321"/>
      <c r="JQK118" s="321"/>
      <c r="JQL118" s="321"/>
      <c r="JQM118" s="321"/>
      <c r="JQN118" s="321"/>
      <c r="JQO118" s="321"/>
      <c r="JQP118" s="321"/>
      <c r="JQQ118" s="321"/>
      <c r="JQR118" s="321"/>
      <c r="JQS118" s="321"/>
      <c r="JQT118" s="321"/>
      <c r="JQU118" s="321"/>
      <c r="JQV118" s="321"/>
      <c r="JQW118" s="321"/>
      <c r="JQX118" s="321"/>
      <c r="JQY118" s="321"/>
      <c r="JQZ118" s="321"/>
      <c r="JRA118" s="321"/>
      <c r="JRB118" s="321"/>
      <c r="JRC118" s="321"/>
      <c r="JRD118" s="321"/>
      <c r="JRE118" s="321"/>
      <c r="JRF118" s="321"/>
      <c r="JRG118" s="321"/>
      <c r="JRH118" s="321"/>
      <c r="JRI118" s="321"/>
      <c r="JRJ118" s="321"/>
      <c r="JRK118" s="321"/>
      <c r="JRL118" s="321"/>
      <c r="JRM118" s="321"/>
      <c r="JRN118" s="321"/>
      <c r="JRO118" s="321"/>
      <c r="JRP118" s="321"/>
      <c r="JRQ118" s="321"/>
      <c r="JRR118" s="321"/>
      <c r="JRS118" s="321"/>
      <c r="JRT118" s="321"/>
      <c r="JRU118" s="321"/>
      <c r="JRV118" s="321"/>
      <c r="JRW118" s="321"/>
      <c r="JRX118" s="321"/>
      <c r="JRY118" s="321"/>
      <c r="JRZ118" s="321"/>
      <c r="JSA118" s="321"/>
      <c r="JSB118" s="321"/>
      <c r="JSC118" s="321"/>
      <c r="JSD118" s="321"/>
      <c r="JSE118" s="321"/>
      <c r="JSF118" s="321"/>
      <c r="JSG118" s="321"/>
      <c r="JSH118" s="321"/>
      <c r="JSI118" s="321"/>
      <c r="JSJ118" s="321"/>
      <c r="JSK118" s="321"/>
      <c r="JSL118" s="321"/>
      <c r="JSM118" s="321"/>
      <c r="JSN118" s="321"/>
      <c r="JSO118" s="321"/>
      <c r="JSP118" s="321"/>
      <c r="JSQ118" s="321"/>
      <c r="JSR118" s="321"/>
      <c r="JSS118" s="321"/>
      <c r="JST118" s="321"/>
      <c r="JSU118" s="321"/>
      <c r="JSV118" s="321"/>
      <c r="JSW118" s="321"/>
      <c r="JSX118" s="321"/>
      <c r="JSY118" s="321"/>
      <c r="JSZ118" s="321"/>
      <c r="JTA118" s="321"/>
      <c r="JTB118" s="321"/>
      <c r="JTC118" s="321"/>
      <c r="JTD118" s="321"/>
      <c r="JTE118" s="321"/>
      <c r="JTF118" s="321"/>
      <c r="JTG118" s="321"/>
      <c r="JTH118" s="321"/>
      <c r="JTI118" s="321"/>
      <c r="JTJ118" s="321"/>
      <c r="JTK118" s="321"/>
      <c r="JTL118" s="321"/>
      <c r="JTM118" s="321"/>
      <c r="JTN118" s="321"/>
      <c r="JTO118" s="321"/>
      <c r="JTP118" s="321"/>
      <c r="JTQ118" s="321"/>
      <c r="JTR118" s="321"/>
      <c r="JTS118" s="321"/>
      <c r="JTT118" s="321"/>
      <c r="JTU118" s="321"/>
      <c r="JTV118" s="321"/>
      <c r="JTW118" s="321"/>
      <c r="JTX118" s="321"/>
      <c r="JTY118" s="321"/>
      <c r="JTZ118" s="321"/>
      <c r="JUA118" s="321"/>
      <c r="JUB118" s="321"/>
      <c r="JUC118" s="321"/>
      <c r="JUD118" s="321"/>
      <c r="JUE118" s="321"/>
      <c r="JUF118" s="321"/>
      <c r="JUG118" s="321"/>
      <c r="JUH118" s="321"/>
      <c r="JUI118" s="321"/>
      <c r="JUJ118" s="321"/>
      <c r="JUK118" s="321"/>
      <c r="JUL118" s="321"/>
      <c r="JUM118" s="321"/>
      <c r="JUN118" s="321"/>
      <c r="JUO118" s="321"/>
      <c r="JUP118" s="321"/>
      <c r="JUQ118" s="321"/>
      <c r="JUR118" s="321"/>
      <c r="JUS118" s="321"/>
      <c r="JUT118" s="321"/>
      <c r="JUU118" s="321"/>
      <c r="JUV118" s="321"/>
      <c r="JUW118" s="321"/>
      <c r="JUX118" s="321"/>
      <c r="JUY118" s="321"/>
      <c r="JUZ118" s="321"/>
      <c r="JVA118" s="321"/>
      <c r="JVB118" s="321"/>
      <c r="JVC118" s="321"/>
      <c r="JVD118" s="321"/>
      <c r="JVE118" s="321"/>
      <c r="JVF118" s="321"/>
      <c r="JVG118" s="321"/>
      <c r="JVH118" s="321"/>
      <c r="JVI118" s="321"/>
      <c r="JVJ118" s="321"/>
      <c r="JVK118" s="321"/>
      <c r="JVL118" s="321"/>
      <c r="JVM118" s="321"/>
      <c r="JVN118" s="321"/>
      <c r="JVO118" s="321"/>
      <c r="JVP118" s="321"/>
      <c r="JVQ118" s="321"/>
      <c r="JVR118" s="321"/>
      <c r="JVS118" s="321"/>
      <c r="JVT118" s="321"/>
      <c r="JVU118" s="321"/>
      <c r="JVV118" s="321"/>
      <c r="JVW118" s="321"/>
      <c r="JVX118" s="321"/>
      <c r="JVY118" s="321"/>
      <c r="JVZ118" s="321"/>
      <c r="JWA118" s="321"/>
      <c r="JWB118" s="321"/>
      <c r="JWC118" s="321"/>
      <c r="JWD118" s="321"/>
      <c r="JWE118" s="321"/>
      <c r="JWF118" s="321"/>
      <c r="JWG118" s="321"/>
      <c r="JWH118" s="321"/>
      <c r="JWI118" s="321"/>
      <c r="JWJ118" s="321"/>
      <c r="JWK118" s="321"/>
      <c r="JWL118" s="321"/>
      <c r="JWM118" s="321"/>
      <c r="JWN118" s="321"/>
      <c r="JWO118" s="321"/>
      <c r="JWP118" s="321"/>
      <c r="JWQ118" s="321"/>
      <c r="JWR118" s="321"/>
      <c r="JWS118" s="321"/>
      <c r="JWT118" s="321"/>
      <c r="JWU118" s="321"/>
      <c r="JWV118" s="321"/>
      <c r="JWW118" s="321"/>
      <c r="JWX118" s="321"/>
      <c r="JWY118" s="321"/>
      <c r="JWZ118" s="321"/>
      <c r="JXA118" s="321"/>
      <c r="JXB118" s="321"/>
      <c r="JXC118" s="321"/>
      <c r="JXD118" s="321"/>
      <c r="JXE118" s="321"/>
      <c r="JXF118" s="321"/>
      <c r="JXG118" s="321"/>
      <c r="JXH118" s="321"/>
      <c r="JXI118" s="321"/>
      <c r="JXJ118" s="321"/>
      <c r="JXK118" s="321"/>
      <c r="JXL118" s="321"/>
      <c r="JXM118" s="321"/>
      <c r="JXN118" s="321"/>
      <c r="JXO118" s="321"/>
      <c r="JXP118" s="321"/>
      <c r="JXQ118" s="321"/>
      <c r="JXR118" s="321"/>
      <c r="JXS118" s="321"/>
      <c r="JXT118" s="321"/>
      <c r="JXU118" s="321"/>
      <c r="JXV118" s="321"/>
      <c r="JXW118" s="321"/>
      <c r="JXX118" s="321"/>
      <c r="JXY118" s="321"/>
      <c r="JXZ118" s="321"/>
      <c r="JYA118" s="321"/>
      <c r="JYB118" s="321"/>
      <c r="JYC118" s="321"/>
      <c r="JYD118" s="321"/>
      <c r="JYE118" s="321"/>
      <c r="JYF118" s="321"/>
      <c r="JYG118" s="321"/>
      <c r="JYH118" s="321"/>
      <c r="JYI118" s="321"/>
      <c r="JYJ118" s="321"/>
      <c r="JYK118" s="321"/>
      <c r="JYL118" s="321"/>
      <c r="JYM118" s="321"/>
      <c r="JYN118" s="321"/>
      <c r="JYO118" s="321"/>
      <c r="JYP118" s="321"/>
      <c r="JYQ118" s="321"/>
      <c r="JYR118" s="321"/>
      <c r="JYS118" s="321"/>
      <c r="JYT118" s="321"/>
      <c r="JYU118" s="321"/>
      <c r="JYV118" s="321"/>
      <c r="JYW118" s="321"/>
      <c r="JYX118" s="321"/>
      <c r="JYY118" s="321"/>
      <c r="JYZ118" s="321"/>
      <c r="JZA118" s="321"/>
      <c r="JZB118" s="321"/>
      <c r="JZC118" s="321"/>
      <c r="JZD118" s="321"/>
      <c r="JZE118" s="321"/>
      <c r="JZF118" s="321"/>
      <c r="JZG118" s="321"/>
      <c r="JZH118" s="321"/>
      <c r="JZI118" s="321"/>
      <c r="JZJ118" s="321"/>
      <c r="JZK118" s="321"/>
      <c r="JZL118" s="321"/>
      <c r="JZM118" s="321"/>
      <c r="JZN118" s="321"/>
      <c r="JZO118" s="321"/>
      <c r="JZP118" s="321"/>
      <c r="JZQ118" s="321"/>
      <c r="JZR118" s="321"/>
      <c r="JZS118" s="321"/>
      <c r="JZT118" s="321"/>
      <c r="JZU118" s="321"/>
      <c r="JZV118" s="321"/>
      <c r="JZW118" s="321"/>
      <c r="JZX118" s="321"/>
      <c r="JZY118" s="321"/>
      <c r="JZZ118" s="321"/>
      <c r="KAA118" s="321"/>
      <c r="KAB118" s="321"/>
      <c r="KAC118" s="321"/>
      <c r="KAD118" s="321"/>
      <c r="KAE118" s="321"/>
      <c r="KAF118" s="321"/>
      <c r="KAG118" s="321"/>
      <c r="KAH118" s="321"/>
      <c r="KAI118" s="321"/>
      <c r="KAJ118" s="321"/>
      <c r="KAK118" s="321"/>
      <c r="KAL118" s="321"/>
      <c r="KAM118" s="321"/>
      <c r="KAN118" s="321"/>
      <c r="KAO118" s="321"/>
      <c r="KAP118" s="321"/>
      <c r="KAQ118" s="321"/>
      <c r="KAR118" s="321"/>
      <c r="KAS118" s="321"/>
      <c r="KAT118" s="321"/>
      <c r="KAU118" s="321"/>
      <c r="KAV118" s="321"/>
      <c r="KAW118" s="321"/>
      <c r="KAX118" s="321"/>
      <c r="KAY118" s="321"/>
      <c r="KAZ118" s="321"/>
      <c r="KBA118" s="321"/>
      <c r="KBB118" s="321"/>
      <c r="KBC118" s="321"/>
      <c r="KBD118" s="321"/>
      <c r="KBE118" s="321"/>
      <c r="KBF118" s="321"/>
      <c r="KBG118" s="321"/>
      <c r="KBH118" s="321"/>
      <c r="KBI118" s="321"/>
      <c r="KBJ118" s="321"/>
      <c r="KBK118" s="321"/>
      <c r="KBL118" s="321"/>
      <c r="KBM118" s="321"/>
      <c r="KBN118" s="321"/>
      <c r="KBO118" s="321"/>
      <c r="KBP118" s="321"/>
      <c r="KBQ118" s="321"/>
      <c r="KBR118" s="321"/>
      <c r="KBS118" s="321"/>
      <c r="KBT118" s="321"/>
      <c r="KBU118" s="321"/>
      <c r="KBV118" s="321"/>
      <c r="KBW118" s="321"/>
      <c r="KBX118" s="321"/>
      <c r="KBY118" s="321"/>
      <c r="KBZ118" s="321"/>
      <c r="KCA118" s="321"/>
      <c r="KCB118" s="321"/>
      <c r="KCC118" s="321"/>
      <c r="KCD118" s="321"/>
      <c r="KCE118" s="321"/>
      <c r="KCF118" s="321"/>
      <c r="KCG118" s="321"/>
      <c r="KCH118" s="321"/>
      <c r="KCI118" s="321"/>
      <c r="KCJ118" s="321"/>
      <c r="KCK118" s="321"/>
      <c r="KCL118" s="321"/>
      <c r="KCM118" s="321"/>
      <c r="KCN118" s="321"/>
      <c r="KCO118" s="321"/>
      <c r="KCP118" s="321"/>
      <c r="KCQ118" s="321"/>
      <c r="KCR118" s="321"/>
      <c r="KCS118" s="321"/>
      <c r="KCT118" s="321"/>
      <c r="KCU118" s="321"/>
      <c r="KCV118" s="321"/>
      <c r="KCW118" s="321"/>
      <c r="KCX118" s="321"/>
      <c r="KCY118" s="321"/>
      <c r="KCZ118" s="321"/>
      <c r="KDA118" s="321"/>
      <c r="KDB118" s="321"/>
      <c r="KDC118" s="321"/>
      <c r="KDD118" s="321"/>
      <c r="KDE118" s="321"/>
      <c r="KDF118" s="321"/>
      <c r="KDG118" s="321"/>
      <c r="KDH118" s="321"/>
      <c r="KDI118" s="321"/>
      <c r="KDJ118" s="321"/>
      <c r="KDK118" s="321"/>
      <c r="KDL118" s="321"/>
      <c r="KDM118" s="321"/>
      <c r="KDN118" s="321"/>
      <c r="KDO118" s="321"/>
      <c r="KDP118" s="321"/>
      <c r="KDQ118" s="321"/>
      <c r="KDR118" s="321"/>
      <c r="KDS118" s="321"/>
      <c r="KDT118" s="321"/>
      <c r="KDU118" s="321"/>
      <c r="KDV118" s="321"/>
      <c r="KDW118" s="321"/>
      <c r="KDX118" s="321"/>
      <c r="KDY118" s="321"/>
      <c r="KDZ118" s="321"/>
      <c r="KEA118" s="321"/>
      <c r="KEB118" s="321"/>
      <c r="KEC118" s="321"/>
      <c r="KED118" s="321"/>
      <c r="KEE118" s="321"/>
      <c r="KEF118" s="321"/>
      <c r="KEG118" s="321"/>
      <c r="KEH118" s="321"/>
      <c r="KEI118" s="321"/>
      <c r="KEJ118" s="321"/>
      <c r="KEK118" s="321"/>
      <c r="KEL118" s="321"/>
      <c r="KEM118" s="321"/>
      <c r="KEN118" s="321"/>
      <c r="KEO118" s="321"/>
      <c r="KEP118" s="321"/>
      <c r="KEQ118" s="321"/>
      <c r="KER118" s="321"/>
      <c r="KES118" s="321"/>
      <c r="KET118" s="321"/>
      <c r="KEU118" s="321"/>
      <c r="KEV118" s="321"/>
      <c r="KEW118" s="321"/>
      <c r="KEX118" s="321"/>
      <c r="KEY118" s="321"/>
      <c r="KEZ118" s="321"/>
      <c r="KFA118" s="321"/>
      <c r="KFB118" s="321"/>
      <c r="KFC118" s="321"/>
      <c r="KFD118" s="321"/>
      <c r="KFE118" s="321"/>
      <c r="KFF118" s="321"/>
      <c r="KFG118" s="321"/>
      <c r="KFH118" s="321"/>
      <c r="KFI118" s="321"/>
      <c r="KFJ118" s="321"/>
      <c r="KFK118" s="321"/>
      <c r="KFL118" s="321"/>
      <c r="KFM118" s="321"/>
      <c r="KFN118" s="321"/>
      <c r="KFO118" s="321"/>
      <c r="KFP118" s="321"/>
      <c r="KFQ118" s="321"/>
      <c r="KFR118" s="321"/>
      <c r="KFS118" s="321"/>
      <c r="KFT118" s="321"/>
      <c r="KFU118" s="321"/>
      <c r="KFV118" s="321"/>
      <c r="KFW118" s="321"/>
      <c r="KFX118" s="321"/>
      <c r="KFY118" s="321"/>
      <c r="KFZ118" s="321"/>
      <c r="KGA118" s="321"/>
      <c r="KGB118" s="321"/>
      <c r="KGC118" s="321"/>
      <c r="KGD118" s="321"/>
      <c r="KGE118" s="321"/>
      <c r="KGF118" s="321"/>
      <c r="KGG118" s="321"/>
      <c r="KGH118" s="321"/>
      <c r="KGI118" s="321"/>
      <c r="KGJ118" s="321"/>
      <c r="KGK118" s="321"/>
      <c r="KGL118" s="321"/>
      <c r="KGM118" s="321"/>
      <c r="KGN118" s="321"/>
      <c r="KGO118" s="321"/>
      <c r="KGP118" s="321"/>
      <c r="KGQ118" s="321"/>
      <c r="KGR118" s="321"/>
      <c r="KGS118" s="321"/>
      <c r="KGT118" s="321"/>
      <c r="KGU118" s="321"/>
      <c r="KGV118" s="321"/>
      <c r="KGW118" s="321"/>
      <c r="KGX118" s="321"/>
      <c r="KGY118" s="321"/>
      <c r="KGZ118" s="321"/>
      <c r="KHA118" s="321"/>
      <c r="KHB118" s="321"/>
      <c r="KHC118" s="321"/>
      <c r="KHD118" s="321"/>
      <c r="KHE118" s="321"/>
      <c r="KHF118" s="321"/>
      <c r="KHG118" s="321"/>
      <c r="KHH118" s="321"/>
      <c r="KHI118" s="321"/>
      <c r="KHJ118" s="321"/>
      <c r="KHK118" s="321"/>
      <c r="KHL118" s="321"/>
      <c r="KHM118" s="321"/>
      <c r="KHN118" s="321"/>
      <c r="KHO118" s="321"/>
      <c r="KHP118" s="321"/>
      <c r="KHQ118" s="321"/>
      <c r="KHR118" s="321"/>
      <c r="KHS118" s="321"/>
      <c r="KHT118" s="321"/>
      <c r="KHU118" s="321"/>
      <c r="KHV118" s="321"/>
      <c r="KHW118" s="321"/>
      <c r="KHX118" s="321"/>
      <c r="KHY118" s="321"/>
      <c r="KHZ118" s="321"/>
      <c r="KIA118" s="321"/>
      <c r="KIB118" s="321"/>
      <c r="KIC118" s="321"/>
      <c r="KID118" s="321"/>
      <c r="KIE118" s="321"/>
      <c r="KIF118" s="321"/>
      <c r="KIG118" s="321"/>
      <c r="KIH118" s="321"/>
      <c r="KII118" s="321"/>
      <c r="KIJ118" s="321"/>
      <c r="KIK118" s="321"/>
      <c r="KIL118" s="321"/>
      <c r="KIM118" s="321"/>
      <c r="KIN118" s="321"/>
      <c r="KIO118" s="321"/>
      <c r="KIP118" s="321"/>
      <c r="KIQ118" s="321"/>
      <c r="KIR118" s="321"/>
      <c r="KIS118" s="321"/>
      <c r="KIT118" s="321"/>
      <c r="KIU118" s="321"/>
      <c r="KIV118" s="321"/>
      <c r="KIW118" s="321"/>
      <c r="KIX118" s="321"/>
      <c r="KIY118" s="321"/>
      <c r="KIZ118" s="321"/>
      <c r="KJA118" s="321"/>
      <c r="KJB118" s="321"/>
      <c r="KJC118" s="321"/>
      <c r="KJD118" s="321"/>
      <c r="KJE118" s="321"/>
      <c r="KJF118" s="321"/>
      <c r="KJG118" s="321"/>
      <c r="KJH118" s="321"/>
      <c r="KJI118" s="321"/>
      <c r="KJJ118" s="321"/>
      <c r="KJK118" s="321"/>
      <c r="KJL118" s="321"/>
      <c r="KJM118" s="321"/>
      <c r="KJN118" s="321"/>
      <c r="KJO118" s="321"/>
      <c r="KJP118" s="321"/>
      <c r="KJQ118" s="321"/>
      <c r="KJR118" s="321"/>
      <c r="KJS118" s="321"/>
      <c r="KJT118" s="321"/>
      <c r="KJU118" s="321"/>
      <c r="KJV118" s="321"/>
      <c r="KJW118" s="321"/>
      <c r="KJX118" s="321"/>
      <c r="KJY118" s="321"/>
      <c r="KJZ118" s="321"/>
      <c r="KKA118" s="321"/>
      <c r="KKB118" s="321"/>
      <c r="KKC118" s="321"/>
      <c r="KKD118" s="321"/>
      <c r="KKE118" s="321"/>
      <c r="KKF118" s="321"/>
      <c r="KKG118" s="321"/>
      <c r="KKH118" s="321"/>
      <c r="KKI118" s="321"/>
      <c r="KKJ118" s="321"/>
      <c r="KKK118" s="321"/>
      <c r="KKL118" s="321"/>
      <c r="KKM118" s="321"/>
      <c r="KKN118" s="321"/>
      <c r="KKO118" s="321"/>
      <c r="KKP118" s="321"/>
      <c r="KKQ118" s="321"/>
      <c r="KKR118" s="321"/>
      <c r="KKS118" s="321"/>
      <c r="KKT118" s="321"/>
      <c r="KKU118" s="321"/>
      <c r="KKV118" s="321"/>
      <c r="KKW118" s="321"/>
      <c r="KKX118" s="321"/>
      <c r="KKY118" s="321"/>
      <c r="KKZ118" s="321"/>
      <c r="KLA118" s="321"/>
      <c r="KLB118" s="321"/>
      <c r="KLC118" s="321"/>
      <c r="KLD118" s="321"/>
      <c r="KLE118" s="321"/>
      <c r="KLF118" s="321"/>
      <c r="KLG118" s="321"/>
      <c r="KLH118" s="321"/>
      <c r="KLI118" s="321"/>
      <c r="KLJ118" s="321"/>
      <c r="KLK118" s="321"/>
      <c r="KLL118" s="321"/>
      <c r="KLM118" s="321"/>
      <c r="KLN118" s="321"/>
      <c r="KLO118" s="321"/>
      <c r="KLP118" s="321"/>
      <c r="KLQ118" s="321"/>
      <c r="KLR118" s="321"/>
      <c r="KLS118" s="321"/>
      <c r="KLT118" s="321"/>
      <c r="KLU118" s="321"/>
      <c r="KLV118" s="321"/>
      <c r="KLW118" s="321"/>
      <c r="KLX118" s="321"/>
      <c r="KLY118" s="321"/>
      <c r="KLZ118" s="321"/>
      <c r="KMA118" s="321"/>
      <c r="KMB118" s="321"/>
      <c r="KMC118" s="321"/>
      <c r="KMD118" s="321"/>
      <c r="KME118" s="321"/>
      <c r="KMF118" s="321"/>
      <c r="KMG118" s="321"/>
      <c r="KMH118" s="321"/>
      <c r="KMI118" s="321"/>
      <c r="KMJ118" s="321"/>
      <c r="KMK118" s="321"/>
      <c r="KML118" s="321"/>
      <c r="KMM118" s="321"/>
      <c r="KMN118" s="321"/>
      <c r="KMO118" s="321"/>
      <c r="KMP118" s="321"/>
      <c r="KMQ118" s="321"/>
      <c r="KMR118" s="321"/>
      <c r="KMS118" s="321"/>
      <c r="KMT118" s="321"/>
      <c r="KMU118" s="321"/>
      <c r="KMV118" s="321"/>
      <c r="KMW118" s="321"/>
      <c r="KMX118" s="321"/>
      <c r="KMY118" s="321"/>
      <c r="KMZ118" s="321"/>
      <c r="KNA118" s="321"/>
      <c r="KNB118" s="321"/>
      <c r="KNC118" s="321"/>
      <c r="KND118" s="321"/>
      <c r="KNE118" s="321"/>
      <c r="KNF118" s="321"/>
      <c r="KNG118" s="321"/>
      <c r="KNH118" s="321"/>
      <c r="KNI118" s="321"/>
      <c r="KNJ118" s="321"/>
      <c r="KNK118" s="321"/>
      <c r="KNL118" s="321"/>
      <c r="KNM118" s="321"/>
      <c r="KNN118" s="321"/>
      <c r="KNO118" s="321"/>
      <c r="KNP118" s="321"/>
      <c r="KNQ118" s="321"/>
      <c r="KNR118" s="321"/>
      <c r="KNS118" s="321"/>
      <c r="KNT118" s="321"/>
      <c r="KNU118" s="321"/>
      <c r="KNV118" s="321"/>
      <c r="KNW118" s="321"/>
      <c r="KNX118" s="321"/>
      <c r="KNY118" s="321"/>
      <c r="KNZ118" s="321"/>
      <c r="KOA118" s="321"/>
      <c r="KOB118" s="321"/>
      <c r="KOC118" s="321"/>
      <c r="KOD118" s="321"/>
      <c r="KOE118" s="321"/>
      <c r="KOF118" s="321"/>
      <c r="KOG118" s="321"/>
      <c r="KOH118" s="321"/>
      <c r="KOI118" s="321"/>
      <c r="KOJ118" s="321"/>
      <c r="KOK118" s="321"/>
      <c r="KOL118" s="321"/>
      <c r="KOM118" s="321"/>
      <c r="KON118" s="321"/>
      <c r="KOO118" s="321"/>
      <c r="KOP118" s="321"/>
      <c r="KOQ118" s="321"/>
      <c r="KOR118" s="321"/>
      <c r="KOS118" s="321"/>
      <c r="KOT118" s="321"/>
      <c r="KOU118" s="321"/>
      <c r="KOV118" s="321"/>
      <c r="KOW118" s="321"/>
      <c r="KOX118" s="321"/>
      <c r="KOY118" s="321"/>
      <c r="KOZ118" s="321"/>
      <c r="KPA118" s="321"/>
      <c r="KPB118" s="321"/>
      <c r="KPC118" s="321"/>
      <c r="KPD118" s="321"/>
      <c r="KPE118" s="321"/>
      <c r="KPF118" s="321"/>
      <c r="KPG118" s="321"/>
      <c r="KPH118" s="321"/>
      <c r="KPI118" s="321"/>
      <c r="KPJ118" s="321"/>
      <c r="KPK118" s="321"/>
      <c r="KPL118" s="321"/>
      <c r="KPM118" s="321"/>
      <c r="KPN118" s="321"/>
      <c r="KPO118" s="321"/>
      <c r="KPP118" s="321"/>
      <c r="KPQ118" s="321"/>
      <c r="KPR118" s="321"/>
      <c r="KPS118" s="321"/>
      <c r="KPT118" s="321"/>
      <c r="KPU118" s="321"/>
      <c r="KPV118" s="321"/>
      <c r="KPW118" s="321"/>
      <c r="KPX118" s="321"/>
      <c r="KPY118" s="321"/>
      <c r="KPZ118" s="321"/>
      <c r="KQA118" s="321"/>
      <c r="KQB118" s="321"/>
      <c r="KQC118" s="321"/>
      <c r="KQD118" s="321"/>
      <c r="KQE118" s="321"/>
      <c r="KQF118" s="321"/>
      <c r="KQG118" s="321"/>
      <c r="KQH118" s="321"/>
      <c r="KQI118" s="321"/>
      <c r="KQJ118" s="321"/>
      <c r="KQK118" s="321"/>
      <c r="KQL118" s="321"/>
      <c r="KQM118" s="321"/>
      <c r="KQN118" s="321"/>
      <c r="KQO118" s="321"/>
      <c r="KQP118" s="321"/>
      <c r="KQQ118" s="321"/>
      <c r="KQR118" s="321"/>
      <c r="KQS118" s="321"/>
      <c r="KQT118" s="321"/>
      <c r="KQU118" s="321"/>
      <c r="KQV118" s="321"/>
      <c r="KQW118" s="321"/>
      <c r="KQX118" s="321"/>
      <c r="KQY118" s="321"/>
      <c r="KQZ118" s="321"/>
      <c r="KRA118" s="321"/>
      <c r="KRB118" s="321"/>
      <c r="KRC118" s="321"/>
      <c r="KRD118" s="321"/>
      <c r="KRE118" s="321"/>
      <c r="KRF118" s="321"/>
      <c r="KRG118" s="321"/>
      <c r="KRH118" s="321"/>
      <c r="KRI118" s="321"/>
      <c r="KRJ118" s="321"/>
      <c r="KRK118" s="321"/>
      <c r="KRL118" s="321"/>
      <c r="KRM118" s="321"/>
      <c r="KRN118" s="321"/>
      <c r="KRO118" s="321"/>
      <c r="KRP118" s="321"/>
      <c r="KRQ118" s="321"/>
      <c r="KRR118" s="321"/>
      <c r="KRS118" s="321"/>
      <c r="KRT118" s="321"/>
      <c r="KRU118" s="321"/>
      <c r="KRV118" s="321"/>
      <c r="KRW118" s="321"/>
      <c r="KRX118" s="321"/>
      <c r="KRY118" s="321"/>
      <c r="KRZ118" s="321"/>
      <c r="KSA118" s="321"/>
      <c r="KSB118" s="321"/>
      <c r="KSC118" s="321"/>
      <c r="KSD118" s="321"/>
      <c r="KSE118" s="321"/>
      <c r="KSF118" s="321"/>
      <c r="KSG118" s="321"/>
      <c r="KSH118" s="321"/>
      <c r="KSI118" s="321"/>
      <c r="KSJ118" s="321"/>
      <c r="KSK118" s="321"/>
      <c r="KSL118" s="321"/>
      <c r="KSM118" s="321"/>
      <c r="KSN118" s="321"/>
      <c r="KSO118" s="321"/>
      <c r="KSP118" s="321"/>
      <c r="KSQ118" s="321"/>
      <c r="KSR118" s="321"/>
      <c r="KSS118" s="321"/>
      <c r="KST118" s="321"/>
      <c r="KSU118" s="321"/>
      <c r="KSV118" s="321"/>
      <c r="KSW118" s="321"/>
      <c r="KSX118" s="321"/>
      <c r="KSY118" s="321"/>
      <c r="KSZ118" s="321"/>
      <c r="KTA118" s="321"/>
      <c r="KTB118" s="321"/>
      <c r="KTC118" s="321"/>
      <c r="KTD118" s="321"/>
      <c r="KTE118" s="321"/>
      <c r="KTF118" s="321"/>
      <c r="KTG118" s="321"/>
      <c r="KTH118" s="321"/>
      <c r="KTI118" s="321"/>
      <c r="KTJ118" s="321"/>
      <c r="KTK118" s="321"/>
      <c r="KTL118" s="321"/>
      <c r="KTM118" s="321"/>
      <c r="KTN118" s="321"/>
      <c r="KTO118" s="321"/>
      <c r="KTP118" s="321"/>
      <c r="KTQ118" s="321"/>
      <c r="KTR118" s="321"/>
      <c r="KTS118" s="321"/>
      <c r="KTT118" s="321"/>
      <c r="KTU118" s="321"/>
      <c r="KTV118" s="321"/>
      <c r="KTW118" s="321"/>
      <c r="KTX118" s="321"/>
      <c r="KTY118" s="321"/>
      <c r="KTZ118" s="321"/>
      <c r="KUA118" s="321"/>
      <c r="KUB118" s="321"/>
      <c r="KUC118" s="321"/>
      <c r="KUD118" s="321"/>
      <c r="KUE118" s="321"/>
      <c r="KUF118" s="321"/>
      <c r="KUG118" s="321"/>
      <c r="KUH118" s="321"/>
      <c r="KUI118" s="321"/>
      <c r="KUJ118" s="321"/>
      <c r="KUK118" s="321"/>
      <c r="KUL118" s="321"/>
      <c r="KUM118" s="321"/>
      <c r="KUN118" s="321"/>
      <c r="KUO118" s="321"/>
      <c r="KUP118" s="321"/>
      <c r="KUQ118" s="321"/>
      <c r="KUR118" s="321"/>
      <c r="KUS118" s="321"/>
      <c r="KUT118" s="321"/>
      <c r="KUU118" s="321"/>
      <c r="KUV118" s="321"/>
      <c r="KUW118" s="321"/>
      <c r="KUX118" s="321"/>
      <c r="KUY118" s="321"/>
      <c r="KUZ118" s="321"/>
      <c r="KVA118" s="321"/>
      <c r="KVB118" s="321"/>
      <c r="KVC118" s="321"/>
      <c r="KVD118" s="321"/>
      <c r="KVE118" s="321"/>
      <c r="KVF118" s="321"/>
      <c r="KVG118" s="321"/>
      <c r="KVH118" s="321"/>
      <c r="KVI118" s="321"/>
      <c r="KVJ118" s="321"/>
      <c r="KVK118" s="321"/>
      <c r="KVL118" s="321"/>
      <c r="KVM118" s="321"/>
      <c r="KVN118" s="321"/>
      <c r="KVO118" s="321"/>
      <c r="KVP118" s="321"/>
      <c r="KVQ118" s="321"/>
      <c r="KVR118" s="321"/>
      <c r="KVS118" s="321"/>
      <c r="KVT118" s="321"/>
      <c r="KVU118" s="321"/>
      <c r="KVV118" s="321"/>
      <c r="KVW118" s="321"/>
      <c r="KVX118" s="321"/>
      <c r="KVY118" s="321"/>
      <c r="KVZ118" s="321"/>
      <c r="KWA118" s="321"/>
      <c r="KWB118" s="321"/>
      <c r="KWC118" s="321"/>
      <c r="KWD118" s="321"/>
      <c r="KWE118" s="321"/>
      <c r="KWF118" s="321"/>
      <c r="KWG118" s="321"/>
      <c r="KWH118" s="321"/>
      <c r="KWI118" s="321"/>
      <c r="KWJ118" s="321"/>
      <c r="KWK118" s="321"/>
      <c r="KWL118" s="321"/>
      <c r="KWM118" s="321"/>
      <c r="KWN118" s="321"/>
      <c r="KWO118" s="321"/>
      <c r="KWP118" s="321"/>
      <c r="KWQ118" s="321"/>
      <c r="KWR118" s="321"/>
      <c r="KWS118" s="321"/>
      <c r="KWT118" s="321"/>
      <c r="KWU118" s="321"/>
      <c r="KWV118" s="321"/>
      <c r="KWW118" s="321"/>
      <c r="KWX118" s="321"/>
      <c r="KWY118" s="321"/>
      <c r="KWZ118" s="321"/>
      <c r="KXA118" s="321"/>
      <c r="KXB118" s="321"/>
      <c r="KXC118" s="321"/>
      <c r="KXD118" s="321"/>
      <c r="KXE118" s="321"/>
      <c r="KXF118" s="321"/>
      <c r="KXG118" s="321"/>
      <c r="KXH118" s="321"/>
      <c r="KXI118" s="321"/>
      <c r="KXJ118" s="321"/>
      <c r="KXK118" s="321"/>
      <c r="KXL118" s="321"/>
      <c r="KXM118" s="321"/>
      <c r="KXN118" s="321"/>
      <c r="KXO118" s="321"/>
      <c r="KXP118" s="321"/>
      <c r="KXQ118" s="321"/>
      <c r="KXR118" s="321"/>
      <c r="KXS118" s="321"/>
      <c r="KXT118" s="321"/>
      <c r="KXU118" s="321"/>
      <c r="KXV118" s="321"/>
      <c r="KXW118" s="321"/>
      <c r="KXX118" s="321"/>
      <c r="KXY118" s="321"/>
      <c r="KXZ118" s="321"/>
      <c r="KYA118" s="321"/>
      <c r="KYB118" s="321"/>
      <c r="KYC118" s="321"/>
      <c r="KYD118" s="321"/>
      <c r="KYE118" s="321"/>
      <c r="KYF118" s="321"/>
      <c r="KYG118" s="321"/>
      <c r="KYH118" s="321"/>
      <c r="KYI118" s="321"/>
      <c r="KYJ118" s="321"/>
      <c r="KYK118" s="321"/>
      <c r="KYL118" s="321"/>
      <c r="KYM118" s="321"/>
      <c r="KYN118" s="321"/>
      <c r="KYO118" s="321"/>
      <c r="KYP118" s="321"/>
      <c r="KYQ118" s="321"/>
      <c r="KYR118" s="321"/>
      <c r="KYS118" s="321"/>
      <c r="KYT118" s="321"/>
      <c r="KYU118" s="321"/>
      <c r="KYV118" s="321"/>
      <c r="KYW118" s="321"/>
      <c r="KYX118" s="321"/>
      <c r="KYY118" s="321"/>
      <c r="KYZ118" s="321"/>
      <c r="KZA118" s="321"/>
      <c r="KZB118" s="321"/>
      <c r="KZC118" s="321"/>
      <c r="KZD118" s="321"/>
      <c r="KZE118" s="321"/>
      <c r="KZF118" s="321"/>
      <c r="KZG118" s="321"/>
      <c r="KZH118" s="321"/>
      <c r="KZI118" s="321"/>
      <c r="KZJ118" s="321"/>
      <c r="KZK118" s="321"/>
      <c r="KZL118" s="321"/>
      <c r="KZM118" s="321"/>
      <c r="KZN118" s="321"/>
      <c r="KZO118" s="321"/>
      <c r="KZP118" s="321"/>
      <c r="KZQ118" s="321"/>
      <c r="KZR118" s="321"/>
      <c r="KZS118" s="321"/>
      <c r="KZT118" s="321"/>
      <c r="KZU118" s="321"/>
      <c r="KZV118" s="321"/>
      <c r="KZW118" s="321"/>
      <c r="KZX118" s="321"/>
      <c r="KZY118" s="321"/>
      <c r="KZZ118" s="321"/>
      <c r="LAA118" s="321"/>
      <c r="LAB118" s="321"/>
      <c r="LAC118" s="321"/>
      <c r="LAD118" s="321"/>
      <c r="LAE118" s="321"/>
      <c r="LAF118" s="321"/>
      <c r="LAG118" s="321"/>
      <c r="LAH118" s="321"/>
      <c r="LAI118" s="321"/>
      <c r="LAJ118" s="321"/>
      <c r="LAK118" s="321"/>
      <c r="LAL118" s="321"/>
      <c r="LAM118" s="321"/>
      <c r="LAN118" s="321"/>
      <c r="LAO118" s="321"/>
      <c r="LAP118" s="321"/>
      <c r="LAQ118" s="321"/>
      <c r="LAR118" s="321"/>
      <c r="LAS118" s="321"/>
      <c r="LAT118" s="321"/>
      <c r="LAU118" s="321"/>
      <c r="LAV118" s="321"/>
      <c r="LAW118" s="321"/>
      <c r="LAX118" s="321"/>
      <c r="LAY118" s="321"/>
      <c r="LAZ118" s="321"/>
      <c r="LBA118" s="321"/>
      <c r="LBB118" s="321"/>
      <c r="LBC118" s="321"/>
      <c r="LBD118" s="321"/>
      <c r="LBE118" s="321"/>
      <c r="LBF118" s="321"/>
      <c r="LBG118" s="321"/>
      <c r="LBH118" s="321"/>
      <c r="LBI118" s="321"/>
      <c r="LBJ118" s="321"/>
      <c r="LBK118" s="321"/>
      <c r="LBL118" s="321"/>
      <c r="LBM118" s="321"/>
      <c r="LBN118" s="321"/>
      <c r="LBO118" s="321"/>
      <c r="LBP118" s="321"/>
      <c r="LBQ118" s="321"/>
      <c r="LBR118" s="321"/>
      <c r="LBS118" s="321"/>
      <c r="LBT118" s="321"/>
      <c r="LBU118" s="321"/>
      <c r="LBV118" s="321"/>
      <c r="LBW118" s="321"/>
      <c r="LBX118" s="321"/>
      <c r="LBY118" s="321"/>
      <c r="LBZ118" s="321"/>
      <c r="LCA118" s="321"/>
      <c r="LCB118" s="321"/>
      <c r="LCC118" s="321"/>
      <c r="LCD118" s="321"/>
      <c r="LCE118" s="321"/>
      <c r="LCF118" s="321"/>
      <c r="LCG118" s="321"/>
      <c r="LCH118" s="321"/>
      <c r="LCI118" s="321"/>
      <c r="LCJ118" s="321"/>
      <c r="LCK118" s="321"/>
      <c r="LCL118" s="321"/>
      <c r="LCM118" s="321"/>
      <c r="LCN118" s="321"/>
      <c r="LCO118" s="321"/>
      <c r="LCP118" s="321"/>
      <c r="LCQ118" s="321"/>
      <c r="LCR118" s="321"/>
      <c r="LCS118" s="321"/>
      <c r="LCT118" s="321"/>
      <c r="LCU118" s="321"/>
      <c r="LCV118" s="321"/>
      <c r="LCW118" s="321"/>
      <c r="LCX118" s="321"/>
      <c r="LCY118" s="321"/>
      <c r="LCZ118" s="321"/>
      <c r="LDA118" s="321"/>
      <c r="LDB118" s="321"/>
      <c r="LDC118" s="321"/>
      <c r="LDD118" s="321"/>
      <c r="LDE118" s="321"/>
      <c r="LDF118" s="321"/>
      <c r="LDG118" s="321"/>
      <c r="LDH118" s="321"/>
      <c r="LDI118" s="321"/>
      <c r="LDJ118" s="321"/>
      <c r="LDK118" s="321"/>
      <c r="LDL118" s="321"/>
      <c r="LDM118" s="321"/>
      <c r="LDN118" s="321"/>
      <c r="LDO118" s="321"/>
      <c r="LDP118" s="321"/>
      <c r="LDQ118" s="321"/>
      <c r="LDR118" s="321"/>
      <c r="LDS118" s="321"/>
      <c r="LDT118" s="321"/>
      <c r="LDU118" s="321"/>
      <c r="LDV118" s="321"/>
      <c r="LDW118" s="321"/>
      <c r="LDX118" s="321"/>
      <c r="LDY118" s="321"/>
      <c r="LDZ118" s="321"/>
      <c r="LEA118" s="321"/>
      <c r="LEB118" s="321"/>
      <c r="LEC118" s="321"/>
      <c r="LED118" s="321"/>
      <c r="LEE118" s="321"/>
      <c r="LEF118" s="321"/>
      <c r="LEG118" s="321"/>
      <c r="LEH118" s="321"/>
      <c r="LEI118" s="321"/>
      <c r="LEJ118" s="321"/>
      <c r="LEK118" s="321"/>
      <c r="LEL118" s="321"/>
      <c r="LEM118" s="321"/>
      <c r="LEN118" s="321"/>
      <c r="LEO118" s="321"/>
      <c r="LEP118" s="321"/>
      <c r="LEQ118" s="321"/>
      <c r="LER118" s="321"/>
      <c r="LES118" s="321"/>
      <c r="LET118" s="321"/>
      <c r="LEU118" s="321"/>
      <c r="LEV118" s="321"/>
      <c r="LEW118" s="321"/>
      <c r="LEX118" s="321"/>
      <c r="LEY118" s="321"/>
      <c r="LEZ118" s="321"/>
      <c r="LFA118" s="321"/>
      <c r="LFB118" s="321"/>
      <c r="LFC118" s="321"/>
      <c r="LFD118" s="321"/>
      <c r="LFE118" s="321"/>
      <c r="LFF118" s="321"/>
      <c r="LFG118" s="321"/>
      <c r="LFH118" s="321"/>
      <c r="LFI118" s="321"/>
      <c r="LFJ118" s="321"/>
      <c r="LFK118" s="321"/>
      <c r="LFL118" s="321"/>
      <c r="LFM118" s="321"/>
      <c r="LFN118" s="321"/>
      <c r="LFO118" s="321"/>
      <c r="LFP118" s="321"/>
      <c r="LFQ118" s="321"/>
      <c r="LFR118" s="321"/>
      <c r="LFS118" s="321"/>
      <c r="LFT118" s="321"/>
      <c r="LFU118" s="321"/>
      <c r="LFV118" s="321"/>
      <c r="LFW118" s="321"/>
      <c r="LFX118" s="321"/>
      <c r="LFY118" s="321"/>
      <c r="LFZ118" s="321"/>
      <c r="LGA118" s="321"/>
      <c r="LGB118" s="321"/>
      <c r="LGC118" s="321"/>
      <c r="LGD118" s="321"/>
      <c r="LGE118" s="321"/>
      <c r="LGF118" s="321"/>
      <c r="LGG118" s="321"/>
      <c r="LGH118" s="321"/>
      <c r="LGI118" s="321"/>
      <c r="LGJ118" s="321"/>
      <c r="LGK118" s="321"/>
      <c r="LGL118" s="321"/>
      <c r="LGM118" s="321"/>
      <c r="LGN118" s="321"/>
      <c r="LGO118" s="321"/>
      <c r="LGP118" s="321"/>
      <c r="LGQ118" s="321"/>
      <c r="LGR118" s="321"/>
      <c r="LGS118" s="321"/>
      <c r="LGT118" s="321"/>
      <c r="LGU118" s="321"/>
      <c r="LGV118" s="321"/>
      <c r="LGW118" s="321"/>
      <c r="LGX118" s="321"/>
      <c r="LGY118" s="321"/>
      <c r="LGZ118" s="321"/>
      <c r="LHA118" s="321"/>
      <c r="LHB118" s="321"/>
      <c r="LHC118" s="321"/>
      <c r="LHD118" s="321"/>
      <c r="LHE118" s="321"/>
      <c r="LHF118" s="321"/>
      <c r="LHG118" s="321"/>
      <c r="LHH118" s="321"/>
      <c r="LHI118" s="321"/>
      <c r="LHJ118" s="321"/>
      <c r="LHK118" s="321"/>
      <c r="LHL118" s="321"/>
      <c r="LHM118" s="321"/>
      <c r="LHN118" s="321"/>
      <c r="LHO118" s="321"/>
      <c r="LHP118" s="321"/>
      <c r="LHQ118" s="321"/>
      <c r="LHR118" s="321"/>
      <c r="LHS118" s="321"/>
      <c r="LHT118" s="321"/>
      <c r="LHU118" s="321"/>
      <c r="LHV118" s="321"/>
      <c r="LHW118" s="321"/>
      <c r="LHX118" s="321"/>
      <c r="LHY118" s="321"/>
      <c r="LHZ118" s="321"/>
      <c r="LIA118" s="321"/>
      <c r="LIB118" s="321"/>
      <c r="LIC118" s="321"/>
      <c r="LID118" s="321"/>
      <c r="LIE118" s="321"/>
      <c r="LIF118" s="321"/>
      <c r="LIG118" s="321"/>
      <c r="LIH118" s="321"/>
      <c r="LII118" s="321"/>
      <c r="LIJ118" s="321"/>
      <c r="LIK118" s="321"/>
      <c r="LIL118" s="321"/>
      <c r="LIM118" s="321"/>
      <c r="LIN118" s="321"/>
      <c r="LIO118" s="321"/>
      <c r="LIP118" s="321"/>
      <c r="LIQ118" s="321"/>
      <c r="LIR118" s="321"/>
      <c r="LIS118" s="321"/>
      <c r="LIT118" s="321"/>
      <c r="LIU118" s="321"/>
      <c r="LIV118" s="321"/>
      <c r="LIW118" s="321"/>
      <c r="LIX118" s="321"/>
      <c r="LIY118" s="321"/>
      <c r="LIZ118" s="321"/>
      <c r="LJA118" s="321"/>
      <c r="LJB118" s="321"/>
      <c r="LJC118" s="321"/>
      <c r="LJD118" s="321"/>
      <c r="LJE118" s="321"/>
      <c r="LJF118" s="321"/>
      <c r="LJG118" s="321"/>
      <c r="LJH118" s="321"/>
      <c r="LJI118" s="321"/>
      <c r="LJJ118" s="321"/>
      <c r="LJK118" s="321"/>
      <c r="LJL118" s="321"/>
      <c r="LJM118" s="321"/>
      <c r="LJN118" s="321"/>
      <c r="LJO118" s="321"/>
      <c r="LJP118" s="321"/>
      <c r="LJQ118" s="321"/>
      <c r="LJR118" s="321"/>
      <c r="LJS118" s="321"/>
      <c r="LJT118" s="321"/>
      <c r="LJU118" s="321"/>
      <c r="LJV118" s="321"/>
      <c r="LJW118" s="321"/>
      <c r="LJX118" s="321"/>
      <c r="LJY118" s="321"/>
      <c r="LJZ118" s="321"/>
      <c r="LKA118" s="321"/>
      <c r="LKB118" s="321"/>
      <c r="LKC118" s="321"/>
      <c r="LKD118" s="321"/>
      <c r="LKE118" s="321"/>
      <c r="LKF118" s="321"/>
      <c r="LKG118" s="321"/>
      <c r="LKH118" s="321"/>
      <c r="LKI118" s="321"/>
      <c r="LKJ118" s="321"/>
      <c r="LKK118" s="321"/>
      <c r="LKL118" s="321"/>
      <c r="LKM118" s="321"/>
      <c r="LKN118" s="321"/>
      <c r="LKO118" s="321"/>
      <c r="LKP118" s="321"/>
      <c r="LKQ118" s="321"/>
      <c r="LKR118" s="321"/>
      <c r="LKS118" s="321"/>
      <c r="LKT118" s="321"/>
      <c r="LKU118" s="321"/>
      <c r="LKV118" s="321"/>
      <c r="LKW118" s="321"/>
      <c r="LKX118" s="321"/>
      <c r="LKY118" s="321"/>
      <c r="LKZ118" s="321"/>
      <c r="LLA118" s="321"/>
      <c r="LLB118" s="321"/>
      <c r="LLC118" s="321"/>
      <c r="LLD118" s="321"/>
      <c r="LLE118" s="321"/>
      <c r="LLF118" s="321"/>
      <c r="LLG118" s="321"/>
      <c r="LLH118" s="321"/>
      <c r="LLI118" s="321"/>
      <c r="LLJ118" s="321"/>
      <c r="LLK118" s="321"/>
      <c r="LLL118" s="321"/>
      <c r="LLM118" s="321"/>
      <c r="LLN118" s="321"/>
      <c r="LLO118" s="321"/>
      <c r="LLP118" s="321"/>
      <c r="LLQ118" s="321"/>
      <c r="LLR118" s="321"/>
      <c r="LLS118" s="321"/>
      <c r="LLT118" s="321"/>
      <c r="LLU118" s="321"/>
      <c r="LLV118" s="321"/>
      <c r="LLW118" s="321"/>
      <c r="LLX118" s="321"/>
      <c r="LLY118" s="321"/>
      <c r="LLZ118" s="321"/>
      <c r="LMA118" s="321"/>
      <c r="LMB118" s="321"/>
      <c r="LMC118" s="321"/>
      <c r="LMD118" s="321"/>
      <c r="LME118" s="321"/>
      <c r="LMF118" s="321"/>
      <c r="LMG118" s="321"/>
      <c r="LMH118" s="321"/>
      <c r="LMI118" s="321"/>
      <c r="LMJ118" s="321"/>
      <c r="LMK118" s="321"/>
      <c r="LML118" s="321"/>
      <c r="LMM118" s="321"/>
      <c r="LMN118" s="321"/>
      <c r="LMO118" s="321"/>
      <c r="LMP118" s="321"/>
      <c r="LMQ118" s="321"/>
      <c r="LMR118" s="321"/>
      <c r="LMS118" s="321"/>
      <c r="LMT118" s="321"/>
      <c r="LMU118" s="321"/>
      <c r="LMV118" s="321"/>
      <c r="LMW118" s="321"/>
      <c r="LMX118" s="321"/>
      <c r="LMY118" s="321"/>
      <c r="LMZ118" s="321"/>
      <c r="LNA118" s="321"/>
      <c r="LNB118" s="321"/>
      <c r="LNC118" s="321"/>
      <c r="LND118" s="321"/>
      <c r="LNE118" s="321"/>
      <c r="LNF118" s="321"/>
      <c r="LNG118" s="321"/>
      <c r="LNH118" s="321"/>
      <c r="LNI118" s="321"/>
      <c r="LNJ118" s="321"/>
      <c r="LNK118" s="321"/>
      <c r="LNL118" s="321"/>
      <c r="LNM118" s="321"/>
      <c r="LNN118" s="321"/>
      <c r="LNO118" s="321"/>
      <c r="LNP118" s="321"/>
      <c r="LNQ118" s="321"/>
      <c r="LNR118" s="321"/>
      <c r="LNS118" s="321"/>
      <c r="LNT118" s="321"/>
      <c r="LNU118" s="321"/>
      <c r="LNV118" s="321"/>
      <c r="LNW118" s="321"/>
      <c r="LNX118" s="321"/>
      <c r="LNY118" s="321"/>
      <c r="LNZ118" s="321"/>
      <c r="LOA118" s="321"/>
      <c r="LOB118" s="321"/>
      <c r="LOC118" s="321"/>
      <c r="LOD118" s="321"/>
      <c r="LOE118" s="321"/>
      <c r="LOF118" s="321"/>
      <c r="LOG118" s="321"/>
      <c r="LOH118" s="321"/>
      <c r="LOI118" s="321"/>
      <c r="LOJ118" s="321"/>
      <c r="LOK118" s="321"/>
      <c r="LOL118" s="321"/>
      <c r="LOM118" s="321"/>
      <c r="LON118" s="321"/>
      <c r="LOO118" s="321"/>
      <c r="LOP118" s="321"/>
      <c r="LOQ118" s="321"/>
      <c r="LOR118" s="321"/>
      <c r="LOS118" s="321"/>
      <c r="LOT118" s="321"/>
      <c r="LOU118" s="321"/>
      <c r="LOV118" s="321"/>
      <c r="LOW118" s="321"/>
      <c r="LOX118" s="321"/>
      <c r="LOY118" s="321"/>
      <c r="LOZ118" s="321"/>
      <c r="LPA118" s="321"/>
      <c r="LPB118" s="321"/>
      <c r="LPC118" s="321"/>
      <c r="LPD118" s="321"/>
      <c r="LPE118" s="321"/>
      <c r="LPF118" s="321"/>
      <c r="LPG118" s="321"/>
      <c r="LPH118" s="321"/>
      <c r="LPI118" s="321"/>
      <c r="LPJ118" s="321"/>
      <c r="LPK118" s="321"/>
      <c r="LPL118" s="321"/>
      <c r="LPM118" s="321"/>
      <c r="LPN118" s="321"/>
      <c r="LPO118" s="321"/>
      <c r="LPP118" s="321"/>
      <c r="LPQ118" s="321"/>
      <c r="LPR118" s="321"/>
      <c r="LPS118" s="321"/>
      <c r="LPT118" s="321"/>
      <c r="LPU118" s="321"/>
      <c r="LPV118" s="321"/>
      <c r="LPW118" s="321"/>
      <c r="LPX118" s="321"/>
      <c r="LPY118" s="321"/>
      <c r="LPZ118" s="321"/>
      <c r="LQA118" s="321"/>
      <c r="LQB118" s="321"/>
      <c r="LQC118" s="321"/>
      <c r="LQD118" s="321"/>
      <c r="LQE118" s="321"/>
      <c r="LQF118" s="321"/>
      <c r="LQG118" s="321"/>
      <c r="LQH118" s="321"/>
      <c r="LQI118" s="321"/>
      <c r="LQJ118" s="321"/>
      <c r="LQK118" s="321"/>
      <c r="LQL118" s="321"/>
      <c r="LQM118" s="321"/>
      <c r="LQN118" s="321"/>
      <c r="LQO118" s="321"/>
      <c r="LQP118" s="321"/>
      <c r="LQQ118" s="321"/>
      <c r="LQR118" s="321"/>
      <c r="LQS118" s="321"/>
      <c r="LQT118" s="321"/>
      <c r="LQU118" s="321"/>
      <c r="LQV118" s="321"/>
      <c r="LQW118" s="321"/>
      <c r="LQX118" s="321"/>
      <c r="LQY118" s="321"/>
      <c r="LQZ118" s="321"/>
      <c r="LRA118" s="321"/>
      <c r="LRB118" s="321"/>
      <c r="LRC118" s="321"/>
      <c r="LRD118" s="321"/>
      <c r="LRE118" s="321"/>
      <c r="LRF118" s="321"/>
      <c r="LRG118" s="321"/>
      <c r="LRH118" s="321"/>
      <c r="LRI118" s="321"/>
      <c r="LRJ118" s="321"/>
      <c r="LRK118" s="321"/>
      <c r="LRL118" s="321"/>
      <c r="LRM118" s="321"/>
      <c r="LRN118" s="321"/>
      <c r="LRO118" s="321"/>
      <c r="LRP118" s="321"/>
      <c r="LRQ118" s="321"/>
      <c r="LRR118" s="321"/>
      <c r="LRS118" s="321"/>
      <c r="LRT118" s="321"/>
      <c r="LRU118" s="321"/>
      <c r="LRV118" s="321"/>
      <c r="LRW118" s="321"/>
      <c r="LRX118" s="321"/>
      <c r="LRY118" s="321"/>
      <c r="LRZ118" s="321"/>
      <c r="LSA118" s="321"/>
      <c r="LSB118" s="321"/>
      <c r="LSC118" s="321"/>
      <c r="LSD118" s="321"/>
      <c r="LSE118" s="321"/>
      <c r="LSF118" s="321"/>
      <c r="LSG118" s="321"/>
      <c r="LSH118" s="321"/>
      <c r="LSI118" s="321"/>
      <c r="LSJ118" s="321"/>
      <c r="LSK118" s="321"/>
      <c r="LSL118" s="321"/>
      <c r="LSM118" s="321"/>
      <c r="LSN118" s="321"/>
      <c r="LSO118" s="321"/>
      <c r="LSP118" s="321"/>
      <c r="LSQ118" s="321"/>
      <c r="LSR118" s="321"/>
      <c r="LSS118" s="321"/>
      <c r="LST118" s="321"/>
      <c r="LSU118" s="321"/>
      <c r="LSV118" s="321"/>
      <c r="LSW118" s="321"/>
      <c r="LSX118" s="321"/>
      <c r="LSY118" s="321"/>
      <c r="LSZ118" s="321"/>
      <c r="LTA118" s="321"/>
      <c r="LTB118" s="321"/>
      <c r="LTC118" s="321"/>
      <c r="LTD118" s="321"/>
      <c r="LTE118" s="321"/>
      <c r="LTF118" s="321"/>
      <c r="LTG118" s="321"/>
      <c r="LTH118" s="321"/>
      <c r="LTI118" s="321"/>
      <c r="LTJ118" s="321"/>
      <c r="LTK118" s="321"/>
      <c r="LTL118" s="321"/>
      <c r="LTM118" s="321"/>
      <c r="LTN118" s="321"/>
      <c r="LTO118" s="321"/>
      <c r="LTP118" s="321"/>
      <c r="LTQ118" s="321"/>
      <c r="LTR118" s="321"/>
      <c r="LTS118" s="321"/>
      <c r="LTT118" s="321"/>
      <c r="LTU118" s="321"/>
      <c r="LTV118" s="321"/>
      <c r="LTW118" s="321"/>
      <c r="LTX118" s="321"/>
      <c r="LTY118" s="321"/>
      <c r="LTZ118" s="321"/>
      <c r="LUA118" s="321"/>
      <c r="LUB118" s="321"/>
      <c r="LUC118" s="321"/>
      <c r="LUD118" s="321"/>
      <c r="LUE118" s="321"/>
      <c r="LUF118" s="321"/>
      <c r="LUG118" s="321"/>
      <c r="LUH118" s="321"/>
      <c r="LUI118" s="321"/>
      <c r="LUJ118" s="321"/>
      <c r="LUK118" s="321"/>
      <c r="LUL118" s="321"/>
      <c r="LUM118" s="321"/>
      <c r="LUN118" s="321"/>
      <c r="LUO118" s="321"/>
      <c r="LUP118" s="321"/>
      <c r="LUQ118" s="321"/>
      <c r="LUR118" s="321"/>
      <c r="LUS118" s="321"/>
      <c r="LUT118" s="321"/>
      <c r="LUU118" s="321"/>
      <c r="LUV118" s="321"/>
      <c r="LUW118" s="321"/>
      <c r="LUX118" s="321"/>
      <c r="LUY118" s="321"/>
      <c r="LUZ118" s="321"/>
      <c r="LVA118" s="321"/>
      <c r="LVB118" s="321"/>
      <c r="LVC118" s="321"/>
      <c r="LVD118" s="321"/>
      <c r="LVE118" s="321"/>
      <c r="LVF118" s="321"/>
      <c r="LVG118" s="321"/>
      <c r="LVH118" s="321"/>
      <c r="LVI118" s="321"/>
      <c r="LVJ118" s="321"/>
      <c r="LVK118" s="321"/>
      <c r="LVL118" s="321"/>
      <c r="LVM118" s="321"/>
      <c r="LVN118" s="321"/>
      <c r="LVO118" s="321"/>
      <c r="LVP118" s="321"/>
      <c r="LVQ118" s="321"/>
      <c r="LVR118" s="321"/>
      <c r="LVS118" s="321"/>
      <c r="LVT118" s="321"/>
      <c r="LVU118" s="321"/>
      <c r="LVV118" s="321"/>
      <c r="LVW118" s="321"/>
      <c r="LVX118" s="321"/>
      <c r="LVY118" s="321"/>
      <c r="LVZ118" s="321"/>
      <c r="LWA118" s="321"/>
      <c r="LWB118" s="321"/>
      <c r="LWC118" s="321"/>
      <c r="LWD118" s="321"/>
      <c r="LWE118" s="321"/>
      <c r="LWF118" s="321"/>
      <c r="LWG118" s="321"/>
      <c r="LWH118" s="321"/>
      <c r="LWI118" s="321"/>
      <c r="LWJ118" s="321"/>
      <c r="LWK118" s="321"/>
      <c r="LWL118" s="321"/>
      <c r="LWM118" s="321"/>
      <c r="LWN118" s="321"/>
      <c r="LWO118" s="321"/>
      <c r="LWP118" s="321"/>
      <c r="LWQ118" s="321"/>
      <c r="LWR118" s="321"/>
      <c r="LWS118" s="321"/>
      <c r="LWT118" s="321"/>
      <c r="LWU118" s="321"/>
      <c r="LWV118" s="321"/>
      <c r="LWW118" s="321"/>
      <c r="LWX118" s="321"/>
      <c r="LWY118" s="321"/>
      <c r="LWZ118" s="321"/>
      <c r="LXA118" s="321"/>
      <c r="LXB118" s="321"/>
      <c r="LXC118" s="321"/>
      <c r="LXD118" s="321"/>
      <c r="LXE118" s="321"/>
      <c r="LXF118" s="321"/>
      <c r="LXG118" s="321"/>
      <c r="LXH118" s="321"/>
      <c r="LXI118" s="321"/>
      <c r="LXJ118" s="321"/>
      <c r="LXK118" s="321"/>
      <c r="LXL118" s="321"/>
      <c r="LXM118" s="321"/>
      <c r="LXN118" s="321"/>
      <c r="LXO118" s="321"/>
      <c r="LXP118" s="321"/>
      <c r="LXQ118" s="321"/>
      <c r="LXR118" s="321"/>
      <c r="LXS118" s="321"/>
      <c r="LXT118" s="321"/>
      <c r="LXU118" s="321"/>
      <c r="LXV118" s="321"/>
      <c r="LXW118" s="321"/>
      <c r="LXX118" s="321"/>
      <c r="LXY118" s="321"/>
      <c r="LXZ118" s="321"/>
      <c r="LYA118" s="321"/>
      <c r="LYB118" s="321"/>
      <c r="LYC118" s="321"/>
      <c r="LYD118" s="321"/>
      <c r="LYE118" s="321"/>
      <c r="LYF118" s="321"/>
      <c r="LYG118" s="321"/>
      <c r="LYH118" s="321"/>
      <c r="LYI118" s="321"/>
      <c r="LYJ118" s="321"/>
      <c r="LYK118" s="321"/>
      <c r="LYL118" s="321"/>
      <c r="LYM118" s="321"/>
      <c r="LYN118" s="321"/>
      <c r="LYO118" s="321"/>
      <c r="LYP118" s="321"/>
      <c r="LYQ118" s="321"/>
      <c r="LYR118" s="321"/>
      <c r="LYS118" s="321"/>
      <c r="LYT118" s="321"/>
      <c r="LYU118" s="321"/>
      <c r="LYV118" s="321"/>
      <c r="LYW118" s="321"/>
      <c r="LYX118" s="321"/>
      <c r="LYY118" s="321"/>
      <c r="LYZ118" s="321"/>
      <c r="LZA118" s="321"/>
      <c r="LZB118" s="321"/>
      <c r="LZC118" s="321"/>
      <c r="LZD118" s="321"/>
      <c r="LZE118" s="321"/>
      <c r="LZF118" s="321"/>
      <c r="LZG118" s="321"/>
      <c r="LZH118" s="321"/>
      <c r="LZI118" s="321"/>
      <c r="LZJ118" s="321"/>
      <c r="LZK118" s="321"/>
      <c r="LZL118" s="321"/>
      <c r="LZM118" s="321"/>
      <c r="LZN118" s="321"/>
      <c r="LZO118" s="321"/>
      <c r="LZP118" s="321"/>
      <c r="LZQ118" s="321"/>
      <c r="LZR118" s="321"/>
      <c r="LZS118" s="321"/>
      <c r="LZT118" s="321"/>
      <c r="LZU118" s="321"/>
      <c r="LZV118" s="321"/>
      <c r="LZW118" s="321"/>
      <c r="LZX118" s="321"/>
      <c r="LZY118" s="321"/>
      <c r="LZZ118" s="321"/>
      <c r="MAA118" s="321"/>
      <c r="MAB118" s="321"/>
      <c r="MAC118" s="321"/>
      <c r="MAD118" s="321"/>
      <c r="MAE118" s="321"/>
      <c r="MAF118" s="321"/>
      <c r="MAG118" s="321"/>
      <c r="MAH118" s="321"/>
      <c r="MAI118" s="321"/>
      <c r="MAJ118" s="321"/>
      <c r="MAK118" s="321"/>
      <c r="MAL118" s="321"/>
      <c r="MAM118" s="321"/>
      <c r="MAN118" s="321"/>
      <c r="MAO118" s="321"/>
      <c r="MAP118" s="321"/>
      <c r="MAQ118" s="321"/>
      <c r="MAR118" s="321"/>
      <c r="MAS118" s="321"/>
      <c r="MAT118" s="321"/>
      <c r="MAU118" s="321"/>
      <c r="MAV118" s="321"/>
      <c r="MAW118" s="321"/>
      <c r="MAX118" s="321"/>
      <c r="MAY118" s="321"/>
      <c r="MAZ118" s="321"/>
      <c r="MBA118" s="321"/>
      <c r="MBB118" s="321"/>
      <c r="MBC118" s="321"/>
      <c r="MBD118" s="321"/>
      <c r="MBE118" s="321"/>
      <c r="MBF118" s="321"/>
      <c r="MBG118" s="321"/>
      <c r="MBH118" s="321"/>
      <c r="MBI118" s="321"/>
      <c r="MBJ118" s="321"/>
      <c r="MBK118" s="321"/>
      <c r="MBL118" s="321"/>
      <c r="MBM118" s="321"/>
      <c r="MBN118" s="321"/>
      <c r="MBO118" s="321"/>
      <c r="MBP118" s="321"/>
      <c r="MBQ118" s="321"/>
      <c r="MBR118" s="321"/>
      <c r="MBS118" s="321"/>
      <c r="MBT118" s="321"/>
      <c r="MBU118" s="321"/>
      <c r="MBV118" s="321"/>
      <c r="MBW118" s="321"/>
      <c r="MBX118" s="321"/>
      <c r="MBY118" s="321"/>
      <c r="MBZ118" s="321"/>
      <c r="MCA118" s="321"/>
      <c r="MCB118" s="321"/>
      <c r="MCC118" s="321"/>
      <c r="MCD118" s="321"/>
      <c r="MCE118" s="321"/>
      <c r="MCF118" s="321"/>
      <c r="MCG118" s="321"/>
      <c r="MCH118" s="321"/>
      <c r="MCI118" s="321"/>
      <c r="MCJ118" s="321"/>
      <c r="MCK118" s="321"/>
      <c r="MCL118" s="321"/>
      <c r="MCM118" s="321"/>
      <c r="MCN118" s="321"/>
      <c r="MCO118" s="321"/>
      <c r="MCP118" s="321"/>
      <c r="MCQ118" s="321"/>
      <c r="MCR118" s="321"/>
      <c r="MCS118" s="321"/>
      <c r="MCT118" s="321"/>
      <c r="MCU118" s="321"/>
      <c r="MCV118" s="321"/>
      <c r="MCW118" s="321"/>
      <c r="MCX118" s="321"/>
      <c r="MCY118" s="321"/>
      <c r="MCZ118" s="321"/>
      <c r="MDA118" s="321"/>
      <c r="MDB118" s="321"/>
      <c r="MDC118" s="321"/>
      <c r="MDD118" s="321"/>
      <c r="MDE118" s="321"/>
      <c r="MDF118" s="321"/>
      <c r="MDG118" s="321"/>
      <c r="MDH118" s="321"/>
      <c r="MDI118" s="321"/>
      <c r="MDJ118" s="321"/>
      <c r="MDK118" s="321"/>
      <c r="MDL118" s="321"/>
      <c r="MDM118" s="321"/>
      <c r="MDN118" s="321"/>
      <c r="MDO118" s="321"/>
      <c r="MDP118" s="321"/>
      <c r="MDQ118" s="321"/>
      <c r="MDR118" s="321"/>
      <c r="MDS118" s="321"/>
      <c r="MDT118" s="321"/>
      <c r="MDU118" s="321"/>
      <c r="MDV118" s="321"/>
      <c r="MDW118" s="321"/>
      <c r="MDX118" s="321"/>
      <c r="MDY118" s="321"/>
      <c r="MDZ118" s="321"/>
      <c r="MEA118" s="321"/>
      <c r="MEB118" s="321"/>
      <c r="MEC118" s="321"/>
      <c r="MED118" s="321"/>
      <c r="MEE118" s="321"/>
      <c r="MEF118" s="321"/>
      <c r="MEG118" s="321"/>
      <c r="MEH118" s="321"/>
      <c r="MEI118" s="321"/>
      <c r="MEJ118" s="321"/>
      <c r="MEK118" s="321"/>
      <c r="MEL118" s="321"/>
      <c r="MEM118" s="321"/>
      <c r="MEN118" s="321"/>
      <c r="MEO118" s="321"/>
      <c r="MEP118" s="321"/>
      <c r="MEQ118" s="321"/>
      <c r="MER118" s="321"/>
      <c r="MES118" s="321"/>
      <c r="MET118" s="321"/>
      <c r="MEU118" s="321"/>
      <c r="MEV118" s="321"/>
      <c r="MEW118" s="321"/>
      <c r="MEX118" s="321"/>
      <c r="MEY118" s="321"/>
      <c r="MEZ118" s="321"/>
      <c r="MFA118" s="321"/>
      <c r="MFB118" s="321"/>
      <c r="MFC118" s="321"/>
      <c r="MFD118" s="321"/>
      <c r="MFE118" s="321"/>
      <c r="MFF118" s="321"/>
      <c r="MFG118" s="321"/>
      <c r="MFH118" s="321"/>
      <c r="MFI118" s="321"/>
      <c r="MFJ118" s="321"/>
      <c r="MFK118" s="321"/>
      <c r="MFL118" s="321"/>
      <c r="MFM118" s="321"/>
      <c r="MFN118" s="321"/>
      <c r="MFO118" s="321"/>
      <c r="MFP118" s="321"/>
      <c r="MFQ118" s="321"/>
      <c r="MFR118" s="321"/>
      <c r="MFS118" s="321"/>
      <c r="MFT118" s="321"/>
      <c r="MFU118" s="321"/>
      <c r="MFV118" s="321"/>
      <c r="MFW118" s="321"/>
      <c r="MFX118" s="321"/>
      <c r="MFY118" s="321"/>
      <c r="MFZ118" s="321"/>
      <c r="MGA118" s="321"/>
      <c r="MGB118" s="321"/>
      <c r="MGC118" s="321"/>
      <c r="MGD118" s="321"/>
      <c r="MGE118" s="321"/>
      <c r="MGF118" s="321"/>
      <c r="MGG118" s="321"/>
      <c r="MGH118" s="321"/>
      <c r="MGI118" s="321"/>
      <c r="MGJ118" s="321"/>
      <c r="MGK118" s="321"/>
      <c r="MGL118" s="321"/>
      <c r="MGM118" s="321"/>
      <c r="MGN118" s="321"/>
      <c r="MGO118" s="321"/>
      <c r="MGP118" s="321"/>
      <c r="MGQ118" s="321"/>
      <c r="MGR118" s="321"/>
      <c r="MGS118" s="321"/>
      <c r="MGT118" s="321"/>
      <c r="MGU118" s="321"/>
      <c r="MGV118" s="321"/>
      <c r="MGW118" s="321"/>
      <c r="MGX118" s="321"/>
      <c r="MGY118" s="321"/>
      <c r="MGZ118" s="321"/>
      <c r="MHA118" s="321"/>
      <c r="MHB118" s="321"/>
      <c r="MHC118" s="321"/>
      <c r="MHD118" s="321"/>
      <c r="MHE118" s="321"/>
      <c r="MHF118" s="321"/>
      <c r="MHG118" s="321"/>
      <c r="MHH118" s="321"/>
      <c r="MHI118" s="321"/>
      <c r="MHJ118" s="321"/>
      <c r="MHK118" s="321"/>
      <c r="MHL118" s="321"/>
      <c r="MHM118" s="321"/>
      <c r="MHN118" s="321"/>
      <c r="MHO118" s="321"/>
      <c r="MHP118" s="321"/>
      <c r="MHQ118" s="321"/>
      <c r="MHR118" s="321"/>
      <c r="MHS118" s="321"/>
      <c r="MHT118" s="321"/>
      <c r="MHU118" s="321"/>
      <c r="MHV118" s="321"/>
      <c r="MHW118" s="321"/>
      <c r="MHX118" s="321"/>
      <c r="MHY118" s="321"/>
      <c r="MHZ118" s="321"/>
      <c r="MIA118" s="321"/>
      <c r="MIB118" s="321"/>
      <c r="MIC118" s="321"/>
      <c r="MID118" s="321"/>
      <c r="MIE118" s="321"/>
      <c r="MIF118" s="321"/>
      <c r="MIG118" s="321"/>
      <c r="MIH118" s="321"/>
      <c r="MII118" s="321"/>
      <c r="MIJ118" s="321"/>
      <c r="MIK118" s="321"/>
      <c r="MIL118" s="321"/>
      <c r="MIM118" s="321"/>
      <c r="MIN118" s="321"/>
      <c r="MIO118" s="321"/>
      <c r="MIP118" s="321"/>
      <c r="MIQ118" s="321"/>
      <c r="MIR118" s="321"/>
      <c r="MIS118" s="321"/>
      <c r="MIT118" s="321"/>
      <c r="MIU118" s="321"/>
      <c r="MIV118" s="321"/>
      <c r="MIW118" s="321"/>
      <c r="MIX118" s="321"/>
      <c r="MIY118" s="321"/>
      <c r="MIZ118" s="321"/>
      <c r="MJA118" s="321"/>
      <c r="MJB118" s="321"/>
      <c r="MJC118" s="321"/>
      <c r="MJD118" s="321"/>
      <c r="MJE118" s="321"/>
      <c r="MJF118" s="321"/>
      <c r="MJG118" s="321"/>
      <c r="MJH118" s="321"/>
      <c r="MJI118" s="321"/>
      <c r="MJJ118" s="321"/>
      <c r="MJK118" s="321"/>
      <c r="MJL118" s="321"/>
      <c r="MJM118" s="321"/>
      <c r="MJN118" s="321"/>
      <c r="MJO118" s="321"/>
      <c r="MJP118" s="321"/>
      <c r="MJQ118" s="321"/>
      <c r="MJR118" s="321"/>
      <c r="MJS118" s="321"/>
      <c r="MJT118" s="321"/>
      <c r="MJU118" s="321"/>
      <c r="MJV118" s="321"/>
      <c r="MJW118" s="321"/>
      <c r="MJX118" s="321"/>
      <c r="MJY118" s="321"/>
      <c r="MJZ118" s="321"/>
      <c r="MKA118" s="321"/>
      <c r="MKB118" s="321"/>
      <c r="MKC118" s="321"/>
      <c r="MKD118" s="321"/>
      <c r="MKE118" s="321"/>
      <c r="MKF118" s="321"/>
      <c r="MKG118" s="321"/>
      <c r="MKH118" s="321"/>
      <c r="MKI118" s="321"/>
      <c r="MKJ118" s="321"/>
      <c r="MKK118" s="321"/>
      <c r="MKL118" s="321"/>
      <c r="MKM118" s="321"/>
      <c r="MKN118" s="321"/>
      <c r="MKO118" s="321"/>
      <c r="MKP118" s="321"/>
      <c r="MKQ118" s="321"/>
      <c r="MKR118" s="321"/>
      <c r="MKS118" s="321"/>
      <c r="MKT118" s="321"/>
      <c r="MKU118" s="321"/>
      <c r="MKV118" s="321"/>
      <c r="MKW118" s="321"/>
      <c r="MKX118" s="321"/>
      <c r="MKY118" s="321"/>
      <c r="MKZ118" s="321"/>
      <c r="MLA118" s="321"/>
      <c r="MLB118" s="321"/>
      <c r="MLC118" s="321"/>
      <c r="MLD118" s="321"/>
      <c r="MLE118" s="321"/>
      <c r="MLF118" s="321"/>
      <c r="MLG118" s="321"/>
      <c r="MLH118" s="321"/>
      <c r="MLI118" s="321"/>
      <c r="MLJ118" s="321"/>
      <c r="MLK118" s="321"/>
      <c r="MLL118" s="321"/>
      <c r="MLM118" s="321"/>
      <c r="MLN118" s="321"/>
      <c r="MLO118" s="321"/>
      <c r="MLP118" s="321"/>
      <c r="MLQ118" s="321"/>
      <c r="MLR118" s="321"/>
      <c r="MLS118" s="321"/>
      <c r="MLT118" s="321"/>
      <c r="MLU118" s="321"/>
      <c r="MLV118" s="321"/>
      <c r="MLW118" s="321"/>
      <c r="MLX118" s="321"/>
      <c r="MLY118" s="321"/>
      <c r="MLZ118" s="321"/>
      <c r="MMA118" s="321"/>
      <c r="MMB118" s="321"/>
      <c r="MMC118" s="321"/>
      <c r="MMD118" s="321"/>
      <c r="MME118" s="321"/>
      <c r="MMF118" s="321"/>
      <c r="MMG118" s="321"/>
      <c r="MMH118" s="321"/>
      <c r="MMI118" s="321"/>
      <c r="MMJ118" s="321"/>
      <c r="MMK118" s="321"/>
      <c r="MML118" s="321"/>
      <c r="MMM118" s="321"/>
      <c r="MMN118" s="321"/>
      <c r="MMO118" s="321"/>
      <c r="MMP118" s="321"/>
      <c r="MMQ118" s="321"/>
      <c r="MMR118" s="321"/>
      <c r="MMS118" s="321"/>
      <c r="MMT118" s="321"/>
      <c r="MMU118" s="321"/>
      <c r="MMV118" s="321"/>
      <c r="MMW118" s="321"/>
      <c r="MMX118" s="321"/>
      <c r="MMY118" s="321"/>
      <c r="MMZ118" s="321"/>
      <c r="MNA118" s="321"/>
      <c r="MNB118" s="321"/>
      <c r="MNC118" s="321"/>
      <c r="MND118" s="321"/>
      <c r="MNE118" s="321"/>
      <c r="MNF118" s="321"/>
      <c r="MNG118" s="321"/>
      <c r="MNH118" s="321"/>
      <c r="MNI118" s="321"/>
      <c r="MNJ118" s="321"/>
      <c r="MNK118" s="321"/>
      <c r="MNL118" s="321"/>
      <c r="MNM118" s="321"/>
      <c r="MNN118" s="321"/>
      <c r="MNO118" s="321"/>
      <c r="MNP118" s="321"/>
      <c r="MNQ118" s="321"/>
      <c r="MNR118" s="321"/>
      <c r="MNS118" s="321"/>
      <c r="MNT118" s="321"/>
      <c r="MNU118" s="321"/>
      <c r="MNV118" s="321"/>
      <c r="MNW118" s="321"/>
      <c r="MNX118" s="321"/>
      <c r="MNY118" s="321"/>
      <c r="MNZ118" s="321"/>
      <c r="MOA118" s="321"/>
      <c r="MOB118" s="321"/>
      <c r="MOC118" s="321"/>
      <c r="MOD118" s="321"/>
      <c r="MOE118" s="321"/>
      <c r="MOF118" s="321"/>
      <c r="MOG118" s="321"/>
      <c r="MOH118" s="321"/>
      <c r="MOI118" s="321"/>
      <c r="MOJ118" s="321"/>
      <c r="MOK118" s="321"/>
      <c r="MOL118" s="321"/>
      <c r="MOM118" s="321"/>
      <c r="MON118" s="321"/>
      <c r="MOO118" s="321"/>
      <c r="MOP118" s="321"/>
      <c r="MOQ118" s="321"/>
      <c r="MOR118" s="321"/>
      <c r="MOS118" s="321"/>
      <c r="MOT118" s="321"/>
      <c r="MOU118" s="321"/>
      <c r="MOV118" s="321"/>
      <c r="MOW118" s="321"/>
      <c r="MOX118" s="321"/>
      <c r="MOY118" s="321"/>
      <c r="MOZ118" s="321"/>
      <c r="MPA118" s="321"/>
      <c r="MPB118" s="321"/>
      <c r="MPC118" s="321"/>
      <c r="MPD118" s="321"/>
      <c r="MPE118" s="321"/>
      <c r="MPF118" s="321"/>
      <c r="MPG118" s="321"/>
      <c r="MPH118" s="321"/>
      <c r="MPI118" s="321"/>
      <c r="MPJ118" s="321"/>
      <c r="MPK118" s="321"/>
      <c r="MPL118" s="321"/>
      <c r="MPM118" s="321"/>
      <c r="MPN118" s="321"/>
      <c r="MPO118" s="321"/>
      <c r="MPP118" s="321"/>
      <c r="MPQ118" s="321"/>
      <c r="MPR118" s="321"/>
      <c r="MPS118" s="321"/>
      <c r="MPT118" s="321"/>
      <c r="MPU118" s="321"/>
      <c r="MPV118" s="321"/>
      <c r="MPW118" s="321"/>
      <c r="MPX118" s="321"/>
      <c r="MPY118" s="321"/>
      <c r="MPZ118" s="321"/>
      <c r="MQA118" s="321"/>
      <c r="MQB118" s="321"/>
      <c r="MQC118" s="321"/>
      <c r="MQD118" s="321"/>
      <c r="MQE118" s="321"/>
      <c r="MQF118" s="321"/>
      <c r="MQG118" s="321"/>
      <c r="MQH118" s="321"/>
      <c r="MQI118" s="321"/>
      <c r="MQJ118" s="321"/>
      <c r="MQK118" s="321"/>
      <c r="MQL118" s="321"/>
      <c r="MQM118" s="321"/>
      <c r="MQN118" s="321"/>
      <c r="MQO118" s="321"/>
      <c r="MQP118" s="321"/>
      <c r="MQQ118" s="321"/>
      <c r="MQR118" s="321"/>
      <c r="MQS118" s="321"/>
      <c r="MQT118" s="321"/>
      <c r="MQU118" s="321"/>
      <c r="MQV118" s="321"/>
      <c r="MQW118" s="321"/>
      <c r="MQX118" s="321"/>
      <c r="MQY118" s="321"/>
      <c r="MQZ118" s="321"/>
      <c r="MRA118" s="321"/>
      <c r="MRB118" s="321"/>
      <c r="MRC118" s="321"/>
      <c r="MRD118" s="321"/>
      <c r="MRE118" s="321"/>
      <c r="MRF118" s="321"/>
      <c r="MRG118" s="321"/>
      <c r="MRH118" s="321"/>
      <c r="MRI118" s="321"/>
      <c r="MRJ118" s="321"/>
      <c r="MRK118" s="321"/>
      <c r="MRL118" s="321"/>
      <c r="MRM118" s="321"/>
      <c r="MRN118" s="321"/>
      <c r="MRO118" s="321"/>
      <c r="MRP118" s="321"/>
      <c r="MRQ118" s="321"/>
      <c r="MRR118" s="321"/>
      <c r="MRS118" s="321"/>
      <c r="MRT118" s="321"/>
      <c r="MRU118" s="321"/>
      <c r="MRV118" s="321"/>
      <c r="MRW118" s="321"/>
      <c r="MRX118" s="321"/>
      <c r="MRY118" s="321"/>
      <c r="MRZ118" s="321"/>
      <c r="MSA118" s="321"/>
      <c r="MSB118" s="321"/>
      <c r="MSC118" s="321"/>
      <c r="MSD118" s="321"/>
      <c r="MSE118" s="321"/>
      <c r="MSF118" s="321"/>
      <c r="MSG118" s="321"/>
      <c r="MSH118" s="321"/>
      <c r="MSI118" s="321"/>
      <c r="MSJ118" s="321"/>
      <c r="MSK118" s="321"/>
      <c r="MSL118" s="321"/>
      <c r="MSM118" s="321"/>
      <c r="MSN118" s="321"/>
      <c r="MSO118" s="321"/>
      <c r="MSP118" s="321"/>
      <c r="MSQ118" s="321"/>
      <c r="MSR118" s="321"/>
      <c r="MSS118" s="321"/>
      <c r="MST118" s="321"/>
      <c r="MSU118" s="321"/>
      <c r="MSV118" s="321"/>
      <c r="MSW118" s="321"/>
      <c r="MSX118" s="321"/>
      <c r="MSY118" s="321"/>
      <c r="MSZ118" s="321"/>
      <c r="MTA118" s="321"/>
      <c r="MTB118" s="321"/>
      <c r="MTC118" s="321"/>
      <c r="MTD118" s="321"/>
      <c r="MTE118" s="321"/>
      <c r="MTF118" s="321"/>
      <c r="MTG118" s="321"/>
      <c r="MTH118" s="321"/>
      <c r="MTI118" s="321"/>
      <c r="MTJ118" s="321"/>
      <c r="MTK118" s="321"/>
      <c r="MTL118" s="321"/>
      <c r="MTM118" s="321"/>
      <c r="MTN118" s="321"/>
      <c r="MTO118" s="321"/>
      <c r="MTP118" s="321"/>
      <c r="MTQ118" s="321"/>
      <c r="MTR118" s="321"/>
      <c r="MTS118" s="321"/>
      <c r="MTT118" s="321"/>
      <c r="MTU118" s="321"/>
      <c r="MTV118" s="321"/>
      <c r="MTW118" s="321"/>
      <c r="MTX118" s="321"/>
      <c r="MTY118" s="321"/>
      <c r="MTZ118" s="321"/>
      <c r="MUA118" s="321"/>
      <c r="MUB118" s="321"/>
      <c r="MUC118" s="321"/>
      <c r="MUD118" s="321"/>
      <c r="MUE118" s="321"/>
      <c r="MUF118" s="321"/>
      <c r="MUG118" s="321"/>
      <c r="MUH118" s="321"/>
      <c r="MUI118" s="321"/>
      <c r="MUJ118" s="321"/>
      <c r="MUK118" s="321"/>
      <c r="MUL118" s="321"/>
      <c r="MUM118" s="321"/>
      <c r="MUN118" s="321"/>
      <c r="MUO118" s="321"/>
      <c r="MUP118" s="321"/>
      <c r="MUQ118" s="321"/>
      <c r="MUR118" s="321"/>
      <c r="MUS118" s="321"/>
      <c r="MUT118" s="321"/>
      <c r="MUU118" s="321"/>
      <c r="MUV118" s="321"/>
      <c r="MUW118" s="321"/>
      <c r="MUX118" s="321"/>
      <c r="MUY118" s="321"/>
      <c r="MUZ118" s="321"/>
      <c r="MVA118" s="321"/>
      <c r="MVB118" s="321"/>
      <c r="MVC118" s="321"/>
      <c r="MVD118" s="321"/>
      <c r="MVE118" s="321"/>
      <c r="MVF118" s="321"/>
      <c r="MVG118" s="321"/>
      <c r="MVH118" s="321"/>
      <c r="MVI118" s="321"/>
      <c r="MVJ118" s="321"/>
      <c r="MVK118" s="321"/>
      <c r="MVL118" s="321"/>
      <c r="MVM118" s="321"/>
      <c r="MVN118" s="321"/>
      <c r="MVO118" s="321"/>
      <c r="MVP118" s="321"/>
      <c r="MVQ118" s="321"/>
      <c r="MVR118" s="321"/>
      <c r="MVS118" s="321"/>
      <c r="MVT118" s="321"/>
      <c r="MVU118" s="321"/>
      <c r="MVV118" s="321"/>
      <c r="MVW118" s="321"/>
      <c r="MVX118" s="321"/>
      <c r="MVY118" s="321"/>
      <c r="MVZ118" s="321"/>
      <c r="MWA118" s="321"/>
      <c r="MWB118" s="321"/>
      <c r="MWC118" s="321"/>
      <c r="MWD118" s="321"/>
      <c r="MWE118" s="321"/>
      <c r="MWF118" s="321"/>
      <c r="MWG118" s="321"/>
      <c r="MWH118" s="321"/>
      <c r="MWI118" s="321"/>
      <c r="MWJ118" s="321"/>
      <c r="MWK118" s="321"/>
      <c r="MWL118" s="321"/>
      <c r="MWM118" s="321"/>
      <c r="MWN118" s="321"/>
      <c r="MWO118" s="321"/>
      <c r="MWP118" s="321"/>
      <c r="MWQ118" s="321"/>
      <c r="MWR118" s="321"/>
      <c r="MWS118" s="321"/>
      <c r="MWT118" s="321"/>
      <c r="MWU118" s="321"/>
      <c r="MWV118" s="321"/>
      <c r="MWW118" s="321"/>
      <c r="MWX118" s="321"/>
      <c r="MWY118" s="321"/>
      <c r="MWZ118" s="321"/>
      <c r="MXA118" s="321"/>
      <c r="MXB118" s="321"/>
      <c r="MXC118" s="321"/>
      <c r="MXD118" s="321"/>
      <c r="MXE118" s="321"/>
      <c r="MXF118" s="321"/>
      <c r="MXG118" s="321"/>
      <c r="MXH118" s="321"/>
      <c r="MXI118" s="321"/>
      <c r="MXJ118" s="321"/>
      <c r="MXK118" s="321"/>
      <c r="MXL118" s="321"/>
      <c r="MXM118" s="321"/>
      <c r="MXN118" s="321"/>
      <c r="MXO118" s="321"/>
      <c r="MXP118" s="321"/>
      <c r="MXQ118" s="321"/>
      <c r="MXR118" s="321"/>
      <c r="MXS118" s="321"/>
      <c r="MXT118" s="321"/>
      <c r="MXU118" s="321"/>
      <c r="MXV118" s="321"/>
      <c r="MXW118" s="321"/>
      <c r="MXX118" s="321"/>
      <c r="MXY118" s="321"/>
      <c r="MXZ118" s="321"/>
      <c r="MYA118" s="321"/>
      <c r="MYB118" s="321"/>
      <c r="MYC118" s="321"/>
      <c r="MYD118" s="321"/>
      <c r="MYE118" s="321"/>
      <c r="MYF118" s="321"/>
      <c r="MYG118" s="321"/>
      <c r="MYH118" s="321"/>
      <c r="MYI118" s="321"/>
      <c r="MYJ118" s="321"/>
      <c r="MYK118" s="321"/>
      <c r="MYL118" s="321"/>
      <c r="MYM118" s="321"/>
      <c r="MYN118" s="321"/>
      <c r="MYO118" s="321"/>
      <c r="MYP118" s="321"/>
      <c r="MYQ118" s="321"/>
      <c r="MYR118" s="321"/>
      <c r="MYS118" s="321"/>
      <c r="MYT118" s="321"/>
      <c r="MYU118" s="321"/>
      <c r="MYV118" s="321"/>
      <c r="MYW118" s="321"/>
      <c r="MYX118" s="321"/>
      <c r="MYY118" s="321"/>
      <c r="MYZ118" s="321"/>
      <c r="MZA118" s="321"/>
      <c r="MZB118" s="321"/>
      <c r="MZC118" s="321"/>
      <c r="MZD118" s="321"/>
      <c r="MZE118" s="321"/>
      <c r="MZF118" s="321"/>
      <c r="MZG118" s="321"/>
      <c r="MZH118" s="321"/>
      <c r="MZI118" s="321"/>
      <c r="MZJ118" s="321"/>
      <c r="MZK118" s="321"/>
      <c r="MZL118" s="321"/>
      <c r="MZM118" s="321"/>
      <c r="MZN118" s="321"/>
      <c r="MZO118" s="321"/>
      <c r="MZP118" s="321"/>
      <c r="MZQ118" s="321"/>
      <c r="MZR118" s="321"/>
      <c r="MZS118" s="321"/>
      <c r="MZT118" s="321"/>
      <c r="MZU118" s="321"/>
      <c r="MZV118" s="321"/>
      <c r="MZW118" s="321"/>
      <c r="MZX118" s="321"/>
      <c r="MZY118" s="321"/>
      <c r="MZZ118" s="321"/>
      <c r="NAA118" s="321"/>
      <c r="NAB118" s="321"/>
      <c r="NAC118" s="321"/>
      <c r="NAD118" s="321"/>
      <c r="NAE118" s="321"/>
      <c r="NAF118" s="321"/>
      <c r="NAG118" s="321"/>
      <c r="NAH118" s="321"/>
      <c r="NAI118" s="321"/>
      <c r="NAJ118" s="321"/>
      <c r="NAK118" s="321"/>
      <c r="NAL118" s="321"/>
      <c r="NAM118" s="321"/>
      <c r="NAN118" s="321"/>
      <c r="NAO118" s="321"/>
      <c r="NAP118" s="321"/>
      <c r="NAQ118" s="321"/>
      <c r="NAR118" s="321"/>
      <c r="NAS118" s="321"/>
      <c r="NAT118" s="321"/>
      <c r="NAU118" s="321"/>
      <c r="NAV118" s="321"/>
      <c r="NAW118" s="321"/>
      <c r="NAX118" s="321"/>
      <c r="NAY118" s="321"/>
      <c r="NAZ118" s="321"/>
      <c r="NBA118" s="321"/>
      <c r="NBB118" s="321"/>
      <c r="NBC118" s="321"/>
      <c r="NBD118" s="321"/>
      <c r="NBE118" s="321"/>
      <c r="NBF118" s="321"/>
      <c r="NBG118" s="321"/>
      <c r="NBH118" s="321"/>
      <c r="NBI118" s="321"/>
      <c r="NBJ118" s="321"/>
      <c r="NBK118" s="321"/>
      <c r="NBL118" s="321"/>
      <c r="NBM118" s="321"/>
      <c r="NBN118" s="321"/>
      <c r="NBO118" s="321"/>
      <c r="NBP118" s="321"/>
      <c r="NBQ118" s="321"/>
      <c r="NBR118" s="321"/>
      <c r="NBS118" s="321"/>
      <c r="NBT118" s="321"/>
      <c r="NBU118" s="321"/>
      <c r="NBV118" s="321"/>
      <c r="NBW118" s="321"/>
      <c r="NBX118" s="321"/>
      <c r="NBY118" s="321"/>
      <c r="NBZ118" s="321"/>
      <c r="NCA118" s="321"/>
      <c r="NCB118" s="321"/>
      <c r="NCC118" s="321"/>
      <c r="NCD118" s="321"/>
      <c r="NCE118" s="321"/>
      <c r="NCF118" s="321"/>
      <c r="NCG118" s="321"/>
      <c r="NCH118" s="321"/>
      <c r="NCI118" s="321"/>
      <c r="NCJ118" s="321"/>
      <c r="NCK118" s="321"/>
      <c r="NCL118" s="321"/>
      <c r="NCM118" s="321"/>
      <c r="NCN118" s="321"/>
      <c r="NCO118" s="321"/>
      <c r="NCP118" s="321"/>
      <c r="NCQ118" s="321"/>
      <c r="NCR118" s="321"/>
      <c r="NCS118" s="321"/>
      <c r="NCT118" s="321"/>
      <c r="NCU118" s="321"/>
      <c r="NCV118" s="321"/>
      <c r="NCW118" s="321"/>
      <c r="NCX118" s="321"/>
      <c r="NCY118" s="321"/>
      <c r="NCZ118" s="321"/>
      <c r="NDA118" s="321"/>
      <c r="NDB118" s="321"/>
      <c r="NDC118" s="321"/>
      <c r="NDD118" s="321"/>
      <c r="NDE118" s="321"/>
      <c r="NDF118" s="321"/>
      <c r="NDG118" s="321"/>
      <c r="NDH118" s="321"/>
      <c r="NDI118" s="321"/>
      <c r="NDJ118" s="321"/>
      <c r="NDK118" s="321"/>
      <c r="NDL118" s="321"/>
      <c r="NDM118" s="321"/>
      <c r="NDN118" s="321"/>
      <c r="NDO118" s="321"/>
      <c r="NDP118" s="321"/>
      <c r="NDQ118" s="321"/>
      <c r="NDR118" s="321"/>
      <c r="NDS118" s="321"/>
      <c r="NDT118" s="321"/>
      <c r="NDU118" s="321"/>
      <c r="NDV118" s="321"/>
      <c r="NDW118" s="321"/>
      <c r="NDX118" s="321"/>
      <c r="NDY118" s="321"/>
      <c r="NDZ118" s="321"/>
      <c r="NEA118" s="321"/>
      <c r="NEB118" s="321"/>
      <c r="NEC118" s="321"/>
      <c r="NED118" s="321"/>
      <c r="NEE118" s="321"/>
      <c r="NEF118" s="321"/>
      <c r="NEG118" s="321"/>
      <c r="NEH118" s="321"/>
      <c r="NEI118" s="321"/>
      <c r="NEJ118" s="321"/>
      <c r="NEK118" s="321"/>
      <c r="NEL118" s="321"/>
      <c r="NEM118" s="321"/>
      <c r="NEN118" s="321"/>
      <c r="NEO118" s="321"/>
      <c r="NEP118" s="321"/>
      <c r="NEQ118" s="321"/>
      <c r="NER118" s="321"/>
      <c r="NES118" s="321"/>
      <c r="NET118" s="321"/>
      <c r="NEU118" s="321"/>
      <c r="NEV118" s="321"/>
      <c r="NEW118" s="321"/>
      <c r="NEX118" s="321"/>
      <c r="NEY118" s="321"/>
      <c r="NEZ118" s="321"/>
      <c r="NFA118" s="321"/>
      <c r="NFB118" s="321"/>
      <c r="NFC118" s="321"/>
      <c r="NFD118" s="321"/>
      <c r="NFE118" s="321"/>
      <c r="NFF118" s="321"/>
      <c r="NFG118" s="321"/>
      <c r="NFH118" s="321"/>
      <c r="NFI118" s="321"/>
      <c r="NFJ118" s="321"/>
      <c r="NFK118" s="321"/>
      <c r="NFL118" s="321"/>
      <c r="NFM118" s="321"/>
      <c r="NFN118" s="321"/>
      <c r="NFO118" s="321"/>
      <c r="NFP118" s="321"/>
      <c r="NFQ118" s="321"/>
      <c r="NFR118" s="321"/>
      <c r="NFS118" s="321"/>
      <c r="NFT118" s="321"/>
      <c r="NFU118" s="321"/>
      <c r="NFV118" s="321"/>
      <c r="NFW118" s="321"/>
      <c r="NFX118" s="321"/>
      <c r="NFY118" s="321"/>
      <c r="NFZ118" s="321"/>
      <c r="NGA118" s="321"/>
      <c r="NGB118" s="321"/>
      <c r="NGC118" s="321"/>
      <c r="NGD118" s="321"/>
      <c r="NGE118" s="321"/>
      <c r="NGF118" s="321"/>
      <c r="NGG118" s="321"/>
      <c r="NGH118" s="321"/>
      <c r="NGI118" s="321"/>
      <c r="NGJ118" s="321"/>
      <c r="NGK118" s="321"/>
      <c r="NGL118" s="321"/>
      <c r="NGM118" s="321"/>
      <c r="NGN118" s="321"/>
      <c r="NGO118" s="321"/>
      <c r="NGP118" s="321"/>
      <c r="NGQ118" s="321"/>
      <c r="NGR118" s="321"/>
      <c r="NGS118" s="321"/>
      <c r="NGT118" s="321"/>
      <c r="NGU118" s="321"/>
      <c r="NGV118" s="321"/>
      <c r="NGW118" s="321"/>
      <c r="NGX118" s="321"/>
      <c r="NGY118" s="321"/>
      <c r="NGZ118" s="321"/>
      <c r="NHA118" s="321"/>
      <c r="NHB118" s="321"/>
      <c r="NHC118" s="321"/>
      <c r="NHD118" s="321"/>
      <c r="NHE118" s="321"/>
      <c r="NHF118" s="321"/>
      <c r="NHG118" s="321"/>
      <c r="NHH118" s="321"/>
      <c r="NHI118" s="321"/>
      <c r="NHJ118" s="321"/>
      <c r="NHK118" s="321"/>
      <c r="NHL118" s="321"/>
      <c r="NHM118" s="321"/>
      <c r="NHN118" s="321"/>
      <c r="NHO118" s="321"/>
      <c r="NHP118" s="321"/>
      <c r="NHQ118" s="321"/>
      <c r="NHR118" s="321"/>
      <c r="NHS118" s="321"/>
      <c r="NHT118" s="321"/>
      <c r="NHU118" s="321"/>
      <c r="NHV118" s="321"/>
      <c r="NHW118" s="321"/>
      <c r="NHX118" s="321"/>
      <c r="NHY118" s="321"/>
      <c r="NHZ118" s="321"/>
      <c r="NIA118" s="321"/>
      <c r="NIB118" s="321"/>
      <c r="NIC118" s="321"/>
      <c r="NID118" s="321"/>
      <c r="NIE118" s="321"/>
      <c r="NIF118" s="321"/>
      <c r="NIG118" s="321"/>
      <c r="NIH118" s="321"/>
      <c r="NII118" s="321"/>
      <c r="NIJ118" s="321"/>
      <c r="NIK118" s="321"/>
      <c r="NIL118" s="321"/>
      <c r="NIM118" s="321"/>
      <c r="NIN118" s="321"/>
      <c r="NIO118" s="321"/>
      <c r="NIP118" s="321"/>
      <c r="NIQ118" s="321"/>
      <c r="NIR118" s="321"/>
      <c r="NIS118" s="321"/>
      <c r="NIT118" s="321"/>
      <c r="NIU118" s="321"/>
      <c r="NIV118" s="321"/>
      <c r="NIW118" s="321"/>
      <c r="NIX118" s="321"/>
      <c r="NIY118" s="321"/>
      <c r="NIZ118" s="321"/>
      <c r="NJA118" s="321"/>
      <c r="NJB118" s="321"/>
      <c r="NJC118" s="321"/>
      <c r="NJD118" s="321"/>
      <c r="NJE118" s="321"/>
      <c r="NJF118" s="321"/>
      <c r="NJG118" s="321"/>
      <c r="NJH118" s="321"/>
      <c r="NJI118" s="321"/>
      <c r="NJJ118" s="321"/>
      <c r="NJK118" s="321"/>
      <c r="NJL118" s="321"/>
      <c r="NJM118" s="321"/>
      <c r="NJN118" s="321"/>
      <c r="NJO118" s="321"/>
      <c r="NJP118" s="321"/>
      <c r="NJQ118" s="321"/>
      <c r="NJR118" s="321"/>
      <c r="NJS118" s="321"/>
      <c r="NJT118" s="321"/>
      <c r="NJU118" s="321"/>
      <c r="NJV118" s="321"/>
      <c r="NJW118" s="321"/>
      <c r="NJX118" s="321"/>
      <c r="NJY118" s="321"/>
      <c r="NJZ118" s="321"/>
      <c r="NKA118" s="321"/>
      <c r="NKB118" s="321"/>
      <c r="NKC118" s="321"/>
      <c r="NKD118" s="321"/>
      <c r="NKE118" s="321"/>
      <c r="NKF118" s="321"/>
      <c r="NKG118" s="321"/>
      <c r="NKH118" s="321"/>
      <c r="NKI118" s="321"/>
      <c r="NKJ118" s="321"/>
      <c r="NKK118" s="321"/>
      <c r="NKL118" s="321"/>
      <c r="NKM118" s="321"/>
      <c r="NKN118" s="321"/>
      <c r="NKO118" s="321"/>
      <c r="NKP118" s="321"/>
      <c r="NKQ118" s="321"/>
      <c r="NKR118" s="321"/>
      <c r="NKS118" s="321"/>
      <c r="NKT118" s="321"/>
      <c r="NKU118" s="321"/>
      <c r="NKV118" s="321"/>
      <c r="NKW118" s="321"/>
      <c r="NKX118" s="321"/>
      <c r="NKY118" s="321"/>
      <c r="NKZ118" s="321"/>
      <c r="NLA118" s="321"/>
      <c r="NLB118" s="321"/>
      <c r="NLC118" s="321"/>
      <c r="NLD118" s="321"/>
      <c r="NLE118" s="321"/>
      <c r="NLF118" s="321"/>
      <c r="NLG118" s="321"/>
      <c r="NLH118" s="321"/>
      <c r="NLI118" s="321"/>
      <c r="NLJ118" s="321"/>
      <c r="NLK118" s="321"/>
      <c r="NLL118" s="321"/>
      <c r="NLM118" s="321"/>
      <c r="NLN118" s="321"/>
      <c r="NLO118" s="321"/>
      <c r="NLP118" s="321"/>
      <c r="NLQ118" s="321"/>
      <c r="NLR118" s="321"/>
      <c r="NLS118" s="321"/>
      <c r="NLT118" s="321"/>
      <c r="NLU118" s="321"/>
      <c r="NLV118" s="321"/>
      <c r="NLW118" s="321"/>
      <c r="NLX118" s="321"/>
      <c r="NLY118" s="321"/>
      <c r="NLZ118" s="321"/>
      <c r="NMA118" s="321"/>
      <c r="NMB118" s="321"/>
      <c r="NMC118" s="321"/>
      <c r="NMD118" s="321"/>
      <c r="NME118" s="321"/>
      <c r="NMF118" s="321"/>
      <c r="NMG118" s="321"/>
      <c r="NMH118" s="321"/>
      <c r="NMI118" s="321"/>
      <c r="NMJ118" s="321"/>
      <c r="NMK118" s="321"/>
      <c r="NML118" s="321"/>
      <c r="NMM118" s="321"/>
      <c r="NMN118" s="321"/>
      <c r="NMO118" s="321"/>
      <c r="NMP118" s="321"/>
      <c r="NMQ118" s="321"/>
      <c r="NMR118" s="321"/>
      <c r="NMS118" s="321"/>
      <c r="NMT118" s="321"/>
      <c r="NMU118" s="321"/>
      <c r="NMV118" s="321"/>
      <c r="NMW118" s="321"/>
      <c r="NMX118" s="321"/>
      <c r="NMY118" s="321"/>
      <c r="NMZ118" s="321"/>
      <c r="NNA118" s="321"/>
      <c r="NNB118" s="321"/>
      <c r="NNC118" s="321"/>
      <c r="NND118" s="321"/>
      <c r="NNE118" s="321"/>
      <c r="NNF118" s="321"/>
      <c r="NNG118" s="321"/>
      <c r="NNH118" s="321"/>
      <c r="NNI118" s="321"/>
      <c r="NNJ118" s="321"/>
      <c r="NNK118" s="321"/>
      <c r="NNL118" s="321"/>
      <c r="NNM118" s="321"/>
      <c r="NNN118" s="321"/>
      <c r="NNO118" s="321"/>
      <c r="NNP118" s="321"/>
      <c r="NNQ118" s="321"/>
      <c r="NNR118" s="321"/>
      <c r="NNS118" s="321"/>
      <c r="NNT118" s="321"/>
      <c r="NNU118" s="321"/>
      <c r="NNV118" s="321"/>
      <c r="NNW118" s="321"/>
      <c r="NNX118" s="321"/>
      <c r="NNY118" s="321"/>
      <c r="NNZ118" s="321"/>
      <c r="NOA118" s="321"/>
      <c r="NOB118" s="321"/>
      <c r="NOC118" s="321"/>
      <c r="NOD118" s="321"/>
      <c r="NOE118" s="321"/>
      <c r="NOF118" s="321"/>
      <c r="NOG118" s="321"/>
      <c r="NOH118" s="321"/>
      <c r="NOI118" s="321"/>
      <c r="NOJ118" s="321"/>
      <c r="NOK118" s="321"/>
      <c r="NOL118" s="321"/>
      <c r="NOM118" s="321"/>
      <c r="NON118" s="321"/>
      <c r="NOO118" s="321"/>
      <c r="NOP118" s="321"/>
      <c r="NOQ118" s="321"/>
      <c r="NOR118" s="321"/>
      <c r="NOS118" s="321"/>
      <c r="NOT118" s="321"/>
      <c r="NOU118" s="321"/>
      <c r="NOV118" s="321"/>
      <c r="NOW118" s="321"/>
      <c r="NOX118" s="321"/>
      <c r="NOY118" s="321"/>
      <c r="NOZ118" s="321"/>
      <c r="NPA118" s="321"/>
      <c r="NPB118" s="321"/>
      <c r="NPC118" s="321"/>
      <c r="NPD118" s="321"/>
      <c r="NPE118" s="321"/>
      <c r="NPF118" s="321"/>
      <c r="NPG118" s="321"/>
      <c r="NPH118" s="321"/>
      <c r="NPI118" s="321"/>
      <c r="NPJ118" s="321"/>
      <c r="NPK118" s="321"/>
      <c r="NPL118" s="321"/>
      <c r="NPM118" s="321"/>
      <c r="NPN118" s="321"/>
      <c r="NPO118" s="321"/>
      <c r="NPP118" s="321"/>
      <c r="NPQ118" s="321"/>
      <c r="NPR118" s="321"/>
      <c r="NPS118" s="321"/>
      <c r="NPT118" s="321"/>
      <c r="NPU118" s="321"/>
      <c r="NPV118" s="321"/>
      <c r="NPW118" s="321"/>
      <c r="NPX118" s="321"/>
      <c r="NPY118" s="321"/>
      <c r="NPZ118" s="321"/>
      <c r="NQA118" s="321"/>
      <c r="NQB118" s="321"/>
      <c r="NQC118" s="321"/>
      <c r="NQD118" s="321"/>
      <c r="NQE118" s="321"/>
      <c r="NQF118" s="321"/>
      <c r="NQG118" s="321"/>
      <c r="NQH118" s="321"/>
      <c r="NQI118" s="321"/>
      <c r="NQJ118" s="321"/>
      <c r="NQK118" s="321"/>
      <c r="NQL118" s="321"/>
      <c r="NQM118" s="321"/>
      <c r="NQN118" s="321"/>
      <c r="NQO118" s="321"/>
      <c r="NQP118" s="321"/>
      <c r="NQQ118" s="321"/>
      <c r="NQR118" s="321"/>
      <c r="NQS118" s="321"/>
      <c r="NQT118" s="321"/>
      <c r="NQU118" s="321"/>
      <c r="NQV118" s="321"/>
      <c r="NQW118" s="321"/>
      <c r="NQX118" s="321"/>
      <c r="NQY118" s="321"/>
      <c r="NQZ118" s="321"/>
      <c r="NRA118" s="321"/>
      <c r="NRB118" s="321"/>
      <c r="NRC118" s="321"/>
      <c r="NRD118" s="321"/>
      <c r="NRE118" s="321"/>
      <c r="NRF118" s="321"/>
      <c r="NRG118" s="321"/>
      <c r="NRH118" s="321"/>
      <c r="NRI118" s="321"/>
      <c r="NRJ118" s="321"/>
      <c r="NRK118" s="321"/>
      <c r="NRL118" s="321"/>
      <c r="NRM118" s="321"/>
      <c r="NRN118" s="321"/>
      <c r="NRO118" s="321"/>
      <c r="NRP118" s="321"/>
      <c r="NRQ118" s="321"/>
      <c r="NRR118" s="321"/>
      <c r="NRS118" s="321"/>
      <c r="NRT118" s="321"/>
      <c r="NRU118" s="321"/>
      <c r="NRV118" s="321"/>
      <c r="NRW118" s="321"/>
      <c r="NRX118" s="321"/>
      <c r="NRY118" s="321"/>
      <c r="NRZ118" s="321"/>
      <c r="NSA118" s="321"/>
      <c r="NSB118" s="321"/>
      <c r="NSC118" s="321"/>
      <c r="NSD118" s="321"/>
      <c r="NSE118" s="321"/>
      <c r="NSF118" s="321"/>
      <c r="NSG118" s="321"/>
      <c r="NSH118" s="321"/>
      <c r="NSI118" s="321"/>
      <c r="NSJ118" s="321"/>
      <c r="NSK118" s="321"/>
      <c r="NSL118" s="321"/>
      <c r="NSM118" s="321"/>
      <c r="NSN118" s="321"/>
      <c r="NSO118" s="321"/>
      <c r="NSP118" s="321"/>
      <c r="NSQ118" s="321"/>
      <c r="NSR118" s="321"/>
      <c r="NSS118" s="321"/>
      <c r="NST118" s="321"/>
      <c r="NSU118" s="321"/>
      <c r="NSV118" s="321"/>
      <c r="NSW118" s="321"/>
      <c r="NSX118" s="321"/>
      <c r="NSY118" s="321"/>
      <c r="NSZ118" s="321"/>
      <c r="NTA118" s="321"/>
      <c r="NTB118" s="321"/>
      <c r="NTC118" s="321"/>
      <c r="NTD118" s="321"/>
      <c r="NTE118" s="321"/>
      <c r="NTF118" s="321"/>
      <c r="NTG118" s="321"/>
      <c r="NTH118" s="321"/>
      <c r="NTI118" s="321"/>
      <c r="NTJ118" s="321"/>
      <c r="NTK118" s="321"/>
      <c r="NTL118" s="321"/>
      <c r="NTM118" s="321"/>
      <c r="NTN118" s="321"/>
      <c r="NTO118" s="321"/>
      <c r="NTP118" s="321"/>
      <c r="NTQ118" s="321"/>
      <c r="NTR118" s="321"/>
      <c r="NTS118" s="321"/>
      <c r="NTT118" s="321"/>
      <c r="NTU118" s="321"/>
      <c r="NTV118" s="321"/>
      <c r="NTW118" s="321"/>
      <c r="NTX118" s="321"/>
      <c r="NTY118" s="321"/>
      <c r="NTZ118" s="321"/>
      <c r="NUA118" s="321"/>
      <c r="NUB118" s="321"/>
      <c r="NUC118" s="321"/>
      <c r="NUD118" s="321"/>
      <c r="NUE118" s="321"/>
      <c r="NUF118" s="321"/>
      <c r="NUG118" s="321"/>
      <c r="NUH118" s="321"/>
      <c r="NUI118" s="321"/>
      <c r="NUJ118" s="321"/>
      <c r="NUK118" s="321"/>
      <c r="NUL118" s="321"/>
      <c r="NUM118" s="321"/>
      <c r="NUN118" s="321"/>
      <c r="NUO118" s="321"/>
      <c r="NUP118" s="321"/>
      <c r="NUQ118" s="321"/>
      <c r="NUR118" s="321"/>
      <c r="NUS118" s="321"/>
      <c r="NUT118" s="321"/>
      <c r="NUU118" s="321"/>
      <c r="NUV118" s="321"/>
      <c r="NUW118" s="321"/>
      <c r="NUX118" s="321"/>
      <c r="NUY118" s="321"/>
      <c r="NUZ118" s="321"/>
      <c r="NVA118" s="321"/>
      <c r="NVB118" s="321"/>
      <c r="NVC118" s="321"/>
      <c r="NVD118" s="321"/>
      <c r="NVE118" s="321"/>
      <c r="NVF118" s="321"/>
      <c r="NVG118" s="321"/>
      <c r="NVH118" s="321"/>
      <c r="NVI118" s="321"/>
      <c r="NVJ118" s="321"/>
      <c r="NVK118" s="321"/>
      <c r="NVL118" s="321"/>
      <c r="NVM118" s="321"/>
      <c r="NVN118" s="321"/>
      <c r="NVO118" s="321"/>
      <c r="NVP118" s="321"/>
      <c r="NVQ118" s="321"/>
      <c r="NVR118" s="321"/>
      <c r="NVS118" s="321"/>
      <c r="NVT118" s="321"/>
      <c r="NVU118" s="321"/>
      <c r="NVV118" s="321"/>
      <c r="NVW118" s="321"/>
      <c r="NVX118" s="321"/>
      <c r="NVY118" s="321"/>
      <c r="NVZ118" s="321"/>
      <c r="NWA118" s="321"/>
      <c r="NWB118" s="321"/>
      <c r="NWC118" s="321"/>
      <c r="NWD118" s="321"/>
      <c r="NWE118" s="321"/>
      <c r="NWF118" s="321"/>
      <c r="NWG118" s="321"/>
      <c r="NWH118" s="321"/>
      <c r="NWI118" s="321"/>
      <c r="NWJ118" s="321"/>
      <c r="NWK118" s="321"/>
      <c r="NWL118" s="321"/>
      <c r="NWM118" s="321"/>
      <c r="NWN118" s="321"/>
      <c r="NWO118" s="321"/>
      <c r="NWP118" s="321"/>
      <c r="NWQ118" s="321"/>
      <c r="NWR118" s="321"/>
      <c r="NWS118" s="321"/>
      <c r="NWT118" s="321"/>
      <c r="NWU118" s="321"/>
      <c r="NWV118" s="321"/>
      <c r="NWW118" s="321"/>
      <c r="NWX118" s="321"/>
      <c r="NWY118" s="321"/>
      <c r="NWZ118" s="321"/>
      <c r="NXA118" s="321"/>
      <c r="NXB118" s="321"/>
      <c r="NXC118" s="321"/>
      <c r="NXD118" s="321"/>
      <c r="NXE118" s="321"/>
      <c r="NXF118" s="321"/>
      <c r="NXG118" s="321"/>
      <c r="NXH118" s="321"/>
      <c r="NXI118" s="321"/>
      <c r="NXJ118" s="321"/>
      <c r="NXK118" s="321"/>
      <c r="NXL118" s="321"/>
      <c r="NXM118" s="321"/>
      <c r="NXN118" s="321"/>
      <c r="NXO118" s="321"/>
      <c r="NXP118" s="321"/>
      <c r="NXQ118" s="321"/>
      <c r="NXR118" s="321"/>
      <c r="NXS118" s="321"/>
      <c r="NXT118" s="321"/>
      <c r="NXU118" s="321"/>
      <c r="NXV118" s="321"/>
      <c r="NXW118" s="321"/>
      <c r="NXX118" s="321"/>
      <c r="NXY118" s="321"/>
      <c r="NXZ118" s="321"/>
      <c r="NYA118" s="321"/>
      <c r="NYB118" s="321"/>
      <c r="NYC118" s="321"/>
      <c r="NYD118" s="321"/>
      <c r="NYE118" s="321"/>
      <c r="NYF118" s="321"/>
      <c r="NYG118" s="321"/>
      <c r="NYH118" s="321"/>
      <c r="NYI118" s="321"/>
      <c r="NYJ118" s="321"/>
      <c r="NYK118" s="321"/>
      <c r="NYL118" s="321"/>
      <c r="NYM118" s="321"/>
      <c r="NYN118" s="321"/>
      <c r="NYO118" s="321"/>
      <c r="NYP118" s="321"/>
      <c r="NYQ118" s="321"/>
      <c r="NYR118" s="321"/>
      <c r="NYS118" s="321"/>
      <c r="NYT118" s="321"/>
      <c r="NYU118" s="321"/>
      <c r="NYV118" s="321"/>
      <c r="NYW118" s="321"/>
      <c r="NYX118" s="321"/>
      <c r="NYY118" s="321"/>
      <c r="NYZ118" s="321"/>
      <c r="NZA118" s="321"/>
      <c r="NZB118" s="321"/>
      <c r="NZC118" s="321"/>
      <c r="NZD118" s="321"/>
      <c r="NZE118" s="321"/>
      <c r="NZF118" s="321"/>
      <c r="NZG118" s="321"/>
      <c r="NZH118" s="321"/>
      <c r="NZI118" s="321"/>
      <c r="NZJ118" s="321"/>
      <c r="NZK118" s="321"/>
      <c r="NZL118" s="321"/>
      <c r="NZM118" s="321"/>
      <c r="NZN118" s="321"/>
      <c r="NZO118" s="321"/>
      <c r="NZP118" s="321"/>
      <c r="NZQ118" s="321"/>
      <c r="NZR118" s="321"/>
      <c r="NZS118" s="321"/>
      <c r="NZT118" s="321"/>
      <c r="NZU118" s="321"/>
      <c r="NZV118" s="321"/>
      <c r="NZW118" s="321"/>
      <c r="NZX118" s="321"/>
      <c r="NZY118" s="321"/>
      <c r="NZZ118" s="321"/>
      <c r="OAA118" s="321"/>
      <c r="OAB118" s="321"/>
      <c r="OAC118" s="321"/>
      <c r="OAD118" s="321"/>
      <c r="OAE118" s="321"/>
      <c r="OAF118" s="321"/>
      <c r="OAG118" s="321"/>
      <c r="OAH118" s="321"/>
      <c r="OAI118" s="321"/>
      <c r="OAJ118" s="321"/>
      <c r="OAK118" s="321"/>
      <c r="OAL118" s="321"/>
      <c r="OAM118" s="321"/>
      <c r="OAN118" s="321"/>
      <c r="OAO118" s="321"/>
      <c r="OAP118" s="321"/>
      <c r="OAQ118" s="321"/>
      <c r="OAR118" s="321"/>
      <c r="OAS118" s="321"/>
      <c r="OAT118" s="321"/>
      <c r="OAU118" s="321"/>
      <c r="OAV118" s="321"/>
      <c r="OAW118" s="321"/>
      <c r="OAX118" s="321"/>
      <c r="OAY118" s="321"/>
      <c r="OAZ118" s="321"/>
      <c r="OBA118" s="321"/>
      <c r="OBB118" s="321"/>
      <c r="OBC118" s="321"/>
      <c r="OBD118" s="321"/>
      <c r="OBE118" s="321"/>
      <c r="OBF118" s="321"/>
      <c r="OBG118" s="321"/>
      <c r="OBH118" s="321"/>
      <c r="OBI118" s="321"/>
      <c r="OBJ118" s="321"/>
      <c r="OBK118" s="321"/>
      <c r="OBL118" s="321"/>
      <c r="OBM118" s="321"/>
      <c r="OBN118" s="321"/>
      <c r="OBO118" s="321"/>
      <c r="OBP118" s="321"/>
      <c r="OBQ118" s="321"/>
      <c r="OBR118" s="321"/>
      <c r="OBS118" s="321"/>
      <c r="OBT118" s="321"/>
      <c r="OBU118" s="321"/>
      <c r="OBV118" s="321"/>
      <c r="OBW118" s="321"/>
      <c r="OBX118" s="321"/>
      <c r="OBY118" s="321"/>
      <c r="OBZ118" s="321"/>
      <c r="OCA118" s="321"/>
      <c r="OCB118" s="321"/>
      <c r="OCC118" s="321"/>
      <c r="OCD118" s="321"/>
      <c r="OCE118" s="321"/>
      <c r="OCF118" s="321"/>
      <c r="OCG118" s="321"/>
      <c r="OCH118" s="321"/>
      <c r="OCI118" s="321"/>
      <c r="OCJ118" s="321"/>
      <c r="OCK118" s="321"/>
      <c r="OCL118" s="321"/>
      <c r="OCM118" s="321"/>
      <c r="OCN118" s="321"/>
      <c r="OCO118" s="321"/>
      <c r="OCP118" s="321"/>
      <c r="OCQ118" s="321"/>
      <c r="OCR118" s="321"/>
      <c r="OCS118" s="321"/>
      <c r="OCT118" s="321"/>
      <c r="OCU118" s="321"/>
      <c r="OCV118" s="321"/>
      <c r="OCW118" s="321"/>
      <c r="OCX118" s="321"/>
      <c r="OCY118" s="321"/>
      <c r="OCZ118" s="321"/>
      <c r="ODA118" s="321"/>
      <c r="ODB118" s="321"/>
      <c r="ODC118" s="321"/>
      <c r="ODD118" s="321"/>
      <c r="ODE118" s="321"/>
      <c r="ODF118" s="321"/>
      <c r="ODG118" s="321"/>
      <c r="ODH118" s="321"/>
      <c r="ODI118" s="321"/>
      <c r="ODJ118" s="321"/>
      <c r="ODK118" s="321"/>
      <c r="ODL118" s="321"/>
      <c r="ODM118" s="321"/>
      <c r="ODN118" s="321"/>
      <c r="ODO118" s="321"/>
      <c r="ODP118" s="321"/>
      <c r="ODQ118" s="321"/>
      <c r="ODR118" s="321"/>
      <c r="ODS118" s="321"/>
      <c r="ODT118" s="321"/>
      <c r="ODU118" s="321"/>
      <c r="ODV118" s="321"/>
      <c r="ODW118" s="321"/>
      <c r="ODX118" s="321"/>
      <c r="ODY118" s="321"/>
      <c r="ODZ118" s="321"/>
      <c r="OEA118" s="321"/>
      <c r="OEB118" s="321"/>
      <c r="OEC118" s="321"/>
      <c r="OED118" s="321"/>
      <c r="OEE118" s="321"/>
      <c r="OEF118" s="321"/>
      <c r="OEG118" s="321"/>
      <c r="OEH118" s="321"/>
      <c r="OEI118" s="321"/>
      <c r="OEJ118" s="321"/>
      <c r="OEK118" s="321"/>
      <c r="OEL118" s="321"/>
      <c r="OEM118" s="321"/>
      <c r="OEN118" s="321"/>
      <c r="OEO118" s="321"/>
      <c r="OEP118" s="321"/>
      <c r="OEQ118" s="321"/>
      <c r="OER118" s="321"/>
      <c r="OES118" s="321"/>
      <c r="OET118" s="321"/>
      <c r="OEU118" s="321"/>
      <c r="OEV118" s="321"/>
      <c r="OEW118" s="321"/>
      <c r="OEX118" s="321"/>
      <c r="OEY118" s="321"/>
      <c r="OEZ118" s="321"/>
      <c r="OFA118" s="321"/>
      <c r="OFB118" s="321"/>
      <c r="OFC118" s="321"/>
      <c r="OFD118" s="321"/>
      <c r="OFE118" s="321"/>
      <c r="OFF118" s="321"/>
      <c r="OFG118" s="321"/>
      <c r="OFH118" s="321"/>
      <c r="OFI118" s="321"/>
      <c r="OFJ118" s="321"/>
      <c r="OFK118" s="321"/>
      <c r="OFL118" s="321"/>
      <c r="OFM118" s="321"/>
      <c r="OFN118" s="321"/>
      <c r="OFO118" s="321"/>
      <c r="OFP118" s="321"/>
      <c r="OFQ118" s="321"/>
      <c r="OFR118" s="321"/>
      <c r="OFS118" s="321"/>
      <c r="OFT118" s="321"/>
      <c r="OFU118" s="321"/>
      <c r="OFV118" s="321"/>
      <c r="OFW118" s="321"/>
      <c r="OFX118" s="321"/>
      <c r="OFY118" s="321"/>
      <c r="OFZ118" s="321"/>
      <c r="OGA118" s="321"/>
      <c r="OGB118" s="321"/>
      <c r="OGC118" s="321"/>
      <c r="OGD118" s="321"/>
      <c r="OGE118" s="321"/>
      <c r="OGF118" s="321"/>
      <c r="OGG118" s="321"/>
      <c r="OGH118" s="321"/>
      <c r="OGI118" s="321"/>
      <c r="OGJ118" s="321"/>
      <c r="OGK118" s="321"/>
      <c r="OGL118" s="321"/>
      <c r="OGM118" s="321"/>
      <c r="OGN118" s="321"/>
      <c r="OGO118" s="321"/>
      <c r="OGP118" s="321"/>
      <c r="OGQ118" s="321"/>
      <c r="OGR118" s="321"/>
      <c r="OGS118" s="321"/>
      <c r="OGT118" s="321"/>
      <c r="OGU118" s="321"/>
      <c r="OGV118" s="321"/>
      <c r="OGW118" s="321"/>
      <c r="OGX118" s="321"/>
      <c r="OGY118" s="321"/>
      <c r="OGZ118" s="321"/>
      <c r="OHA118" s="321"/>
      <c r="OHB118" s="321"/>
      <c r="OHC118" s="321"/>
      <c r="OHD118" s="321"/>
      <c r="OHE118" s="321"/>
      <c r="OHF118" s="321"/>
      <c r="OHG118" s="321"/>
      <c r="OHH118" s="321"/>
      <c r="OHI118" s="321"/>
      <c r="OHJ118" s="321"/>
      <c r="OHK118" s="321"/>
      <c r="OHL118" s="321"/>
      <c r="OHM118" s="321"/>
      <c r="OHN118" s="321"/>
      <c r="OHO118" s="321"/>
      <c r="OHP118" s="321"/>
      <c r="OHQ118" s="321"/>
      <c r="OHR118" s="321"/>
      <c r="OHS118" s="321"/>
      <c r="OHT118" s="321"/>
      <c r="OHU118" s="321"/>
      <c r="OHV118" s="321"/>
      <c r="OHW118" s="321"/>
      <c r="OHX118" s="321"/>
      <c r="OHY118" s="321"/>
      <c r="OHZ118" s="321"/>
      <c r="OIA118" s="321"/>
      <c r="OIB118" s="321"/>
      <c r="OIC118" s="321"/>
      <c r="OID118" s="321"/>
      <c r="OIE118" s="321"/>
      <c r="OIF118" s="321"/>
      <c r="OIG118" s="321"/>
      <c r="OIH118" s="321"/>
      <c r="OII118" s="321"/>
      <c r="OIJ118" s="321"/>
      <c r="OIK118" s="321"/>
      <c r="OIL118" s="321"/>
      <c r="OIM118" s="321"/>
      <c r="OIN118" s="321"/>
      <c r="OIO118" s="321"/>
      <c r="OIP118" s="321"/>
      <c r="OIQ118" s="321"/>
      <c r="OIR118" s="321"/>
      <c r="OIS118" s="321"/>
      <c r="OIT118" s="321"/>
      <c r="OIU118" s="321"/>
      <c r="OIV118" s="321"/>
      <c r="OIW118" s="321"/>
      <c r="OIX118" s="321"/>
      <c r="OIY118" s="321"/>
      <c r="OIZ118" s="321"/>
      <c r="OJA118" s="321"/>
      <c r="OJB118" s="321"/>
      <c r="OJC118" s="321"/>
      <c r="OJD118" s="321"/>
      <c r="OJE118" s="321"/>
      <c r="OJF118" s="321"/>
      <c r="OJG118" s="321"/>
      <c r="OJH118" s="321"/>
      <c r="OJI118" s="321"/>
      <c r="OJJ118" s="321"/>
      <c r="OJK118" s="321"/>
      <c r="OJL118" s="321"/>
      <c r="OJM118" s="321"/>
      <c r="OJN118" s="321"/>
      <c r="OJO118" s="321"/>
      <c r="OJP118" s="321"/>
      <c r="OJQ118" s="321"/>
      <c r="OJR118" s="321"/>
      <c r="OJS118" s="321"/>
      <c r="OJT118" s="321"/>
      <c r="OJU118" s="321"/>
      <c r="OJV118" s="321"/>
      <c r="OJW118" s="321"/>
      <c r="OJX118" s="321"/>
      <c r="OJY118" s="321"/>
      <c r="OJZ118" s="321"/>
      <c r="OKA118" s="321"/>
      <c r="OKB118" s="321"/>
      <c r="OKC118" s="321"/>
      <c r="OKD118" s="321"/>
      <c r="OKE118" s="321"/>
      <c r="OKF118" s="321"/>
      <c r="OKG118" s="321"/>
      <c r="OKH118" s="321"/>
      <c r="OKI118" s="321"/>
      <c r="OKJ118" s="321"/>
      <c r="OKK118" s="321"/>
      <c r="OKL118" s="321"/>
      <c r="OKM118" s="321"/>
      <c r="OKN118" s="321"/>
      <c r="OKO118" s="321"/>
      <c r="OKP118" s="321"/>
      <c r="OKQ118" s="321"/>
      <c r="OKR118" s="321"/>
      <c r="OKS118" s="321"/>
      <c r="OKT118" s="321"/>
      <c r="OKU118" s="321"/>
      <c r="OKV118" s="321"/>
      <c r="OKW118" s="321"/>
      <c r="OKX118" s="321"/>
      <c r="OKY118" s="321"/>
      <c r="OKZ118" s="321"/>
      <c r="OLA118" s="321"/>
      <c r="OLB118" s="321"/>
      <c r="OLC118" s="321"/>
      <c r="OLD118" s="321"/>
      <c r="OLE118" s="321"/>
      <c r="OLF118" s="321"/>
      <c r="OLG118" s="321"/>
      <c r="OLH118" s="321"/>
      <c r="OLI118" s="321"/>
      <c r="OLJ118" s="321"/>
      <c r="OLK118" s="321"/>
      <c r="OLL118" s="321"/>
      <c r="OLM118" s="321"/>
      <c r="OLN118" s="321"/>
      <c r="OLO118" s="321"/>
      <c r="OLP118" s="321"/>
      <c r="OLQ118" s="321"/>
      <c r="OLR118" s="321"/>
      <c r="OLS118" s="321"/>
      <c r="OLT118" s="321"/>
      <c r="OLU118" s="321"/>
      <c r="OLV118" s="321"/>
      <c r="OLW118" s="321"/>
      <c r="OLX118" s="321"/>
      <c r="OLY118" s="321"/>
      <c r="OLZ118" s="321"/>
      <c r="OMA118" s="321"/>
      <c r="OMB118" s="321"/>
      <c r="OMC118" s="321"/>
      <c r="OMD118" s="321"/>
      <c r="OME118" s="321"/>
      <c r="OMF118" s="321"/>
      <c r="OMG118" s="321"/>
      <c r="OMH118" s="321"/>
      <c r="OMI118" s="321"/>
      <c r="OMJ118" s="321"/>
      <c r="OMK118" s="321"/>
      <c r="OML118" s="321"/>
      <c r="OMM118" s="321"/>
      <c r="OMN118" s="321"/>
      <c r="OMO118" s="321"/>
      <c r="OMP118" s="321"/>
      <c r="OMQ118" s="321"/>
      <c r="OMR118" s="321"/>
      <c r="OMS118" s="321"/>
      <c r="OMT118" s="321"/>
      <c r="OMU118" s="321"/>
      <c r="OMV118" s="321"/>
      <c r="OMW118" s="321"/>
      <c r="OMX118" s="321"/>
      <c r="OMY118" s="321"/>
      <c r="OMZ118" s="321"/>
      <c r="ONA118" s="321"/>
      <c r="ONB118" s="321"/>
      <c r="ONC118" s="321"/>
      <c r="OND118" s="321"/>
      <c r="ONE118" s="321"/>
      <c r="ONF118" s="321"/>
      <c r="ONG118" s="321"/>
      <c r="ONH118" s="321"/>
      <c r="ONI118" s="321"/>
      <c r="ONJ118" s="321"/>
      <c r="ONK118" s="321"/>
      <c r="ONL118" s="321"/>
      <c r="ONM118" s="321"/>
      <c r="ONN118" s="321"/>
      <c r="ONO118" s="321"/>
      <c r="ONP118" s="321"/>
      <c r="ONQ118" s="321"/>
      <c r="ONR118" s="321"/>
      <c r="ONS118" s="321"/>
      <c r="ONT118" s="321"/>
      <c r="ONU118" s="321"/>
      <c r="ONV118" s="321"/>
      <c r="ONW118" s="321"/>
      <c r="ONX118" s="321"/>
      <c r="ONY118" s="321"/>
      <c r="ONZ118" s="321"/>
      <c r="OOA118" s="321"/>
      <c r="OOB118" s="321"/>
      <c r="OOC118" s="321"/>
      <c r="OOD118" s="321"/>
      <c r="OOE118" s="321"/>
      <c r="OOF118" s="321"/>
      <c r="OOG118" s="321"/>
      <c r="OOH118" s="321"/>
      <c r="OOI118" s="321"/>
      <c r="OOJ118" s="321"/>
      <c r="OOK118" s="321"/>
      <c r="OOL118" s="321"/>
      <c r="OOM118" s="321"/>
      <c r="OON118" s="321"/>
      <c r="OOO118" s="321"/>
      <c r="OOP118" s="321"/>
      <c r="OOQ118" s="321"/>
      <c r="OOR118" s="321"/>
      <c r="OOS118" s="321"/>
      <c r="OOT118" s="321"/>
      <c r="OOU118" s="321"/>
      <c r="OOV118" s="321"/>
      <c r="OOW118" s="321"/>
      <c r="OOX118" s="321"/>
      <c r="OOY118" s="321"/>
      <c r="OOZ118" s="321"/>
      <c r="OPA118" s="321"/>
      <c r="OPB118" s="321"/>
      <c r="OPC118" s="321"/>
      <c r="OPD118" s="321"/>
      <c r="OPE118" s="321"/>
      <c r="OPF118" s="321"/>
      <c r="OPG118" s="321"/>
      <c r="OPH118" s="321"/>
      <c r="OPI118" s="321"/>
      <c r="OPJ118" s="321"/>
      <c r="OPK118" s="321"/>
      <c r="OPL118" s="321"/>
      <c r="OPM118" s="321"/>
      <c r="OPN118" s="321"/>
      <c r="OPO118" s="321"/>
      <c r="OPP118" s="321"/>
      <c r="OPQ118" s="321"/>
      <c r="OPR118" s="321"/>
      <c r="OPS118" s="321"/>
      <c r="OPT118" s="321"/>
      <c r="OPU118" s="321"/>
      <c r="OPV118" s="321"/>
      <c r="OPW118" s="321"/>
      <c r="OPX118" s="321"/>
      <c r="OPY118" s="321"/>
      <c r="OPZ118" s="321"/>
      <c r="OQA118" s="321"/>
      <c r="OQB118" s="321"/>
      <c r="OQC118" s="321"/>
      <c r="OQD118" s="321"/>
      <c r="OQE118" s="321"/>
      <c r="OQF118" s="321"/>
      <c r="OQG118" s="321"/>
      <c r="OQH118" s="321"/>
      <c r="OQI118" s="321"/>
      <c r="OQJ118" s="321"/>
      <c r="OQK118" s="321"/>
      <c r="OQL118" s="321"/>
      <c r="OQM118" s="321"/>
      <c r="OQN118" s="321"/>
      <c r="OQO118" s="321"/>
      <c r="OQP118" s="321"/>
      <c r="OQQ118" s="321"/>
      <c r="OQR118" s="321"/>
      <c r="OQS118" s="321"/>
      <c r="OQT118" s="321"/>
      <c r="OQU118" s="321"/>
      <c r="OQV118" s="321"/>
      <c r="OQW118" s="321"/>
      <c r="OQX118" s="321"/>
      <c r="OQY118" s="321"/>
      <c r="OQZ118" s="321"/>
      <c r="ORA118" s="321"/>
      <c r="ORB118" s="321"/>
      <c r="ORC118" s="321"/>
      <c r="ORD118" s="321"/>
      <c r="ORE118" s="321"/>
      <c r="ORF118" s="321"/>
      <c r="ORG118" s="321"/>
      <c r="ORH118" s="321"/>
      <c r="ORI118" s="321"/>
      <c r="ORJ118" s="321"/>
      <c r="ORK118" s="321"/>
      <c r="ORL118" s="321"/>
      <c r="ORM118" s="321"/>
      <c r="ORN118" s="321"/>
      <c r="ORO118" s="321"/>
      <c r="ORP118" s="321"/>
      <c r="ORQ118" s="321"/>
      <c r="ORR118" s="321"/>
      <c r="ORS118" s="321"/>
      <c r="ORT118" s="321"/>
      <c r="ORU118" s="321"/>
      <c r="ORV118" s="321"/>
      <c r="ORW118" s="321"/>
      <c r="ORX118" s="321"/>
      <c r="ORY118" s="321"/>
      <c r="ORZ118" s="321"/>
      <c r="OSA118" s="321"/>
      <c r="OSB118" s="321"/>
      <c r="OSC118" s="321"/>
      <c r="OSD118" s="321"/>
      <c r="OSE118" s="321"/>
      <c r="OSF118" s="321"/>
      <c r="OSG118" s="321"/>
      <c r="OSH118" s="321"/>
      <c r="OSI118" s="321"/>
      <c r="OSJ118" s="321"/>
      <c r="OSK118" s="321"/>
      <c r="OSL118" s="321"/>
      <c r="OSM118" s="321"/>
      <c r="OSN118" s="321"/>
      <c r="OSO118" s="321"/>
      <c r="OSP118" s="321"/>
      <c r="OSQ118" s="321"/>
      <c r="OSR118" s="321"/>
      <c r="OSS118" s="321"/>
      <c r="OST118" s="321"/>
      <c r="OSU118" s="321"/>
      <c r="OSV118" s="321"/>
      <c r="OSW118" s="321"/>
      <c r="OSX118" s="321"/>
      <c r="OSY118" s="321"/>
      <c r="OSZ118" s="321"/>
      <c r="OTA118" s="321"/>
      <c r="OTB118" s="321"/>
      <c r="OTC118" s="321"/>
      <c r="OTD118" s="321"/>
      <c r="OTE118" s="321"/>
      <c r="OTF118" s="321"/>
      <c r="OTG118" s="321"/>
      <c r="OTH118" s="321"/>
      <c r="OTI118" s="321"/>
      <c r="OTJ118" s="321"/>
      <c r="OTK118" s="321"/>
      <c r="OTL118" s="321"/>
      <c r="OTM118" s="321"/>
      <c r="OTN118" s="321"/>
      <c r="OTO118" s="321"/>
      <c r="OTP118" s="321"/>
      <c r="OTQ118" s="321"/>
      <c r="OTR118" s="321"/>
      <c r="OTS118" s="321"/>
      <c r="OTT118" s="321"/>
      <c r="OTU118" s="321"/>
      <c r="OTV118" s="321"/>
      <c r="OTW118" s="321"/>
      <c r="OTX118" s="321"/>
      <c r="OTY118" s="321"/>
      <c r="OTZ118" s="321"/>
      <c r="OUA118" s="321"/>
      <c r="OUB118" s="321"/>
      <c r="OUC118" s="321"/>
      <c r="OUD118" s="321"/>
      <c r="OUE118" s="321"/>
      <c r="OUF118" s="321"/>
      <c r="OUG118" s="321"/>
      <c r="OUH118" s="321"/>
      <c r="OUI118" s="321"/>
      <c r="OUJ118" s="321"/>
      <c r="OUK118" s="321"/>
      <c r="OUL118" s="321"/>
      <c r="OUM118" s="321"/>
      <c r="OUN118" s="321"/>
      <c r="OUO118" s="321"/>
      <c r="OUP118" s="321"/>
      <c r="OUQ118" s="321"/>
      <c r="OUR118" s="321"/>
      <c r="OUS118" s="321"/>
      <c r="OUT118" s="321"/>
      <c r="OUU118" s="321"/>
      <c r="OUV118" s="321"/>
      <c r="OUW118" s="321"/>
      <c r="OUX118" s="321"/>
      <c r="OUY118" s="321"/>
      <c r="OUZ118" s="321"/>
      <c r="OVA118" s="321"/>
      <c r="OVB118" s="321"/>
      <c r="OVC118" s="321"/>
      <c r="OVD118" s="321"/>
      <c r="OVE118" s="321"/>
      <c r="OVF118" s="321"/>
      <c r="OVG118" s="321"/>
      <c r="OVH118" s="321"/>
      <c r="OVI118" s="321"/>
      <c r="OVJ118" s="321"/>
      <c r="OVK118" s="321"/>
      <c r="OVL118" s="321"/>
      <c r="OVM118" s="321"/>
      <c r="OVN118" s="321"/>
      <c r="OVO118" s="321"/>
      <c r="OVP118" s="321"/>
      <c r="OVQ118" s="321"/>
      <c r="OVR118" s="321"/>
      <c r="OVS118" s="321"/>
      <c r="OVT118" s="321"/>
      <c r="OVU118" s="321"/>
      <c r="OVV118" s="321"/>
      <c r="OVW118" s="321"/>
      <c r="OVX118" s="321"/>
      <c r="OVY118" s="321"/>
      <c r="OVZ118" s="321"/>
      <c r="OWA118" s="321"/>
      <c r="OWB118" s="321"/>
      <c r="OWC118" s="321"/>
      <c r="OWD118" s="321"/>
      <c r="OWE118" s="321"/>
      <c r="OWF118" s="321"/>
      <c r="OWG118" s="321"/>
      <c r="OWH118" s="321"/>
      <c r="OWI118" s="321"/>
      <c r="OWJ118" s="321"/>
      <c r="OWK118" s="321"/>
      <c r="OWL118" s="321"/>
      <c r="OWM118" s="321"/>
      <c r="OWN118" s="321"/>
      <c r="OWO118" s="321"/>
      <c r="OWP118" s="321"/>
      <c r="OWQ118" s="321"/>
      <c r="OWR118" s="321"/>
      <c r="OWS118" s="321"/>
      <c r="OWT118" s="321"/>
      <c r="OWU118" s="321"/>
      <c r="OWV118" s="321"/>
      <c r="OWW118" s="321"/>
      <c r="OWX118" s="321"/>
      <c r="OWY118" s="321"/>
      <c r="OWZ118" s="321"/>
      <c r="OXA118" s="321"/>
      <c r="OXB118" s="321"/>
      <c r="OXC118" s="321"/>
      <c r="OXD118" s="321"/>
      <c r="OXE118" s="321"/>
      <c r="OXF118" s="321"/>
      <c r="OXG118" s="321"/>
      <c r="OXH118" s="321"/>
      <c r="OXI118" s="321"/>
      <c r="OXJ118" s="321"/>
      <c r="OXK118" s="321"/>
      <c r="OXL118" s="321"/>
      <c r="OXM118" s="321"/>
      <c r="OXN118" s="321"/>
      <c r="OXO118" s="321"/>
      <c r="OXP118" s="321"/>
      <c r="OXQ118" s="321"/>
      <c r="OXR118" s="321"/>
      <c r="OXS118" s="321"/>
      <c r="OXT118" s="321"/>
      <c r="OXU118" s="321"/>
      <c r="OXV118" s="321"/>
      <c r="OXW118" s="321"/>
      <c r="OXX118" s="321"/>
      <c r="OXY118" s="321"/>
      <c r="OXZ118" s="321"/>
      <c r="OYA118" s="321"/>
      <c r="OYB118" s="321"/>
      <c r="OYC118" s="321"/>
      <c r="OYD118" s="321"/>
      <c r="OYE118" s="321"/>
      <c r="OYF118" s="321"/>
      <c r="OYG118" s="321"/>
      <c r="OYH118" s="321"/>
      <c r="OYI118" s="321"/>
      <c r="OYJ118" s="321"/>
      <c r="OYK118" s="321"/>
      <c r="OYL118" s="321"/>
      <c r="OYM118" s="321"/>
      <c r="OYN118" s="321"/>
      <c r="OYO118" s="321"/>
      <c r="OYP118" s="321"/>
      <c r="OYQ118" s="321"/>
      <c r="OYR118" s="321"/>
      <c r="OYS118" s="321"/>
      <c r="OYT118" s="321"/>
      <c r="OYU118" s="321"/>
      <c r="OYV118" s="321"/>
      <c r="OYW118" s="321"/>
      <c r="OYX118" s="321"/>
      <c r="OYY118" s="321"/>
      <c r="OYZ118" s="321"/>
      <c r="OZA118" s="321"/>
      <c r="OZB118" s="321"/>
      <c r="OZC118" s="321"/>
      <c r="OZD118" s="321"/>
      <c r="OZE118" s="321"/>
      <c r="OZF118" s="321"/>
      <c r="OZG118" s="321"/>
      <c r="OZH118" s="321"/>
      <c r="OZI118" s="321"/>
      <c r="OZJ118" s="321"/>
      <c r="OZK118" s="321"/>
      <c r="OZL118" s="321"/>
      <c r="OZM118" s="321"/>
      <c r="OZN118" s="321"/>
      <c r="OZO118" s="321"/>
      <c r="OZP118" s="321"/>
      <c r="OZQ118" s="321"/>
      <c r="OZR118" s="321"/>
      <c r="OZS118" s="321"/>
      <c r="OZT118" s="321"/>
      <c r="OZU118" s="321"/>
      <c r="OZV118" s="321"/>
      <c r="OZW118" s="321"/>
      <c r="OZX118" s="321"/>
      <c r="OZY118" s="321"/>
      <c r="OZZ118" s="321"/>
      <c r="PAA118" s="321"/>
      <c r="PAB118" s="321"/>
      <c r="PAC118" s="321"/>
      <c r="PAD118" s="321"/>
      <c r="PAE118" s="321"/>
      <c r="PAF118" s="321"/>
      <c r="PAG118" s="321"/>
      <c r="PAH118" s="321"/>
      <c r="PAI118" s="321"/>
      <c r="PAJ118" s="321"/>
      <c r="PAK118" s="321"/>
      <c r="PAL118" s="321"/>
      <c r="PAM118" s="321"/>
      <c r="PAN118" s="321"/>
      <c r="PAO118" s="321"/>
      <c r="PAP118" s="321"/>
      <c r="PAQ118" s="321"/>
      <c r="PAR118" s="321"/>
      <c r="PAS118" s="321"/>
      <c r="PAT118" s="321"/>
      <c r="PAU118" s="321"/>
      <c r="PAV118" s="321"/>
      <c r="PAW118" s="321"/>
      <c r="PAX118" s="321"/>
      <c r="PAY118" s="321"/>
      <c r="PAZ118" s="321"/>
      <c r="PBA118" s="321"/>
      <c r="PBB118" s="321"/>
      <c r="PBC118" s="321"/>
      <c r="PBD118" s="321"/>
      <c r="PBE118" s="321"/>
      <c r="PBF118" s="321"/>
      <c r="PBG118" s="321"/>
      <c r="PBH118" s="321"/>
      <c r="PBI118" s="321"/>
      <c r="PBJ118" s="321"/>
      <c r="PBK118" s="321"/>
      <c r="PBL118" s="321"/>
      <c r="PBM118" s="321"/>
      <c r="PBN118" s="321"/>
      <c r="PBO118" s="321"/>
      <c r="PBP118" s="321"/>
      <c r="PBQ118" s="321"/>
      <c r="PBR118" s="321"/>
      <c r="PBS118" s="321"/>
      <c r="PBT118" s="321"/>
      <c r="PBU118" s="321"/>
      <c r="PBV118" s="321"/>
      <c r="PBW118" s="321"/>
      <c r="PBX118" s="321"/>
      <c r="PBY118" s="321"/>
      <c r="PBZ118" s="321"/>
      <c r="PCA118" s="321"/>
      <c r="PCB118" s="321"/>
      <c r="PCC118" s="321"/>
      <c r="PCD118" s="321"/>
      <c r="PCE118" s="321"/>
      <c r="PCF118" s="321"/>
      <c r="PCG118" s="321"/>
      <c r="PCH118" s="321"/>
      <c r="PCI118" s="321"/>
      <c r="PCJ118" s="321"/>
      <c r="PCK118" s="321"/>
      <c r="PCL118" s="321"/>
      <c r="PCM118" s="321"/>
      <c r="PCN118" s="321"/>
      <c r="PCO118" s="321"/>
      <c r="PCP118" s="321"/>
      <c r="PCQ118" s="321"/>
      <c r="PCR118" s="321"/>
      <c r="PCS118" s="321"/>
      <c r="PCT118" s="321"/>
      <c r="PCU118" s="321"/>
      <c r="PCV118" s="321"/>
      <c r="PCW118" s="321"/>
      <c r="PCX118" s="321"/>
      <c r="PCY118" s="321"/>
      <c r="PCZ118" s="321"/>
      <c r="PDA118" s="321"/>
      <c r="PDB118" s="321"/>
      <c r="PDC118" s="321"/>
      <c r="PDD118" s="321"/>
      <c r="PDE118" s="321"/>
      <c r="PDF118" s="321"/>
      <c r="PDG118" s="321"/>
      <c r="PDH118" s="321"/>
      <c r="PDI118" s="321"/>
      <c r="PDJ118" s="321"/>
      <c r="PDK118" s="321"/>
      <c r="PDL118" s="321"/>
      <c r="PDM118" s="321"/>
      <c r="PDN118" s="321"/>
      <c r="PDO118" s="321"/>
      <c r="PDP118" s="321"/>
      <c r="PDQ118" s="321"/>
      <c r="PDR118" s="321"/>
      <c r="PDS118" s="321"/>
      <c r="PDT118" s="321"/>
      <c r="PDU118" s="321"/>
      <c r="PDV118" s="321"/>
      <c r="PDW118" s="321"/>
      <c r="PDX118" s="321"/>
      <c r="PDY118" s="321"/>
      <c r="PDZ118" s="321"/>
      <c r="PEA118" s="321"/>
      <c r="PEB118" s="321"/>
      <c r="PEC118" s="321"/>
      <c r="PED118" s="321"/>
      <c r="PEE118" s="321"/>
      <c r="PEF118" s="321"/>
      <c r="PEG118" s="321"/>
      <c r="PEH118" s="321"/>
      <c r="PEI118" s="321"/>
      <c r="PEJ118" s="321"/>
      <c r="PEK118" s="321"/>
      <c r="PEL118" s="321"/>
      <c r="PEM118" s="321"/>
      <c r="PEN118" s="321"/>
      <c r="PEO118" s="321"/>
      <c r="PEP118" s="321"/>
      <c r="PEQ118" s="321"/>
      <c r="PER118" s="321"/>
      <c r="PES118" s="321"/>
      <c r="PET118" s="321"/>
      <c r="PEU118" s="321"/>
      <c r="PEV118" s="321"/>
      <c r="PEW118" s="321"/>
      <c r="PEX118" s="321"/>
      <c r="PEY118" s="321"/>
      <c r="PEZ118" s="321"/>
      <c r="PFA118" s="321"/>
      <c r="PFB118" s="321"/>
      <c r="PFC118" s="321"/>
      <c r="PFD118" s="321"/>
      <c r="PFE118" s="321"/>
      <c r="PFF118" s="321"/>
      <c r="PFG118" s="321"/>
      <c r="PFH118" s="321"/>
      <c r="PFI118" s="321"/>
      <c r="PFJ118" s="321"/>
      <c r="PFK118" s="321"/>
      <c r="PFL118" s="321"/>
      <c r="PFM118" s="321"/>
      <c r="PFN118" s="321"/>
      <c r="PFO118" s="321"/>
      <c r="PFP118" s="321"/>
      <c r="PFQ118" s="321"/>
      <c r="PFR118" s="321"/>
      <c r="PFS118" s="321"/>
      <c r="PFT118" s="321"/>
      <c r="PFU118" s="321"/>
      <c r="PFV118" s="321"/>
      <c r="PFW118" s="321"/>
      <c r="PFX118" s="321"/>
      <c r="PFY118" s="321"/>
      <c r="PFZ118" s="321"/>
      <c r="PGA118" s="321"/>
      <c r="PGB118" s="321"/>
      <c r="PGC118" s="321"/>
      <c r="PGD118" s="321"/>
      <c r="PGE118" s="321"/>
      <c r="PGF118" s="321"/>
      <c r="PGG118" s="321"/>
      <c r="PGH118" s="321"/>
      <c r="PGI118" s="321"/>
      <c r="PGJ118" s="321"/>
      <c r="PGK118" s="321"/>
      <c r="PGL118" s="321"/>
      <c r="PGM118" s="321"/>
      <c r="PGN118" s="321"/>
      <c r="PGO118" s="321"/>
      <c r="PGP118" s="321"/>
      <c r="PGQ118" s="321"/>
      <c r="PGR118" s="321"/>
      <c r="PGS118" s="321"/>
      <c r="PGT118" s="321"/>
      <c r="PGU118" s="321"/>
      <c r="PGV118" s="321"/>
      <c r="PGW118" s="321"/>
      <c r="PGX118" s="321"/>
      <c r="PGY118" s="321"/>
      <c r="PGZ118" s="321"/>
      <c r="PHA118" s="321"/>
      <c r="PHB118" s="321"/>
      <c r="PHC118" s="321"/>
      <c r="PHD118" s="321"/>
      <c r="PHE118" s="321"/>
      <c r="PHF118" s="321"/>
      <c r="PHG118" s="321"/>
      <c r="PHH118" s="321"/>
      <c r="PHI118" s="321"/>
      <c r="PHJ118" s="321"/>
      <c r="PHK118" s="321"/>
      <c r="PHL118" s="321"/>
      <c r="PHM118" s="321"/>
      <c r="PHN118" s="321"/>
      <c r="PHO118" s="321"/>
      <c r="PHP118" s="321"/>
      <c r="PHQ118" s="321"/>
      <c r="PHR118" s="321"/>
      <c r="PHS118" s="321"/>
      <c r="PHT118" s="321"/>
      <c r="PHU118" s="321"/>
      <c r="PHV118" s="321"/>
      <c r="PHW118" s="321"/>
      <c r="PHX118" s="321"/>
      <c r="PHY118" s="321"/>
      <c r="PHZ118" s="321"/>
      <c r="PIA118" s="321"/>
      <c r="PIB118" s="321"/>
      <c r="PIC118" s="321"/>
      <c r="PID118" s="321"/>
      <c r="PIE118" s="321"/>
      <c r="PIF118" s="321"/>
      <c r="PIG118" s="321"/>
      <c r="PIH118" s="321"/>
      <c r="PII118" s="321"/>
      <c r="PIJ118" s="321"/>
      <c r="PIK118" s="321"/>
      <c r="PIL118" s="321"/>
      <c r="PIM118" s="321"/>
      <c r="PIN118" s="321"/>
      <c r="PIO118" s="321"/>
      <c r="PIP118" s="321"/>
      <c r="PIQ118" s="321"/>
      <c r="PIR118" s="321"/>
      <c r="PIS118" s="321"/>
      <c r="PIT118" s="321"/>
      <c r="PIU118" s="321"/>
      <c r="PIV118" s="321"/>
      <c r="PIW118" s="321"/>
      <c r="PIX118" s="321"/>
      <c r="PIY118" s="321"/>
      <c r="PIZ118" s="321"/>
      <c r="PJA118" s="321"/>
      <c r="PJB118" s="321"/>
      <c r="PJC118" s="321"/>
      <c r="PJD118" s="321"/>
      <c r="PJE118" s="321"/>
      <c r="PJF118" s="321"/>
      <c r="PJG118" s="321"/>
      <c r="PJH118" s="321"/>
      <c r="PJI118" s="321"/>
      <c r="PJJ118" s="321"/>
      <c r="PJK118" s="321"/>
      <c r="PJL118" s="321"/>
      <c r="PJM118" s="321"/>
      <c r="PJN118" s="321"/>
      <c r="PJO118" s="321"/>
      <c r="PJP118" s="321"/>
      <c r="PJQ118" s="321"/>
      <c r="PJR118" s="321"/>
      <c r="PJS118" s="321"/>
      <c r="PJT118" s="321"/>
      <c r="PJU118" s="321"/>
      <c r="PJV118" s="321"/>
      <c r="PJW118" s="321"/>
      <c r="PJX118" s="321"/>
      <c r="PJY118" s="321"/>
      <c r="PJZ118" s="321"/>
      <c r="PKA118" s="321"/>
      <c r="PKB118" s="321"/>
      <c r="PKC118" s="321"/>
      <c r="PKD118" s="321"/>
      <c r="PKE118" s="321"/>
      <c r="PKF118" s="321"/>
      <c r="PKG118" s="321"/>
      <c r="PKH118" s="321"/>
      <c r="PKI118" s="321"/>
      <c r="PKJ118" s="321"/>
      <c r="PKK118" s="321"/>
      <c r="PKL118" s="321"/>
      <c r="PKM118" s="321"/>
      <c r="PKN118" s="321"/>
      <c r="PKO118" s="321"/>
      <c r="PKP118" s="321"/>
      <c r="PKQ118" s="321"/>
      <c r="PKR118" s="321"/>
      <c r="PKS118" s="321"/>
      <c r="PKT118" s="321"/>
      <c r="PKU118" s="321"/>
      <c r="PKV118" s="321"/>
      <c r="PKW118" s="321"/>
      <c r="PKX118" s="321"/>
      <c r="PKY118" s="321"/>
      <c r="PKZ118" s="321"/>
      <c r="PLA118" s="321"/>
      <c r="PLB118" s="321"/>
      <c r="PLC118" s="321"/>
      <c r="PLD118" s="321"/>
      <c r="PLE118" s="321"/>
      <c r="PLF118" s="321"/>
      <c r="PLG118" s="321"/>
      <c r="PLH118" s="321"/>
      <c r="PLI118" s="321"/>
      <c r="PLJ118" s="321"/>
      <c r="PLK118" s="321"/>
      <c r="PLL118" s="321"/>
      <c r="PLM118" s="321"/>
      <c r="PLN118" s="321"/>
      <c r="PLO118" s="321"/>
      <c r="PLP118" s="321"/>
      <c r="PLQ118" s="321"/>
      <c r="PLR118" s="321"/>
      <c r="PLS118" s="321"/>
      <c r="PLT118" s="321"/>
      <c r="PLU118" s="321"/>
      <c r="PLV118" s="321"/>
      <c r="PLW118" s="321"/>
      <c r="PLX118" s="321"/>
      <c r="PLY118" s="321"/>
      <c r="PLZ118" s="321"/>
      <c r="PMA118" s="321"/>
      <c r="PMB118" s="321"/>
      <c r="PMC118" s="321"/>
      <c r="PMD118" s="321"/>
      <c r="PME118" s="321"/>
      <c r="PMF118" s="321"/>
      <c r="PMG118" s="321"/>
      <c r="PMH118" s="321"/>
      <c r="PMI118" s="321"/>
      <c r="PMJ118" s="321"/>
      <c r="PMK118" s="321"/>
      <c r="PML118" s="321"/>
      <c r="PMM118" s="321"/>
      <c r="PMN118" s="321"/>
      <c r="PMO118" s="321"/>
      <c r="PMP118" s="321"/>
      <c r="PMQ118" s="321"/>
      <c r="PMR118" s="321"/>
      <c r="PMS118" s="321"/>
      <c r="PMT118" s="321"/>
      <c r="PMU118" s="321"/>
      <c r="PMV118" s="321"/>
      <c r="PMW118" s="321"/>
      <c r="PMX118" s="321"/>
      <c r="PMY118" s="321"/>
      <c r="PMZ118" s="321"/>
      <c r="PNA118" s="321"/>
      <c r="PNB118" s="321"/>
      <c r="PNC118" s="321"/>
      <c r="PND118" s="321"/>
      <c r="PNE118" s="321"/>
      <c r="PNF118" s="321"/>
      <c r="PNG118" s="321"/>
      <c r="PNH118" s="321"/>
      <c r="PNI118" s="321"/>
      <c r="PNJ118" s="321"/>
      <c r="PNK118" s="321"/>
      <c r="PNL118" s="321"/>
      <c r="PNM118" s="321"/>
      <c r="PNN118" s="321"/>
      <c r="PNO118" s="321"/>
      <c r="PNP118" s="321"/>
      <c r="PNQ118" s="321"/>
      <c r="PNR118" s="321"/>
      <c r="PNS118" s="321"/>
      <c r="PNT118" s="321"/>
      <c r="PNU118" s="321"/>
      <c r="PNV118" s="321"/>
      <c r="PNW118" s="321"/>
      <c r="PNX118" s="321"/>
      <c r="PNY118" s="321"/>
      <c r="PNZ118" s="321"/>
      <c r="POA118" s="321"/>
      <c r="POB118" s="321"/>
      <c r="POC118" s="321"/>
      <c r="POD118" s="321"/>
      <c r="POE118" s="321"/>
      <c r="POF118" s="321"/>
      <c r="POG118" s="321"/>
      <c r="POH118" s="321"/>
      <c r="POI118" s="321"/>
      <c r="POJ118" s="321"/>
      <c r="POK118" s="321"/>
      <c r="POL118" s="321"/>
      <c r="POM118" s="321"/>
      <c r="PON118" s="321"/>
      <c r="POO118" s="321"/>
      <c r="POP118" s="321"/>
      <c r="POQ118" s="321"/>
      <c r="POR118" s="321"/>
      <c r="POS118" s="321"/>
      <c r="POT118" s="321"/>
      <c r="POU118" s="321"/>
      <c r="POV118" s="321"/>
      <c r="POW118" s="321"/>
      <c r="POX118" s="321"/>
      <c r="POY118" s="321"/>
      <c r="POZ118" s="321"/>
      <c r="PPA118" s="321"/>
      <c r="PPB118" s="321"/>
      <c r="PPC118" s="321"/>
      <c r="PPD118" s="321"/>
      <c r="PPE118" s="321"/>
      <c r="PPF118" s="321"/>
      <c r="PPG118" s="321"/>
      <c r="PPH118" s="321"/>
      <c r="PPI118" s="321"/>
      <c r="PPJ118" s="321"/>
      <c r="PPK118" s="321"/>
      <c r="PPL118" s="321"/>
      <c r="PPM118" s="321"/>
      <c r="PPN118" s="321"/>
      <c r="PPO118" s="321"/>
      <c r="PPP118" s="321"/>
      <c r="PPQ118" s="321"/>
      <c r="PPR118" s="321"/>
      <c r="PPS118" s="321"/>
      <c r="PPT118" s="321"/>
      <c r="PPU118" s="321"/>
      <c r="PPV118" s="321"/>
      <c r="PPW118" s="321"/>
      <c r="PPX118" s="321"/>
      <c r="PPY118" s="321"/>
      <c r="PPZ118" s="321"/>
      <c r="PQA118" s="321"/>
      <c r="PQB118" s="321"/>
      <c r="PQC118" s="321"/>
      <c r="PQD118" s="321"/>
      <c r="PQE118" s="321"/>
      <c r="PQF118" s="321"/>
      <c r="PQG118" s="321"/>
      <c r="PQH118" s="321"/>
      <c r="PQI118" s="321"/>
      <c r="PQJ118" s="321"/>
      <c r="PQK118" s="321"/>
      <c r="PQL118" s="321"/>
      <c r="PQM118" s="321"/>
      <c r="PQN118" s="321"/>
      <c r="PQO118" s="321"/>
      <c r="PQP118" s="321"/>
      <c r="PQQ118" s="321"/>
      <c r="PQR118" s="321"/>
      <c r="PQS118" s="321"/>
      <c r="PQT118" s="321"/>
      <c r="PQU118" s="321"/>
      <c r="PQV118" s="321"/>
      <c r="PQW118" s="321"/>
      <c r="PQX118" s="321"/>
      <c r="PQY118" s="321"/>
      <c r="PQZ118" s="321"/>
      <c r="PRA118" s="321"/>
      <c r="PRB118" s="321"/>
      <c r="PRC118" s="321"/>
      <c r="PRD118" s="321"/>
      <c r="PRE118" s="321"/>
      <c r="PRF118" s="321"/>
      <c r="PRG118" s="321"/>
      <c r="PRH118" s="321"/>
      <c r="PRI118" s="321"/>
      <c r="PRJ118" s="321"/>
      <c r="PRK118" s="321"/>
      <c r="PRL118" s="321"/>
      <c r="PRM118" s="321"/>
      <c r="PRN118" s="321"/>
      <c r="PRO118" s="321"/>
      <c r="PRP118" s="321"/>
      <c r="PRQ118" s="321"/>
      <c r="PRR118" s="321"/>
      <c r="PRS118" s="321"/>
      <c r="PRT118" s="321"/>
      <c r="PRU118" s="321"/>
      <c r="PRV118" s="321"/>
      <c r="PRW118" s="321"/>
      <c r="PRX118" s="321"/>
      <c r="PRY118" s="321"/>
      <c r="PRZ118" s="321"/>
      <c r="PSA118" s="321"/>
      <c r="PSB118" s="321"/>
      <c r="PSC118" s="321"/>
      <c r="PSD118" s="321"/>
      <c r="PSE118" s="321"/>
      <c r="PSF118" s="321"/>
      <c r="PSG118" s="321"/>
      <c r="PSH118" s="321"/>
      <c r="PSI118" s="321"/>
      <c r="PSJ118" s="321"/>
      <c r="PSK118" s="321"/>
      <c r="PSL118" s="321"/>
      <c r="PSM118" s="321"/>
      <c r="PSN118" s="321"/>
      <c r="PSO118" s="321"/>
      <c r="PSP118" s="321"/>
      <c r="PSQ118" s="321"/>
      <c r="PSR118" s="321"/>
      <c r="PSS118" s="321"/>
      <c r="PST118" s="321"/>
      <c r="PSU118" s="321"/>
      <c r="PSV118" s="321"/>
      <c r="PSW118" s="321"/>
      <c r="PSX118" s="321"/>
      <c r="PSY118" s="321"/>
      <c r="PSZ118" s="321"/>
      <c r="PTA118" s="321"/>
      <c r="PTB118" s="321"/>
      <c r="PTC118" s="321"/>
      <c r="PTD118" s="321"/>
      <c r="PTE118" s="321"/>
      <c r="PTF118" s="321"/>
      <c r="PTG118" s="321"/>
      <c r="PTH118" s="321"/>
      <c r="PTI118" s="321"/>
      <c r="PTJ118" s="321"/>
      <c r="PTK118" s="321"/>
      <c r="PTL118" s="321"/>
      <c r="PTM118" s="321"/>
      <c r="PTN118" s="321"/>
      <c r="PTO118" s="321"/>
      <c r="PTP118" s="321"/>
      <c r="PTQ118" s="321"/>
      <c r="PTR118" s="321"/>
      <c r="PTS118" s="321"/>
      <c r="PTT118" s="321"/>
      <c r="PTU118" s="321"/>
      <c r="PTV118" s="321"/>
      <c r="PTW118" s="321"/>
      <c r="PTX118" s="321"/>
      <c r="PTY118" s="321"/>
      <c r="PTZ118" s="321"/>
      <c r="PUA118" s="321"/>
      <c r="PUB118" s="321"/>
      <c r="PUC118" s="321"/>
      <c r="PUD118" s="321"/>
      <c r="PUE118" s="321"/>
      <c r="PUF118" s="321"/>
      <c r="PUG118" s="321"/>
      <c r="PUH118" s="321"/>
      <c r="PUI118" s="321"/>
      <c r="PUJ118" s="321"/>
      <c r="PUK118" s="321"/>
      <c r="PUL118" s="321"/>
      <c r="PUM118" s="321"/>
      <c r="PUN118" s="321"/>
      <c r="PUO118" s="321"/>
      <c r="PUP118" s="321"/>
      <c r="PUQ118" s="321"/>
      <c r="PUR118" s="321"/>
      <c r="PUS118" s="321"/>
      <c r="PUT118" s="321"/>
      <c r="PUU118" s="321"/>
      <c r="PUV118" s="321"/>
      <c r="PUW118" s="321"/>
      <c r="PUX118" s="321"/>
      <c r="PUY118" s="321"/>
      <c r="PUZ118" s="321"/>
      <c r="PVA118" s="321"/>
      <c r="PVB118" s="321"/>
      <c r="PVC118" s="321"/>
      <c r="PVD118" s="321"/>
      <c r="PVE118" s="321"/>
      <c r="PVF118" s="321"/>
      <c r="PVG118" s="321"/>
      <c r="PVH118" s="321"/>
      <c r="PVI118" s="321"/>
      <c r="PVJ118" s="321"/>
      <c r="PVK118" s="321"/>
      <c r="PVL118" s="321"/>
      <c r="PVM118" s="321"/>
      <c r="PVN118" s="321"/>
      <c r="PVO118" s="321"/>
      <c r="PVP118" s="321"/>
      <c r="PVQ118" s="321"/>
      <c r="PVR118" s="321"/>
      <c r="PVS118" s="321"/>
      <c r="PVT118" s="321"/>
      <c r="PVU118" s="321"/>
      <c r="PVV118" s="321"/>
      <c r="PVW118" s="321"/>
      <c r="PVX118" s="321"/>
      <c r="PVY118" s="321"/>
      <c r="PVZ118" s="321"/>
      <c r="PWA118" s="321"/>
      <c r="PWB118" s="321"/>
      <c r="PWC118" s="321"/>
      <c r="PWD118" s="321"/>
      <c r="PWE118" s="321"/>
      <c r="PWF118" s="321"/>
      <c r="PWG118" s="321"/>
      <c r="PWH118" s="321"/>
      <c r="PWI118" s="321"/>
      <c r="PWJ118" s="321"/>
      <c r="PWK118" s="321"/>
      <c r="PWL118" s="321"/>
      <c r="PWM118" s="321"/>
      <c r="PWN118" s="321"/>
      <c r="PWO118" s="321"/>
      <c r="PWP118" s="321"/>
      <c r="PWQ118" s="321"/>
      <c r="PWR118" s="321"/>
      <c r="PWS118" s="321"/>
      <c r="PWT118" s="321"/>
      <c r="PWU118" s="321"/>
      <c r="PWV118" s="321"/>
      <c r="PWW118" s="321"/>
      <c r="PWX118" s="321"/>
      <c r="PWY118" s="321"/>
      <c r="PWZ118" s="321"/>
      <c r="PXA118" s="321"/>
      <c r="PXB118" s="321"/>
      <c r="PXC118" s="321"/>
      <c r="PXD118" s="321"/>
      <c r="PXE118" s="321"/>
      <c r="PXF118" s="321"/>
      <c r="PXG118" s="321"/>
      <c r="PXH118" s="321"/>
      <c r="PXI118" s="321"/>
      <c r="PXJ118" s="321"/>
      <c r="PXK118" s="321"/>
      <c r="PXL118" s="321"/>
      <c r="PXM118" s="321"/>
      <c r="PXN118" s="321"/>
      <c r="PXO118" s="321"/>
      <c r="PXP118" s="321"/>
      <c r="PXQ118" s="321"/>
      <c r="PXR118" s="321"/>
      <c r="PXS118" s="321"/>
      <c r="PXT118" s="321"/>
      <c r="PXU118" s="321"/>
      <c r="PXV118" s="321"/>
      <c r="PXW118" s="321"/>
      <c r="PXX118" s="321"/>
      <c r="PXY118" s="321"/>
      <c r="PXZ118" s="321"/>
      <c r="PYA118" s="321"/>
      <c r="PYB118" s="321"/>
      <c r="PYC118" s="321"/>
      <c r="PYD118" s="321"/>
      <c r="PYE118" s="321"/>
      <c r="PYF118" s="321"/>
      <c r="PYG118" s="321"/>
      <c r="PYH118" s="321"/>
      <c r="PYI118" s="321"/>
      <c r="PYJ118" s="321"/>
      <c r="PYK118" s="321"/>
      <c r="PYL118" s="321"/>
      <c r="PYM118" s="321"/>
      <c r="PYN118" s="321"/>
      <c r="PYO118" s="321"/>
      <c r="PYP118" s="321"/>
      <c r="PYQ118" s="321"/>
      <c r="PYR118" s="321"/>
      <c r="PYS118" s="321"/>
      <c r="PYT118" s="321"/>
      <c r="PYU118" s="321"/>
      <c r="PYV118" s="321"/>
      <c r="PYW118" s="321"/>
      <c r="PYX118" s="321"/>
      <c r="PYY118" s="321"/>
      <c r="PYZ118" s="321"/>
      <c r="PZA118" s="321"/>
      <c r="PZB118" s="321"/>
      <c r="PZC118" s="321"/>
      <c r="PZD118" s="321"/>
      <c r="PZE118" s="321"/>
      <c r="PZF118" s="321"/>
      <c r="PZG118" s="321"/>
      <c r="PZH118" s="321"/>
      <c r="PZI118" s="321"/>
      <c r="PZJ118" s="321"/>
      <c r="PZK118" s="321"/>
      <c r="PZL118" s="321"/>
      <c r="PZM118" s="321"/>
      <c r="PZN118" s="321"/>
      <c r="PZO118" s="321"/>
      <c r="PZP118" s="321"/>
      <c r="PZQ118" s="321"/>
      <c r="PZR118" s="321"/>
      <c r="PZS118" s="321"/>
      <c r="PZT118" s="321"/>
      <c r="PZU118" s="321"/>
      <c r="PZV118" s="321"/>
      <c r="PZW118" s="321"/>
      <c r="PZX118" s="321"/>
      <c r="PZY118" s="321"/>
      <c r="PZZ118" s="321"/>
      <c r="QAA118" s="321"/>
      <c r="QAB118" s="321"/>
      <c r="QAC118" s="321"/>
      <c r="QAD118" s="321"/>
      <c r="QAE118" s="321"/>
      <c r="QAF118" s="321"/>
      <c r="QAG118" s="321"/>
      <c r="QAH118" s="321"/>
      <c r="QAI118" s="321"/>
      <c r="QAJ118" s="321"/>
      <c r="QAK118" s="321"/>
      <c r="QAL118" s="321"/>
      <c r="QAM118" s="321"/>
      <c r="QAN118" s="321"/>
      <c r="QAO118" s="321"/>
      <c r="QAP118" s="321"/>
      <c r="QAQ118" s="321"/>
      <c r="QAR118" s="321"/>
      <c r="QAS118" s="321"/>
      <c r="QAT118" s="321"/>
      <c r="QAU118" s="321"/>
      <c r="QAV118" s="321"/>
      <c r="QAW118" s="321"/>
      <c r="QAX118" s="321"/>
      <c r="QAY118" s="321"/>
      <c r="QAZ118" s="321"/>
      <c r="QBA118" s="321"/>
      <c r="QBB118" s="321"/>
      <c r="QBC118" s="321"/>
      <c r="QBD118" s="321"/>
      <c r="QBE118" s="321"/>
      <c r="QBF118" s="321"/>
      <c r="QBG118" s="321"/>
      <c r="QBH118" s="321"/>
      <c r="QBI118" s="321"/>
      <c r="QBJ118" s="321"/>
      <c r="QBK118" s="321"/>
      <c r="QBL118" s="321"/>
      <c r="QBM118" s="321"/>
      <c r="QBN118" s="321"/>
      <c r="QBO118" s="321"/>
      <c r="QBP118" s="321"/>
      <c r="QBQ118" s="321"/>
      <c r="QBR118" s="321"/>
      <c r="QBS118" s="321"/>
      <c r="QBT118" s="321"/>
      <c r="QBU118" s="321"/>
      <c r="QBV118" s="321"/>
      <c r="QBW118" s="321"/>
      <c r="QBX118" s="321"/>
      <c r="QBY118" s="321"/>
      <c r="QBZ118" s="321"/>
      <c r="QCA118" s="321"/>
      <c r="QCB118" s="321"/>
      <c r="QCC118" s="321"/>
      <c r="QCD118" s="321"/>
      <c r="QCE118" s="321"/>
      <c r="QCF118" s="321"/>
      <c r="QCG118" s="321"/>
      <c r="QCH118" s="321"/>
      <c r="QCI118" s="321"/>
      <c r="QCJ118" s="321"/>
      <c r="QCK118" s="321"/>
      <c r="QCL118" s="321"/>
      <c r="QCM118" s="321"/>
      <c r="QCN118" s="321"/>
      <c r="QCO118" s="321"/>
      <c r="QCP118" s="321"/>
      <c r="QCQ118" s="321"/>
      <c r="QCR118" s="321"/>
      <c r="QCS118" s="321"/>
      <c r="QCT118" s="321"/>
      <c r="QCU118" s="321"/>
      <c r="QCV118" s="321"/>
      <c r="QCW118" s="321"/>
      <c r="QCX118" s="321"/>
      <c r="QCY118" s="321"/>
      <c r="QCZ118" s="321"/>
      <c r="QDA118" s="321"/>
      <c r="QDB118" s="321"/>
      <c r="QDC118" s="321"/>
      <c r="QDD118" s="321"/>
      <c r="QDE118" s="321"/>
      <c r="QDF118" s="321"/>
      <c r="QDG118" s="321"/>
      <c r="QDH118" s="321"/>
      <c r="QDI118" s="321"/>
      <c r="QDJ118" s="321"/>
      <c r="QDK118" s="321"/>
      <c r="QDL118" s="321"/>
      <c r="QDM118" s="321"/>
      <c r="QDN118" s="321"/>
      <c r="QDO118" s="321"/>
      <c r="QDP118" s="321"/>
      <c r="QDQ118" s="321"/>
      <c r="QDR118" s="321"/>
      <c r="QDS118" s="321"/>
      <c r="QDT118" s="321"/>
      <c r="QDU118" s="321"/>
      <c r="QDV118" s="321"/>
      <c r="QDW118" s="321"/>
      <c r="QDX118" s="321"/>
      <c r="QDY118" s="321"/>
      <c r="QDZ118" s="321"/>
      <c r="QEA118" s="321"/>
      <c r="QEB118" s="321"/>
      <c r="QEC118" s="321"/>
      <c r="QED118" s="321"/>
      <c r="QEE118" s="321"/>
      <c r="QEF118" s="321"/>
      <c r="QEG118" s="321"/>
      <c r="QEH118" s="321"/>
      <c r="QEI118" s="321"/>
      <c r="QEJ118" s="321"/>
      <c r="QEK118" s="321"/>
      <c r="QEL118" s="321"/>
      <c r="QEM118" s="321"/>
      <c r="QEN118" s="321"/>
      <c r="QEO118" s="321"/>
      <c r="QEP118" s="321"/>
      <c r="QEQ118" s="321"/>
      <c r="QER118" s="321"/>
      <c r="QES118" s="321"/>
      <c r="QET118" s="321"/>
      <c r="QEU118" s="321"/>
      <c r="QEV118" s="321"/>
      <c r="QEW118" s="321"/>
      <c r="QEX118" s="321"/>
      <c r="QEY118" s="321"/>
      <c r="QEZ118" s="321"/>
      <c r="QFA118" s="321"/>
      <c r="QFB118" s="321"/>
      <c r="QFC118" s="321"/>
      <c r="QFD118" s="321"/>
      <c r="QFE118" s="321"/>
      <c r="QFF118" s="321"/>
      <c r="QFG118" s="321"/>
      <c r="QFH118" s="321"/>
      <c r="QFI118" s="321"/>
      <c r="QFJ118" s="321"/>
      <c r="QFK118" s="321"/>
      <c r="QFL118" s="321"/>
      <c r="QFM118" s="321"/>
      <c r="QFN118" s="321"/>
      <c r="QFO118" s="321"/>
      <c r="QFP118" s="321"/>
      <c r="QFQ118" s="321"/>
      <c r="QFR118" s="321"/>
      <c r="QFS118" s="321"/>
      <c r="QFT118" s="321"/>
      <c r="QFU118" s="321"/>
      <c r="QFV118" s="321"/>
      <c r="QFW118" s="321"/>
      <c r="QFX118" s="321"/>
      <c r="QFY118" s="321"/>
      <c r="QFZ118" s="321"/>
      <c r="QGA118" s="321"/>
      <c r="QGB118" s="321"/>
      <c r="QGC118" s="321"/>
      <c r="QGD118" s="321"/>
      <c r="QGE118" s="321"/>
      <c r="QGF118" s="321"/>
      <c r="QGG118" s="321"/>
      <c r="QGH118" s="321"/>
      <c r="QGI118" s="321"/>
      <c r="QGJ118" s="321"/>
      <c r="QGK118" s="321"/>
      <c r="QGL118" s="321"/>
      <c r="QGM118" s="321"/>
      <c r="QGN118" s="321"/>
      <c r="QGO118" s="321"/>
      <c r="QGP118" s="321"/>
      <c r="QGQ118" s="321"/>
      <c r="QGR118" s="321"/>
      <c r="QGS118" s="321"/>
      <c r="QGT118" s="321"/>
      <c r="QGU118" s="321"/>
      <c r="QGV118" s="321"/>
      <c r="QGW118" s="321"/>
      <c r="QGX118" s="321"/>
      <c r="QGY118" s="321"/>
      <c r="QGZ118" s="321"/>
      <c r="QHA118" s="321"/>
      <c r="QHB118" s="321"/>
      <c r="QHC118" s="321"/>
      <c r="QHD118" s="321"/>
      <c r="QHE118" s="321"/>
      <c r="QHF118" s="321"/>
      <c r="QHG118" s="321"/>
      <c r="QHH118" s="321"/>
      <c r="QHI118" s="321"/>
      <c r="QHJ118" s="321"/>
      <c r="QHK118" s="321"/>
      <c r="QHL118" s="321"/>
      <c r="QHM118" s="321"/>
      <c r="QHN118" s="321"/>
      <c r="QHO118" s="321"/>
      <c r="QHP118" s="321"/>
      <c r="QHQ118" s="321"/>
      <c r="QHR118" s="321"/>
      <c r="QHS118" s="321"/>
      <c r="QHT118" s="321"/>
      <c r="QHU118" s="321"/>
      <c r="QHV118" s="321"/>
      <c r="QHW118" s="321"/>
      <c r="QHX118" s="321"/>
      <c r="QHY118" s="321"/>
      <c r="QHZ118" s="321"/>
      <c r="QIA118" s="321"/>
      <c r="QIB118" s="321"/>
      <c r="QIC118" s="321"/>
      <c r="QID118" s="321"/>
      <c r="QIE118" s="321"/>
      <c r="QIF118" s="321"/>
      <c r="QIG118" s="321"/>
      <c r="QIH118" s="321"/>
      <c r="QII118" s="321"/>
      <c r="QIJ118" s="321"/>
      <c r="QIK118" s="321"/>
      <c r="QIL118" s="321"/>
      <c r="QIM118" s="321"/>
      <c r="QIN118" s="321"/>
      <c r="QIO118" s="321"/>
      <c r="QIP118" s="321"/>
      <c r="QIQ118" s="321"/>
      <c r="QIR118" s="321"/>
      <c r="QIS118" s="321"/>
      <c r="QIT118" s="321"/>
      <c r="QIU118" s="321"/>
      <c r="QIV118" s="321"/>
      <c r="QIW118" s="321"/>
      <c r="QIX118" s="321"/>
      <c r="QIY118" s="321"/>
      <c r="QIZ118" s="321"/>
      <c r="QJA118" s="321"/>
      <c r="QJB118" s="321"/>
      <c r="QJC118" s="321"/>
      <c r="QJD118" s="321"/>
      <c r="QJE118" s="321"/>
      <c r="QJF118" s="321"/>
      <c r="QJG118" s="321"/>
      <c r="QJH118" s="321"/>
      <c r="QJI118" s="321"/>
      <c r="QJJ118" s="321"/>
      <c r="QJK118" s="321"/>
      <c r="QJL118" s="321"/>
      <c r="QJM118" s="321"/>
      <c r="QJN118" s="321"/>
      <c r="QJO118" s="321"/>
      <c r="QJP118" s="321"/>
      <c r="QJQ118" s="321"/>
      <c r="QJR118" s="321"/>
      <c r="QJS118" s="321"/>
      <c r="QJT118" s="321"/>
      <c r="QJU118" s="321"/>
      <c r="QJV118" s="321"/>
      <c r="QJW118" s="321"/>
      <c r="QJX118" s="321"/>
      <c r="QJY118" s="321"/>
      <c r="QJZ118" s="321"/>
      <c r="QKA118" s="321"/>
      <c r="QKB118" s="321"/>
      <c r="QKC118" s="321"/>
      <c r="QKD118" s="321"/>
      <c r="QKE118" s="321"/>
      <c r="QKF118" s="321"/>
      <c r="QKG118" s="321"/>
      <c r="QKH118" s="321"/>
      <c r="QKI118" s="321"/>
      <c r="QKJ118" s="321"/>
      <c r="QKK118" s="321"/>
      <c r="QKL118" s="321"/>
      <c r="QKM118" s="321"/>
      <c r="QKN118" s="321"/>
      <c r="QKO118" s="321"/>
      <c r="QKP118" s="321"/>
      <c r="QKQ118" s="321"/>
      <c r="QKR118" s="321"/>
      <c r="QKS118" s="321"/>
      <c r="QKT118" s="321"/>
      <c r="QKU118" s="321"/>
      <c r="QKV118" s="321"/>
      <c r="QKW118" s="321"/>
      <c r="QKX118" s="321"/>
      <c r="QKY118" s="321"/>
      <c r="QKZ118" s="321"/>
      <c r="QLA118" s="321"/>
      <c r="QLB118" s="321"/>
      <c r="QLC118" s="321"/>
      <c r="QLD118" s="321"/>
      <c r="QLE118" s="321"/>
      <c r="QLF118" s="321"/>
      <c r="QLG118" s="321"/>
      <c r="QLH118" s="321"/>
      <c r="QLI118" s="321"/>
      <c r="QLJ118" s="321"/>
      <c r="QLK118" s="321"/>
      <c r="QLL118" s="321"/>
      <c r="QLM118" s="321"/>
      <c r="QLN118" s="321"/>
      <c r="QLO118" s="321"/>
      <c r="QLP118" s="321"/>
      <c r="QLQ118" s="321"/>
      <c r="QLR118" s="321"/>
      <c r="QLS118" s="321"/>
      <c r="QLT118" s="321"/>
      <c r="QLU118" s="321"/>
      <c r="QLV118" s="321"/>
      <c r="QLW118" s="321"/>
      <c r="QLX118" s="321"/>
      <c r="QLY118" s="321"/>
      <c r="QLZ118" s="321"/>
      <c r="QMA118" s="321"/>
      <c r="QMB118" s="321"/>
      <c r="QMC118" s="321"/>
      <c r="QMD118" s="321"/>
      <c r="QME118" s="321"/>
      <c r="QMF118" s="321"/>
      <c r="QMG118" s="321"/>
      <c r="QMH118" s="321"/>
      <c r="QMI118" s="321"/>
      <c r="QMJ118" s="321"/>
      <c r="QMK118" s="321"/>
      <c r="QML118" s="321"/>
      <c r="QMM118" s="321"/>
      <c r="QMN118" s="321"/>
      <c r="QMO118" s="321"/>
      <c r="QMP118" s="321"/>
      <c r="QMQ118" s="321"/>
      <c r="QMR118" s="321"/>
      <c r="QMS118" s="321"/>
      <c r="QMT118" s="321"/>
      <c r="QMU118" s="321"/>
      <c r="QMV118" s="321"/>
      <c r="QMW118" s="321"/>
      <c r="QMX118" s="321"/>
      <c r="QMY118" s="321"/>
      <c r="QMZ118" s="321"/>
      <c r="QNA118" s="321"/>
      <c r="QNB118" s="321"/>
      <c r="QNC118" s="321"/>
      <c r="QND118" s="321"/>
      <c r="QNE118" s="321"/>
      <c r="QNF118" s="321"/>
      <c r="QNG118" s="321"/>
      <c r="QNH118" s="321"/>
      <c r="QNI118" s="321"/>
      <c r="QNJ118" s="321"/>
      <c r="QNK118" s="321"/>
      <c r="QNL118" s="321"/>
      <c r="QNM118" s="321"/>
      <c r="QNN118" s="321"/>
      <c r="QNO118" s="321"/>
      <c r="QNP118" s="321"/>
      <c r="QNQ118" s="321"/>
      <c r="QNR118" s="321"/>
      <c r="QNS118" s="321"/>
      <c r="QNT118" s="321"/>
      <c r="QNU118" s="321"/>
      <c r="QNV118" s="321"/>
      <c r="QNW118" s="321"/>
      <c r="QNX118" s="321"/>
      <c r="QNY118" s="321"/>
      <c r="QNZ118" s="321"/>
      <c r="QOA118" s="321"/>
      <c r="QOB118" s="321"/>
      <c r="QOC118" s="321"/>
      <c r="QOD118" s="321"/>
      <c r="QOE118" s="321"/>
      <c r="QOF118" s="321"/>
      <c r="QOG118" s="321"/>
      <c r="QOH118" s="321"/>
      <c r="QOI118" s="321"/>
      <c r="QOJ118" s="321"/>
      <c r="QOK118" s="321"/>
      <c r="QOL118" s="321"/>
      <c r="QOM118" s="321"/>
      <c r="QON118" s="321"/>
      <c r="QOO118" s="321"/>
      <c r="QOP118" s="321"/>
      <c r="QOQ118" s="321"/>
      <c r="QOR118" s="321"/>
      <c r="QOS118" s="321"/>
      <c r="QOT118" s="321"/>
      <c r="QOU118" s="321"/>
      <c r="QOV118" s="321"/>
      <c r="QOW118" s="321"/>
      <c r="QOX118" s="321"/>
      <c r="QOY118" s="321"/>
      <c r="QOZ118" s="321"/>
      <c r="QPA118" s="321"/>
      <c r="QPB118" s="321"/>
      <c r="QPC118" s="321"/>
      <c r="QPD118" s="321"/>
      <c r="QPE118" s="321"/>
      <c r="QPF118" s="321"/>
      <c r="QPG118" s="321"/>
      <c r="QPH118" s="321"/>
      <c r="QPI118" s="321"/>
      <c r="QPJ118" s="321"/>
      <c r="QPK118" s="321"/>
      <c r="QPL118" s="321"/>
      <c r="QPM118" s="321"/>
      <c r="QPN118" s="321"/>
      <c r="QPO118" s="321"/>
      <c r="QPP118" s="321"/>
      <c r="QPQ118" s="321"/>
      <c r="QPR118" s="321"/>
      <c r="QPS118" s="321"/>
      <c r="QPT118" s="321"/>
      <c r="QPU118" s="321"/>
      <c r="QPV118" s="321"/>
      <c r="QPW118" s="321"/>
      <c r="QPX118" s="321"/>
      <c r="QPY118" s="321"/>
      <c r="QPZ118" s="321"/>
      <c r="QQA118" s="321"/>
      <c r="QQB118" s="321"/>
      <c r="QQC118" s="321"/>
      <c r="QQD118" s="321"/>
      <c r="QQE118" s="321"/>
      <c r="QQF118" s="321"/>
      <c r="QQG118" s="321"/>
      <c r="QQH118" s="321"/>
      <c r="QQI118" s="321"/>
      <c r="QQJ118" s="321"/>
      <c r="QQK118" s="321"/>
      <c r="QQL118" s="321"/>
      <c r="QQM118" s="321"/>
      <c r="QQN118" s="321"/>
      <c r="QQO118" s="321"/>
      <c r="QQP118" s="321"/>
      <c r="QQQ118" s="321"/>
      <c r="QQR118" s="321"/>
      <c r="QQS118" s="321"/>
      <c r="QQT118" s="321"/>
      <c r="QQU118" s="321"/>
      <c r="QQV118" s="321"/>
      <c r="QQW118" s="321"/>
      <c r="QQX118" s="321"/>
      <c r="QQY118" s="321"/>
      <c r="QQZ118" s="321"/>
      <c r="QRA118" s="321"/>
      <c r="QRB118" s="321"/>
      <c r="QRC118" s="321"/>
      <c r="QRD118" s="321"/>
      <c r="QRE118" s="321"/>
      <c r="QRF118" s="321"/>
      <c r="QRG118" s="321"/>
      <c r="QRH118" s="321"/>
      <c r="QRI118" s="321"/>
      <c r="QRJ118" s="321"/>
      <c r="QRK118" s="321"/>
      <c r="QRL118" s="321"/>
      <c r="QRM118" s="321"/>
      <c r="QRN118" s="321"/>
      <c r="QRO118" s="321"/>
      <c r="QRP118" s="321"/>
      <c r="QRQ118" s="321"/>
      <c r="QRR118" s="321"/>
      <c r="QRS118" s="321"/>
      <c r="QRT118" s="321"/>
      <c r="QRU118" s="321"/>
      <c r="QRV118" s="321"/>
      <c r="QRW118" s="321"/>
      <c r="QRX118" s="321"/>
      <c r="QRY118" s="321"/>
      <c r="QRZ118" s="321"/>
      <c r="QSA118" s="321"/>
      <c r="QSB118" s="321"/>
      <c r="QSC118" s="321"/>
      <c r="QSD118" s="321"/>
      <c r="QSE118" s="321"/>
      <c r="QSF118" s="321"/>
      <c r="QSG118" s="321"/>
      <c r="QSH118" s="321"/>
      <c r="QSI118" s="321"/>
      <c r="QSJ118" s="321"/>
      <c r="QSK118" s="321"/>
      <c r="QSL118" s="321"/>
      <c r="QSM118" s="321"/>
      <c r="QSN118" s="321"/>
      <c r="QSO118" s="321"/>
      <c r="QSP118" s="321"/>
      <c r="QSQ118" s="321"/>
      <c r="QSR118" s="321"/>
      <c r="QSS118" s="321"/>
      <c r="QST118" s="321"/>
      <c r="QSU118" s="321"/>
      <c r="QSV118" s="321"/>
      <c r="QSW118" s="321"/>
      <c r="QSX118" s="321"/>
      <c r="QSY118" s="321"/>
      <c r="QSZ118" s="321"/>
      <c r="QTA118" s="321"/>
      <c r="QTB118" s="321"/>
      <c r="QTC118" s="321"/>
      <c r="QTD118" s="321"/>
      <c r="QTE118" s="321"/>
      <c r="QTF118" s="321"/>
      <c r="QTG118" s="321"/>
      <c r="QTH118" s="321"/>
      <c r="QTI118" s="321"/>
      <c r="QTJ118" s="321"/>
      <c r="QTK118" s="321"/>
      <c r="QTL118" s="321"/>
      <c r="QTM118" s="321"/>
      <c r="QTN118" s="321"/>
      <c r="QTO118" s="321"/>
      <c r="QTP118" s="321"/>
      <c r="QTQ118" s="321"/>
      <c r="QTR118" s="321"/>
      <c r="QTS118" s="321"/>
      <c r="QTT118" s="321"/>
      <c r="QTU118" s="321"/>
      <c r="QTV118" s="321"/>
      <c r="QTW118" s="321"/>
      <c r="QTX118" s="321"/>
      <c r="QTY118" s="321"/>
      <c r="QTZ118" s="321"/>
      <c r="QUA118" s="321"/>
      <c r="QUB118" s="321"/>
      <c r="QUC118" s="321"/>
      <c r="QUD118" s="321"/>
      <c r="QUE118" s="321"/>
      <c r="QUF118" s="321"/>
      <c r="QUG118" s="321"/>
      <c r="QUH118" s="321"/>
      <c r="QUI118" s="321"/>
      <c r="QUJ118" s="321"/>
      <c r="QUK118" s="321"/>
      <c r="QUL118" s="321"/>
      <c r="QUM118" s="321"/>
      <c r="QUN118" s="321"/>
      <c r="QUO118" s="321"/>
      <c r="QUP118" s="321"/>
      <c r="QUQ118" s="321"/>
      <c r="QUR118" s="321"/>
      <c r="QUS118" s="321"/>
      <c r="QUT118" s="321"/>
      <c r="QUU118" s="321"/>
      <c r="QUV118" s="321"/>
      <c r="QUW118" s="321"/>
      <c r="QUX118" s="321"/>
      <c r="QUY118" s="321"/>
      <c r="QUZ118" s="321"/>
      <c r="QVA118" s="321"/>
      <c r="QVB118" s="321"/>
      <c r="QVC118" s="321"/>
      <c r="QVD118" s="321"/>
      <c r="QVE118" s="321"/>
      <c r="QVF118" s="321"/>
      <c r="QVG118" s="321"/>
      <c r="QVH118" s="321"/>
      <c r="QVI118" s="321"/>
      <c r="QVJ118" s="321"/>
      <c r="QVK118" s="321"/>
      <c r="QVL118" s="321"/>
      <c r="QVM118" s="321"/>
      <c r="QVN118" s="321"/>
      <c r="QVO118" s="321"/>
      <c r="QVP118" s="321"/>
      <c r="QVQ118" s="321"/>
      <c r="QVR118" s="321"/>
      <c r="QVS118" s="321"/>
      <c r="QVT118" s="321"/>
      <c r="QVU118" s="321"/>
      <c r="QVV118" s="321"/>
      <c r="QVW118" s="321"/>
      <c r="QVX118" s="321"/>
      <c r="QVY118" s="321"/>
      <c r="QVZ118" s="321"/>
      <c r="QWA118" s="321"/>
      <c r="QWB118" s="321"/>
      <c r="QWC118" s="321"/>
      <c r="QWD118" s="321"/>
      <c r="QWE118" s="321"/>
      <c r="QWF118" s="321"/>
      <c r="QWG118" s="321"/>
      <c r="QWH118" s="321"/>
      <c r="QWI118" s="321"/>
      <c r="QWJ118" s="321"/>
      <c r="QWK118" s="321"/>
      <c r="QWL118" s="321"/>
      <c r="QWM118" s="321"/>
      <c r="QWN118" s="321"/>
      <c r="QWO118" s="321"/>
      <c r="QWP118" s="321"/>
      <c r="QWQ118" s="321"/>
      <c r="QWR118" s="321"/>
      <c r="QWS118" s="321"/>
      <c r="QWT118" s="321"/>
      <c r="QWU118" s="321"/>
      <c r="QWV118" s="321"/>
      <c r="QWW118" s="321"/>
      <c r="QWX118" s="321"/>
      <c r="QWY118" s="321"/>
      <c r="QWZ118" s="321"/>
      <c r="QXA118" s="321"/>
      <c r="QXB118" s="321"/>
      <c r="QXC118" s="321"/>
      <c r="QXD118" s="321"/>
      <c r="QXE118" s="321"/>
      <c r="QXF118" s="321"/>
      <c r="QXG118" s="321"/>
      <c r="QXH118" s="321"/>
      <c r="QXI118" s="321"/>
      <c r="QXJ118" s="321"/>
      <c r="QXK118" s="321"/>
      <c r="QXL118" s="321"/>
      <c r="QXM118" s="321"/>
      <c r="QXN118" s="321"/>
      <c r="QXO118" s="321"/>
      <c r="QXP118" s="321"/>
      <c r="QXQ118" s="321"/>
      <c r="QXR118" s="321"/>
      <c r="QXS118" s="321"/>
      <c r="QXT118" s="321"/>
      <c r="QXU118" s="321"/>
      <c r="QXV118" s="321"/>
      <c r="QXW118" s="321"/>
      <c r="QXX118" s="321"/>
      <c r="QXY118" s="321"/>
      <c r="QXZ118" s="321"/>
      <c r="QYA118" s="321"/>
      <c r="QYB118" s="321"/>
      <c r="QYC118" s="321"/>
      <c r="QYD118" s="321"/>
      <c r="QYE118" s="321"/>
      <c r="QYF118" s="321"/>
      <c r="QYG118" s="321"/>
      <c r="QYH118" s="321"/>
      <c r="QYI118" s="321"/>
      <c r="QYJ118" s="321"/>
      <c r="QYK118" s="321"/>
      <c r="QYL118" s="321"/>
      <c r="QYM118" s="321"/>
      <c r="QYN118" s="321"/>
      <c r="QYO118" s="321"/>
      <c r="QYP118" s="321"/>
      <c r="QYQ118" s="321"/>
      <c r="QYR118" s="321"/>
      <c r="QYS118" s="321"/>
      <c r="QYT118" s="321"/>
      <c r="QYU118" s="321"/>
      <c r="QYV118" s="321"/>
      <c r="QYW118" s="321"/>
      <c r="QYX118" s="321"/>
      <c r="QYY118" s="321"/>
      <c r="QYZ118" s="321"/>
      <c r="QZA118" s="321"/>
      <c r="QZB118" s="321"/>
      <c r="QZC118" s="321"/>
      <c r="QZD118" s="321"/>
      <c r="QZE118" s="321"/>
      <c r="QZF118" s="321"/>
      <c r="QZG118" s="321"/>
      <c r="QZH118" s="321"/>
      <c r="QZI118" s="321"/>
      <c r="QZJ118" s="321"/>
      <c r="QZK118" s="321"/>
      <c r="QZL118" s="321"/>
      <c r="QZM118" s="321"/>
      <c r="QZN118" s="321"/>
      <c r="QZO118" s="321"/>
      <c r="QZP118" s="321"/>
      <c r="QZQ118" s="321"/>
      <c r="QZR118" s="321"/>
      <c r="QZS118" s="321"/>
      <c r="QZT118" s="321"/>
      <c r="QZU118" s="321"/>
      <c r="QZV118" s="321"/>
      <c r="QZW118" s="321"/>
      <c r="QZX118" s="321"/>
      <c r="QZY118" s="321"/>
      <c r="QZZ118" s="321"/>
      <c r="RAA118" s="321"/>
      <c r="RAB118" s="321"/>
      <c r="RAC118" s="321"/>
      <c r="RAD118" s="321"/>
      <c r="RAE118" s="321"/>
      <c r="RAF118" s="321"/>
      <c r="RAG118" s="321"/>
      <c r="RAH118" s="321"/>
      <c r="RAI118" s="321"/>
      <c r="RAJ118" s="321"/>
      <c r="RAK118" s="321"/>
      <c r="RAL118" s="321"/>
      <c r="RAM118" s="321"/>
      <c r="RAN118" s="321"/>
      <c r="RAO118" s="321"/>
      <c r="RAP118" s="321"/>
      <c r="RAQ118" s="321"/>
      <c r="RAR118" s="321"/>
      <c r="RAS118" s="321"/>
      <c r="RAT118" s="321"/>
      <c r="RAU118" s="321"/>
      <c r="RAV118" s="321"/>
      <c r="RAW118" s="321"/>
      <c r="RAX118" s="321"/>
      <c r="RAY118" s="321"/>
      <c r="RAZ118" s="321"/>
      <c r="RBA118" s="321"/>
      <c r="RBB118" s="321"/>
      <c r="RBC118" s="321"/>
      <c r="RBD118" s="321"/>
      <c r="RBE118" s="321"/>
      <c r="RBF118" s="321"/>
      <c r="RBG118" s="321"/>
      <c r="RBH118" s="321"/>
      <c r="RBI118" s="321"/>
      <c r="RBJ118" s="321"/>
      <c r="RBK118" s="321"/>
      <c r="RBL118" s="321"/>
      <c r="RBM118" s="321"/>
      <c r="RBN118" s="321"/>
      <c r="RBO118" s="321"/>
      <c r="RBP118" s="321"/>
      <c r="RBQ118" s="321"/>
      <c r="RBR118" s="321"/>
      <c r="RBS118" s="321"/>
      <c r="RBT118" s="321"/>
      <c r="RBU118" s="321"/>
      <c r="RBV118" s="321"/>
      <c r="RBW118" s="321"/>
      <c r="RBX118" s="321"/>
      <c r="RBY118" s="321"/>
      <c r="RBZ118" s="321"/>
      <c r="RCA118" s="321"/>
      <c r="RCB118" s="321"/>
      <c r="RCC118" s="321"/>
      <c r="RCD118" s="321"/>
      <c r="RCE118" s="321"/>
      <c r="RCF118" s="321"/>
      <c r="RCG118" s="321"/>
      <c r="RCH118" s="321"/>
      <c r="RCI118" s="321"/>
      <c r="RCJ118" s="321"/>
      <c r="RCK118" s="321"/>
      <c r="RCL118" s="321"/>
      <c r="RCM118" s="321"/>
      <c r="RCN118" s="321"/>
      <c r="RCO118" s="321"/>
      <c r="RCP118" s="321"/>
      <c r="RCQ118" s="321"/>
      <c r="RCR118" s="321"/>
      <c r="RCS118" s="321"/>
      <c r="RCT118" s="321"/>
      <c r="RCU118" s="321"/>
      <c r="RCV118" s="321"/>
      <c r="RCW118" s="321"/>
      <c r="RCX118" s="321"/>
      <c r="RCY118" s="321"/>
      <c r="RCZ118" s="321"/>
      <c r="RDA118" s="321"/>
      <c r="RDB118" s="321"/>
      <c r="RDC118" s="321"/>
      <c r="RDD118" s="321"/>
      <c r="RDE118" s="321"/>
      <c r="RDF118" s="321"/>
      <c r="RDG118" s="321"/>
      <c r="RDH118" s="321"/>
      <c r="RDI118" s="321"/>
      <c r="RDJ118" s="321"/>
      <c r="RDK118" s="321"/>
      <c r="RDL118" s="321"/>
      <c r="RDM118" s="321"/>
      <c r="RDN118" s="321"/>
      <c r="RDO118" s="321"/>
      <c r="RDP118" s="321"/>
      <c r="RDQ118" s="321"/>
      <c r="RDR118" s="321"/>
      <c r="RDS118" s="321"/>
      <c r="RDT118" s="321"/>
      <c r="RDU118" s="321"/>
      <c r="RDV118" s="321"/>
      <c r="RDW118" s="321"/>
      <c r="RDX118" s="321"/>
      <c r="RDY118" s="321"/>
      <c r="RDZ118" s="321"/>
      <c r="REA118" s="321"/>
      <c r="REB118" s="321"/>
      <c r="REC118" s="321"/>
      <c r="RED118" s="321"/>
      <c r="REE118" s="321"/>
      <c r="REF118" s="321"/>
      <c r="REG118" s="321"/>
      <c r="REH118" s="321"/>
      <c r="REI118" s="321"/>
      <c r="REJ118" s="321"/>
      <c r="REK118" s="321"/>
      <c r="REL118" s="321"/>
      <c r="REM118" s="321"/>
      <c r="REN118" s="321"/>
      <c r="REO118" s="321"/>
      <c r="REP118" s="321"/>
      <c r="REQ118" s="321"/>
      <c r="RER118" s="321"/>
      <c r="RES118" s="321"/>
      <c r="RET118" s="321"/>
      <c r="REU118" s="321"/>
      <c r="REV118" s="321"/>
      <c r="REW118" s="321"/>
      <c r="REX118" s="321"/>
      <c r="REY118" s="321"/>
      <c r="REZ118" s="321"/>
      <c r="RFA118" s="321"/>
      <c r="RFB118" s="321"/>
      <c r="RFC118" s="321"/>
      <c r="RFD118" s="321"/>
      <c r="RFE118" s="321"/>
      <c r="RFF118" s="321"/>
      <c r="RFG118" s="321"/>
      <c r="RFH118" s="321"/>
      <c r="RFI118" s="321"/>
      <c r="RFJ118" s="321"/>
      <c r="RFK118" s="321"/>
      <c r="RFL118" s="321"/>
      <c r="RFM118" s="321"/>
      <c r="RFN118" s="321"/>
      <c r="RFO118" s="321"/>
      <c r="RFP118" s="321"/>
      <c r="RFQ118" s="321"/>
      <c r="RFR118" s="321"/>
      <c r="RFS118" s="321"/>
      <c r="RFT118" s="321"/>
      <c r="RFU118" s="321"/>
      <c r="RFV118" s="321"/>
      <c r="RFW118" s="321"/>
      <c r="RFX118" s="321"/>
      <c r="RFY118" s="321"/>
      <c r="RFZ118" s="321"/>
      <c r="RGA118" s="321"/>
      <c r="RGB118" s="321"/>
      <c r="RGC118" s="321"/>
      <c r="RGD118" s="321"/>
      <c r="RGE118" s="321"/>
      <c r="RGF118" s="321"/>
      <c r="RGG118" s="321"/>
      <c r="RGH118" s="321"/>
      <c r="RGI118" s="321"/>
      <c r="RGJ118" s="321"/>
      <c r="RGK118" s="321"/>
      <c r="RGL118" s="321"/>
      <c r="RGM118" s="321"/>
      <c r="RGN118" s="321"/>
      <c r="RGO118" s="321"/>
      <c r="RGP118" s="321"/>
      <c r="RGQ118" s="321"/>
      <c r="RGR118" s="321"/>
      <c r="RGS118" s="321"/>
      <c r="RGT118" s="321"/>
      <c r="RGU118" s="321"/>
      <c r="RGV118" s="321"/>
      <c r="RGW118" s="321"/>
      <c r="RGX118" s="321"/>
      <c r="RGY118" s="321"/>
      <c r="RGZ118" s="321"/>
      <c r="RHA118" s="321"/>
      <c r="RHB118" s="321"/>
      <c r="RHC118" s="321"/>
      <c r="RHD118" s="321"/>
      <c r="RHE118" s="321"/>
      <c r="RHF118" s="321"/>
      <c r="RHG118" s="321"/>
      <c r="RHH118" s="321"/>
      <c r="RHI118" s="321"/>
      <c r="RHJ118" s="321"/>
      <c r="RHK118" s="321"/>
      <c r="RHL118" s="321"/>
      <c r="RHM118" s="321"/>
      <c r="RHN118" s="321"/>
      <c r="RHO118" s="321"/>
      <c r="RHP118" s="321"/>
      <c r="RHQ118" s="321"/>
      <c r="RHR118" s="321"/>
      <c r="RHS118" s="321"/>
      <c r="RHT118" s="321"/>
      <c r="RHU118" s="321"/>
      <c r="RHV118" s="321"/>
      <c r="RHW118" s="321"/>
      <c r="RHX118" s="321"/>
      <c r="RHY118" s="321"/>
      <c r="RHZ118" s="321"/>
      <c r="RIA118" s="321"/>
      <c r="RIB118" s="321"/>
      <c r="RIC118" s="321"/>
      <c r="RID118" s="321"/>
      <c r="RIE118" s="321"/>
      <c r="RIF118" s="321"/>
      <c r="RIG118" s="321"/>
      <c r="RIH118" s="321"/>
      <c r="RII118" s="321"/>
      <c r="RIJ118" s="321"/>
      <c r="RIK118" s="321"/>
      <c r="RIL118" s="321"/>
      <c r="RIM118" s="321"/>
      <c r="RIN118" s="321"/>
      <c r="RIO118" s="321"/>
      <c r="RIP118" s="321"/>
      <c r="RIQ118" s="321"/>
      <c r="RIR118" s="321"/>
      <c r="RIS118" s="321"/>
      <c r="RIT118" s="321"/>
      <c r="RIU118" s="321"/>
      <c r="RIV118" s="321"/>
      <c r="RIW118" s="321"/>
      <c r="RIX118" s="321"/>
      <c r="RIY118" s="321"/>
      <c r="RIZ118" s="321"/>
      <c r="RJA118" s="321"/>
      <c r="RJB118" s="321"/>
      <c r="RJC118" s="321"/>
      <c r="RJD118" s="321"/>
      <c r="RJE118" s="321"/>
      <c r="RJF118" s="321"/>
      <c r="RJG118" s="321"/>
      <c r="RJH118" s="321"/>
      <c r="RJI118" s="321"/>
      <c r="RJJ118" s="321"/>
      <c r="RJK118" s="321"/>
      <c r="RJL118" s="321"/>
      <c r="RJM118" s="321"/>
      <c r="RJN118" s="321"/>
      <c r="RJO118" s="321"/>
      <c r="RJP118" s="321"/>
      <c r="RJQ118" s="321"/>
      <c r="RJR118" s="321"/>
      <c r="RJS118" s="321"/>
      <c r="RJT118" s="321"/>
      <c r="RJU118" s="321"/>
      <c r="RJV118" s="321"/>
      <c r="RJW118" s="321"/>
      <c r="RJX118" s="321"/>
      <c r="RJY118" s="321"/>
      <c r="RJZ118" s="321"/>
      <c r="RKA118" s="321"/>
      <c r="RKB118" s="321"/>
      <c r="RKC118" s="321"/>
      <c r="RKD118" s="321"/>
      <c r="RKE118" s="321"/>
      <c r="RKF118" s="321"/>
      <c r="RKG118" s="321"/>
      <c r="RKH118" s="321"/>
      <c r="RKI118" s="321"/>
      <c r="RKJ118" s="321"/>
      <c r="RKK118" s="321"/>
      <c r="RKL118" s="321"/>
      <c r="RKM118" s="321"/>
      <c r="RKN118" s="321"/>
      <c r="RKO118" s="321"/>
      <c r="RKP118" s="321"/>
      <c r="RKQ118" s="321"/>
      <c r="RKR118" s="321"/>
      <c r="RKS118" s="321"/>
      <c r="RKT118" s="321"/>
      <c r="RKU118" s="321"/>
      <c r="RKV118" s="321"/>
      <c r="RKW118" s="321"/>
      <c r="RKX118" s="321"/>
      <c r="RKY118" s="321"/>
      <c r="RKZ118" s="321"/>
      <c r="RLA118" s="321"/>
      <c r="RLB118" s="321"/>
      <c r="RLC118" s="321"/>
      <c r="RLD118" s="321"/>
      <c r="RLE118" s="321"/>
      <c r="RLF118" s="321"/>
      <c r="RLG118" s="321"/>
      <c r="RLH118" s="321"/>
      <c r="RLI118" s="321"/>
      <c r="RLJ118" s="321"/>
      <c r="RLK118" s="321"/>
      <c r="RLL118" s="321"/>
      <c r="RLM118" s="321"/>
      <c r="RLN118" s="321"/>
      <c r="RLO118" s="321"/>
      <c r="RLP118" s="321"/>
      <c r="RLQ118" s="321"/>
      <c r="RLR118" s="321"/>
      <c r="RLS118" s="321"/>
      <c r="RLT118" s="321"/>
      <c r="RLU118" s="321"/>
      <c r="RLV118" s="321"/>
      <c r="RLW118" s="321"/>
      <c r="RLX118" s="321"/>
      <c r="RLY118" s="321"/>
      <c r="RLZ118" s="321"/>
      <c r="RMA118" s="321"/>
      <c r="RMB118" s="321"/>
      <c r="RMC118" s="321"/>
      <c r="RMD118" s="321"/>
      <c r="RME118" s="321"/>
      <c r="RMF118" s="321"/>
      <c r="RMG118" s="321"/>
      <c r="RMH118" s="321"/>
      <c r="RMI118" s="321"/>
      <c r="RMJ118" s="321"/>
      <c r="RMK118" s="321"/>
      <c r="RML118" s="321"/>
      <c r="RMM118" s="321"/>
      <c r="RMN118" s="321"/>
      <c r="RMO118" s="321"/>
      <c r="RMP118" s="321"/>
      <c r="RMQ118" s="321"/>
      <c r="RMR118" s="321"/>
      <c r="RMS118" s="321"/>
      <c r="RMT118" s="321"/>
      <c r="RMU118" s="321"/>
      <c r="RMV118" s="321"/>
      <c r="RMW118" s="321"/>
      <c r="RMX118" s="321"/>
      <c r="RMY118" s="321"/>
      <c r="RMZ118" s="321"/>
      <c r="RNA118" s="321"/>
      <c r="RNB118" s="321"/>
      <c r="RNC118" s="321"/>
      <c r="RND118" s="321"/>
      <c r="RNE118" s="321"/>
      <c r="RNF118" s="321"/>
      <c r="RNG118" s="321"/>
      <c r="RNH118" s="321"/>
      <c r="RNI118" s="321"/>
      <c r="RNJ118" s="321"/>
      <c r="RNK118" s="321"/>
      <c r="RNL118" s="321"/>
      <c r="RNM118" s="321"/>
      <c r="RNN118" s="321"/>
      <c r="RNO118" s="321"/>
      <c r="RNP118" s="321"/>
      <c r="RNQ118" s="321"/>
      <c r="RNR118" s="321"/>
      <c r="RNS118" s="321"/>
      <c r="RNT118" s="321"/>
      <c r="RNU118" s="321"/>
      <c r="RNV118" s="321"/>
      <c r="RNW118" s="321"/>
      <c r="RNX118" s="321"/>
      <c r="RNY118" s="321"/>
      <c r="RNZ118" s="321"/>
      <c r="ROA118" s="321"/>
      <c r="ROB118" s="321"/>
      <c r="ROC118" s="321"/>
      <c r="ROD118" s="321"/>
      <c r="ROE118" s="321"/>
      <c r="ROF118" s="321"/>
      <c r="ROG118" s="321"/>
      <c r="ROH118" s="321"/>
      <c r="ROI118" s="321"/>
      <c r="ROJ118" s="321"/>
      <c r="ROK118" s="321"/>
      <c r="ROL118" s="321"/>
      <c r="ROM118" s="321"/>
      <c r="RON118" s="321"/>
      <c r="ROO118" s="321"/>
      <c r="ROP118" s="321"/>
      <c r="ROQ118" s="321"/>
      <c r="ROR118" s="321"/>
      <c r="ROS118" s="321"/>
      <c r="ROT118" s="321"/>
      <c r="ROU118" s="321"/>
      <c r="ROV118" s="321"/>
      <c r="ROW118" s="321"/>
      <c r="ROX118" s="321"/>
      <c r="ROY118" s="321"/>
      <c r="ROZ118" s="321"/>
      <c r="RPA118" s="321"/>
      <c r="RPB118" s="321"/>
      <c r="RPC118" s="321"/>
      <c r="RPD118" s="321"/>
      <c r="RPE118" s="321"/>
      <c r="RPF118" s="321"/>
      <c r="RPG118" s="321"/>
      <c r="RPH118" s="321"/>
      <c r="RPI118" s="321"/>
      <c r="RPJ118" s="321"/>
      <c r="RPK118" s="321"/>
      <c r="RPL118" s="321"/>
      <c r="RPM118" s="321"/>
      <c r="RPN118" s="321"/>
      <c r="RPO118" s="321"/>
      <c r="RPP118" s="321"/>
      <c r="RPQ118" s="321"/>
      <c r="RPR118" s="321"/>
      <c r="RPS118" s="321"/>
      <c r="RPT118" s="321"/>
      <c r="RPU118" s="321"/>
      <c r="RPV118" s="321"/>
      <c r="RPW118" s="321"/>
      <c r="RPX118" s="321"/>
      <c r="RPY118" s="321"/>
      <c r="RPZ118" s="321"/>
      <c r="RQA118" s="321"/>
      <c r="RQB118" s="321"/>
      <c r="RQC118" s="321"/>
      <c r="RQD118" s="321"/>
      <c r="RQE118" s="321"/>
      <c r="RQF118" s="321"/>
      <c r="RQG118" s="321"/>
      <c r="RQH118" s="321"/>
      <c r="RQI118" s="321"/>
      <c r="RQJ118" s="321"/>
      <c r="RQK118" s="321"/>
      <c r="RQL118" s="321"/>
      <c r="RQM118" s="321"/>
      <c r="RQN118" s="321"/>
      <c r="RQO118" s="321"/>
      <c r="RQP118" s="321"/>
      <c r="RQQ118" s="321"/>
      <c r="RQR118" s="321"/>
      <c r="RQS118" s="321"/>
      <c r="RQT118" s="321"/>
      <c r="RQU118" s="321"/>
      <c r="RQV118" s="321"/>
      <c r="RQW118" s="321"/>
      <c r="RQX118" s="321"/>
      <c r="RQY118" s="321"/>
      <c r="RQZ118" s="321"/>
      <c r="RRA118" s="321"/>
      <c r="RRB118" s="321"/>
      <c r="RRC118" s="321"/>
      <c r="RRD118" s="321"/>
      <c r="RRE118" s="321"/>
      <c r="RRF118" s="321"/>
      <c r="RRG118" s="321"/>
      <c r="RRH118" s="321"/>
      <c r="RRI118" s="321"/>
      <c r="RRJ118" s="321"/>
      <c r="RRK118" s="321"/>
      <c r="RRL118" s="321"/>
      <c r="RRM118" s="321"/>
      <c r="RRN118" s="321"/>
      <c r="RRO118" s="321"/>
      <c r="RRP118" s="321"/>
      <c r="RRQ118" s="321"/>
      <c r="RRR118" s="321"/>
      <c r="RRS118" s="321"/>
      <c r="RRT118" s="321"/>
      <c r="RRU118" s="321"/>
      <c r="RRV118" s="321"/>
      <c r="RRW118" s="321"/>
      <c r="RRX118" s="321"/>
      <c r="RRY118" s="321"/>
      <c r="RRZ118" s="321"/>
      <c r="RSA118" s="321"/>
      <c r="RSB118" s="321"/>
      <c r="RSC118" s="321"/>
      <c r="RSD118" s="321"/>
      <c r="RSE118" s="321"/>
      <c r="RSF118" s="321"/>
      <c r="RSG118" s="321"/>
      <c r="RSH118" s="321"/>
      <c r="RSI118" s="321"/>
      <c r="RSJ118" s="321"/>
      <c r="RSK118" s="321"/>
      <c r="RSL118" s="321"/>
      <c r="RSM118" s="321"/>
      <c r="RSN118" s="321"/>
      <c r="RSO118" s="321"/>
      <c r="RSP118" s="321"/>
      <c r="RSQ118" s="321"/>
      <c r="RSR118" s="321"/>
      <c r="RSS118" s="321"/>
      <c r="RST118" s="321"/>
      <c r="RSU118" s="321"/>
      <c r="RSV118" s="321"/>
      <c r="RSW118" s="321"/>
      <c r="RSX118" s="321"/>
      <c r="RSY118" s="321"/>
      <c r="RSZ118" s="321"/>
      <c r="RTA118" s="321"/>
      <c r="RTB118" s="321"/>
      <c r="RTC118" s="321"/>
      <c r="RTD118" s="321"/>
      <c r="RTE118" s="321"/>
      <c r="RTF118" s="321"/>
      <c r="RTG118" s="321"/>
      <c r="RTH118" s="321"/>
      <c r="RTI118" s="321"/>
      <c r="RTJ118" s="321"/>
      <c r="RTK118" s="321"/>
      <c r="RTL118" s="321"/>
      <c r="RTM118" s="321"/>
      <c r="RTN118" s="321"/>
      <c r="RTO118" s="321"/>
      <c r="RTP118" s="321"/>
      <c r="RTQ118" s="321"/>
      <c r="RTR118" s="321"/>
      <c r="RTS118" s="321"/>
      <c r="RTT118" s="321"/>
      <c r="RTU118" s="321"/>
      <c r="RTV118" s="321"/>
      <c r="RTW118" s="321"/>
      <c r="RTX118" s="321"/>
      <c r="RTY118" s="321"/>
      <c r="RTZ118" s="321"/>
      <c r="RUA118" s="321"/>
      <c r="RUB118" s="321"/>
      <c r="RUC118" s="321"/>
      <c r="RUD118" s="321"/>
      <c r="RUE118" s="321"/>
      <c r="RUF118" s="321"/>
      <c r="RUG118" s="321"/>
      <c r="RUH118" s="321"/>
      <c r="RUI118" s="321"/>
      <c r="RUJ118" s="321"/>
      <c r="RUK118" s="321"/>
      <c r="RUL118" s="321"/>
      <c r="RUM118" s="321"/>
      <c r="RUN118" s="321"/>
      <c r="RUO118" s="321"/>
      <c r="RUP118" s="321"/>
      <c r="RUQ118" s="321"/>
      <c r="RUR118" s="321"/>
      <c r="RUS118" s="321"/>
      <c r="RUT118" s="321"/>
      <c r="RUU118" s="321"/>
      <c r="RUV118" s="321"/>
      <c r="RUW118" s="321"/>
      <c r="RUX118" s="321"/>
      <c r="RUY118" s="321"/>
      <c r="RUZ118" s="321"/>
      <c r="RVA118" s="321"/>
      <c r="RVB118" s="321"/>
      <c r="RVC118" s="321"/>
      <c r="RVD118" s="321"/>
      <c r="RVE118" s="321"/>
      <c r="RVF118" s="321"/>
      <c r="RVG118" s="321"/>
      <c r="RVH118" s="321"/>
      <c r="RVI118" s="321"/>
      <c r="RVJ118" s="321"/>
      <c r="RVK118" s="321"/>
      <c r="RVL118" s="321"/>
      <c r="RVM118" s="321"/>
      <c r="RVN118" s="321"/>
      <c r="RVO118" s="321"/>
      <c r="RVP118" s="321"/>
      <c r="RVQ118" s="321"/>
      <c r="RVR118" s="321"/>
      <c r="RVS118" s="321"/>
      <c r="RVT118" s="321"/>
      <c r="RVU118" s="321"/>
      <c r="RVV118" s="321"/>
      <c r="RVW118" s="321"/>
      <c r="RVX118" s="321"/>
      <c r="RVY118" s="321"/>
      <c r="RVZ118" s="321"/>
      <c r="RWA118" s="321"/>
      <c r="RWB118" s="321"/>
      <c r="RWC118" s="321"/>
      <c r="RWD118" s="321"/>
      <c r="RWE118" s="321"/>
      <c r="RWF118" s="321"/>
      <c r="RWG118" s="321"/>
      <c r="RWH118" s="321"/>
      <c r="RWI118" s="321"/>
      <c r="RWJ118" s="321"/>
      <c r="RWK118" s="321"/>
      <c r="RWL118" s="321"/>
      <c r="RWM118" s="321"/>
      <c r="RWN118" s="321"/>
      <c r="RWO118" s="321"/>
      <c r="RWP118" s="321"/>
      <c r="RWQ118" s="321"/>
      <c r="RWR118" s="321"/>
      <c r="RWS118" s="321"/>
      <c r="RWT118" s="321"/>
      <c r="RWU118" s="321"/>
      <c r="RWV118" s="321"/>
      <c r="RWW118" s="321"/>
      <c r="RWX118" s="321"/>
      <c r="RWY118" s="321"/>
      <c r="RWZ118" s="321"/>
      <c r="RXA118" s="321"/>
      <c r="RXB118" s="321"/>
      <c r="RXC118" s="321"/>
      <c r="RXD118" s="321"/>
      <c r="RXE118" s="321"/>
      <c r="RXF118" s="321"/>
      <c r="RXG118" s="321"/>
      <c r="RXH118" s="321"/>
      <c r="RXI118" s="321"/>
      <c r="RXJ118" s="321"/>
      <c r="RXK118" s="321"/>
      <c r="RXL118" s="321"/>
      <c r="RXM118" s="321"/>
      <c r="RXN118" s="321"/>
      <c r="RXO118" s="321"/>
      <c r="RXP118" s="321"/>
      <c r="RXQ118" s="321"/>
      <c r="RXR118" s="321"/>
      <c r="RXS118" s="321"/>
      <c r="RXT118" s="321"/>
      <c r="RXU118" s="321"/>
      <c r="RXV118" s="321"/>
      <c r="RXW118" s="321"/>
      <c r="RXX118" s="321"/>
      <c r="RXY118" s="321"/>
      <c r="RXZ118" s="321"/>
      <c r="RYA118" s="321"/>
      <c r="RYB118" s="321"/>
      <c r="RYC118" s="321"/>
      <c r="RYD118" s="321"/>
      <c r="RYE118" s="321"/>
      <c r="RYF118" s="321"/>
      <c r="RYG118" s="321"/>
      <c r="RYH118" s="321"/>
      <c r="RYI118" s="321"/>
      <c r="RYJ118" s="321"/>
      <c r="RYK118" s="321"/>
      <c r="RYL118" s="321"/>
      <c r="RYM118" s="321"/>
      <c r="RYN118" s="321"/>
      <c r="RYO118" s="321"/>
      <c r="RYP118" s="321"/>
      <c r="RYQ118" s="321"/>
      <c r="RYR118" s="321"/>
      <c r="RYS118" s="321"/>
      <c r="RYT118" s="321"/>
      <c r="RYU118" s="321"/>
      <c r="RYV118" s="321"/>
      <c r="RYW118" s="321"/>
      <c r="RYX118" s="321"/>
      <c r="RYY118" s="321"/>
      <c r="RYZ118" s="321"/>
      <c r="RZA118" s="321"/>
      <c r="RZB118" s="321"/>
      <c r="RZC118" s="321"/>
      <c r="RZD118" s="321"/>
      <c r="RZE118" s="321"/>
      <c r="RZF118" s="321"/>
      <c r="RZG118" s="321"/>
      <c r="RZH118" s="321"/>
      <c r="RZI118" s="321"/>
      <c r="RZJ118" s="321"/>
      <c r="RZK118" s="321"/>
      <c r="RZL118" s="321"/>
      <c r="RZM118" s="321"/>
      <c r="RZN118" s="321"/>
      <c r="RZO118" s="321"/>
      <c r="RZP118" s="321"/>
      <c r="RZQ118" s="321"/>
      <c r="RZR118" s="321"/>
      <c r="RZS118" s="321"/>
      <c r="RZT118" s="321"/>
      <c r="RZU118" s="321"/>
      <c r="RZV118" s="321"/>
      <c r="RZW118" s="321"/>
      <c r="RZX118" s="321"/>
      <c r="RZY118" s="321"/>
      <c r="RZZ118" s="321"/>
      <c r="SAA118" s="321"/>
      <c r="SAB118" s="321"/>
      <c r="SAC118" s="321"/>
      <c r="SAD118" s="321"/>
      <c r="SAE118" s="321"/>
      <c r="SAF118" s="321"/>
      <c r="SAG118" s="321"/>
      <c r="SAH118" s="321"/>
      <c r="SAI118" s="321"/>
      <c r="SAJ118" s="321"/>
      <c r="SAK118" s="321"/>
      <c r="SAL118" s="321"/>
      <c r="SAM118" s="321"/>
      <c r="SAN118" s="321"/>
      <c r="SAO118" s="321"/>
      <c r="SAP118" s="321"/>
      <c r="SAQ118" s="321"/>
      <c r="SAR118" s="321"/>
      <c r="SAS118" s="321"/>
      <c r="SAT118" s="321"/>
      <c r="SAU118" s="321"/>
      <c r="SAV118" s="321"/>
      <c r="SAW118" s="321"/>
      <c r="SAX118" s="321"/>
      <c r="SAY118" s="321"/>
      <c r="SAZ118" s="321"/>
      <c r="SBA118" s="321"/>
      <c r="SBB118" s="321"/>
      <c r="SBC118" s="321"/>
      <c r="SBD118" s="321"/>
      <c r="SBE118" s="321"/>
      <c r="SBF118" s="321"/>
      <c r="SBG118" s="321"/>
      <c r="SBH118" s="321"/>
      <c r="SBI118" s="321"/>
      <c r="SBJ118" s="321"/>
      <c r="SBK118" s="321"/>
      <c r="SBL118" s="321"/>
      <c r="SBM118" s="321"/>
      <c r="SBN118" s="321"/>
      <c r="SBO118" s="321"/>
      <c r="SBP118" s="321"/>
      <c r="SBQ118" s="321"/>
      <c r="SBR118" s="321"/>
      <c r="SBS118" s="321"/>
      <c r="SBT118" s="321"/>
      <c r="SBU118" s="321"/>
      <c r="SBV118" s="321"/>
      <c r="SBW118" s="321"/>
      <c r="SBX118" s="321"/>
      <c r="SBY118" s="321"/>
      <c r="SBZ118" s="321"/>
      <c r="SCA118" s="321"/>
      <c r="SCB118" s="321"/>
      <c r="SCC118" s="321"/>
      <c r="SCD118" s="321"/>
      <c r="SCE118" s="321"/>
      <c r="SCF118" s="321"/>
      <c r="SCG118" s="321"/>
      <c r="SCH118" s="321"/>
      <c r="SCI118" s="321"/>
      <c r="SCJ118" s="321"/>
      <c r="SCK118" s="321"/>
      <c r="SCL118" s="321"/>
      <c r="SCM118" s="321"/>
      <c r="SCN118" s="321"/>
      <c r="SCO118" s="321"/>
      <c r="SCP118" s="321"/>
      <c r="SCQ118" s="321"/>
      <c r="SCR118" s="321"/>
      <c r="SCS118" s="321"/>
      <c r="SCT118" s="321"/>
      <c r="SCU118" s="321"/>
      <c r="SCV118" s="321"/>
      <c r="SCW118" s="321"/>
      <c r="SCX118" s="321"/>
      <c r="SCY118" s="321"/>
      <c r="SCZ118" s="321"/>
      <c r="SDA118" s="321"/>
      <c r="SDB118" s="321"/>
      <c r="SDC118" s="321"/>
      <c r="SDD118" s="321"/>
      <c r="SDE118" s="321"/>
      <c r="SDF118" s="321"/>
      <c r="SDG118" s="321"/>
      <c r="SDH118" s="321"/>
      <c r="SDI118" s="321"/>
      <c r="SDJ118" s="321"/>
      <c r="SDK118" s="321"/>
      <c r="SDL118" s="321"/>
      <c r="SDM118" s="321"/>
      <c r="SDN118" s="321"/>
      <c r="SDO118" s="321"/>
      <c r="SDP118" s="321"/>
      <c r="SDQ118" s="321"/>
      <c r="SDR118" s="321"/>
      <c r="SDS118" s="321"/>
      <c r="SDT118" s="321"/>
      <c r="SDU118" s="321"/>
      <c r="SDV118" s="321"/>
      <c r="SDW118" s="321"/>
      <c r="SDX118" s="321"/>
      <c r="SDY118" s="321"/>
      <c r="SDZ118" s="321"/>
      <c r="SEA118" s="321"/>
      <c r="SEB118" s="321"/>
      <c r="SEC118" s="321"/>
      <c r="SED118" s="321"/>
      <c r="SEE118" s="321"/>
      <c r="SEF118" s="321"/>
      <c r="SEG118" s="321"/>
      <c r="SEH118" s="321"/>
      <c r="SEI118" s="321"/>
      <c r="SEJ118" s="321"/>
      <c r="SEK118" s="321"/>
      <c r="SEL118" s="321"/>
      <c r="SEM118" s="321"/>
      <c r="SEN118" s="321"/>
      <c r="SEO118" s="321"/>
      <c r="SEP118" s="321"/>
      <c r="SEQ118" s="321"/>
      <c r="SER118" s="321"/>
      <c r="SES118" s="321"/>
      <c r="SET118" s="321"/>
      <c r="SEU118" s="321"/>
      <c r="SEV118" s="321"/>
      <c r="SEW118" s="321"/>
      <c r="SEX118" s="321"/>
      <c r="SEY118" s="321"/>
      <c r="SEZ118" s="321"/>
      <c r="SFA118" s="321"/>
      <c r="SFB118" s="321"/>
      <c r="SFC118" s="321"/>
      <c r="SFD118" s="321"/>
      <c r="SFE118" s="321"/>
      <c r="SFF118" s="321"/>
      <c r="SFG118" s="321"/>
      <c r="SFH118" s="321"/>
      <c r="SFI118" s="321"/>
      <c r="SFJ118" s="321"/>
      <c r="SFK118" s="321"/>
      <c r="SFL118" s="321"/>
      <c r="SFM118" s="321"/>
      <c r="SFN118" s="321"/>
      <c r="SFO118" s="321"/>
      <c r="SFP118" s="321"/>
      <c r="SFQ118" s="321"/>
      <c r="SFR118" s="321"/>
      <c r="SFS118" s="321"/>
      <c r="SFT118" s="321"/>
      <c r="SFU118" s="321"/>
      <c r="SFV118" s="321"/>
      <c r="SFW118" s="321"/>
      <c r="SFX118" s="321"/>
      <c r="SFY118" s="321"/>
      <c r="SFZ118" s="321"/>
      <c r="SGA118" s="321"/>
      <c r="SGB118" s="321"/>
      <c r="SGC118" s="321"/>
      <c r="SGD118" s="321"/>
      <c r="SGE118" s="321"/>
      <c r="SGF118" s="321"/>
      <c r="SGG118" s="321"/>
      <c r="SGH118" s="321"/>
      <c r="SGI118" s="321"/>
      <c r="SGJ118" s="321"/>
      <c r="SGK118" s="321"/>
      <c r="SGL118" s="321"/>
      <c r="SGM118" s="321"/>
      <c r="SGN118" s="321"/>
      <c r="SGO118" s="321"/>
      <c r="SGP118" s="321"/>
      <c r="SGQ118" s="321"/>
      <c r="SGR118" s="321"/>
      <c r="SGS118" s="321"/>
      <c r="SGT118" s="321"/>
      <c r="SGU118" s="321"/>
      <c r="SGV118" s="321"/>
      <c r="SGW118" s="321"/>
      <c r="SGX118" s="321"/>
      <c r="SGY118" s="321"/>
      <c r="SGZ118" s="321"/>
      <c r="SHA118" s="321"/>
      <c r="SHB118" s="321"/>
      <c r="SHC118" s="321"/>
      <c r="SHD118" s="321"/>
      <c r="SHE118" s="321"/>
      <c r="SHF118" s="321"/>
      <c r="SHG118" s="321"/>
      <c r="SHH118" s="321"/>
      <c r="SHI118" s="321"/>
      <c r="SHJ118" s="321"/>
      <c r="SHK118" s="321"/>
      <c r="SHL118" s="321"/>
      <c r="SHM118" s="321"/>
      <c r="SHN118" s="321"/>
      <c r="SHO118" s="321"/>
      <c r="SHP118" s="321"/>
      <c r="SHQ118" s="321"/>
      <c r="SHR118" s="321"/>
      <c r="SHS118" s="321"/>
      <c r="SHT118" s="321"/>
      <c r="SHU118" s="321"/>
      <c r="SHV118" s="321"/>
      <c r="SHW118" s="321"/>
      <c r="SHX118" s="321"/>
      <c r="SHY118" s="321"/>
      <c r="SHZ118" s="321"/>
      <c r="SIA118" s="321"/>
      <c r="SIB118" s="321"/>
      <c r="SIC118" s="321"/>
      <c r="SID118" s="321"/>
      <c r="SIE118" s="321"/>
      <c r="SIF118" s="321"/>
      <c r="SIG118" s="321"/>
      <c r="SIH118" s="321"/>
      <c r="SII118" s="321"/>
      <c r="SIJ118" s="321"/>
      <c r="SIK118" s="321"/>
      <c r="SIL118" s="321"/>
      <c r="SIM118" s="321"/>
      <c r="SIN118" s="321"/>
      <c r="SIO118" s="321"/>
      <c r="SIP118" s="321"/>
      <c r="SIQ118" s="321"/>
      <c r="SIR118" s="321"/>
      <c r="SIS118" s="321"/>
      <c r="SIT118" s="321"/>
      <c r="SIU118" s="321"/>
      <c r="SIV118" s="321"/>
      <c r="SIW118" s="321"/>
      <c r="SIX118" s="321"/>
      <c r="SIY118" s="321"/>
      <c r="SIZ118" s="321"/>
      <c r="SJA118" s="321"/>
      <c r="SJB118" s="321"/>
      <c r="SJC118" s="321"/>
      <c r="SJD118" s="321"/>
      <c r="SJE118" s="321"/>
      <c r="SJF118" s="321"/>
      <c r="SJG118" s="321"/>
      <c r="SJH118" s="321"/>
      <c r="SJI118" s="321"/>
      <c r="SJJ118" s="321"/>
      <c r="SJK118" s="321"/>
      <c r="SJL118" s="321"/>
      <c r="SJM118" s="321"/>
      <c r="SJN118" s="321"/>
      <c r="SJO118" s="321"/>
      <c r="SJP118" s="321"/>
      <c r="SJQ118" s="321"/>
      <c r="SJR118" s="321"/>
      <c r="SJS118" s="321"/>
      <c r="SJT118" s="321"/>
      <c r="SJU118" s="321"/>
      <c r="SJV118" s="321"/>
      <c r="SJW118" s="321"/>
      <c r="SJX118" s="321"/>
      <c r="SJY118" s="321"/>
      <c r="SJZ118" s="321"/>
      <c r="SKA118" s="321"/>
      <c r="SKB118" s="321"/>
      <c r="SKC118" s="321"/>
      <c r="SKD118" s="321"/>
      <c r="SKE118" s="321"/>
      <c r="SKF118" s="321"/>
      <c r="SKG118" s="321"/>
      <c r="SKH118" s="321"/>
      <c r="SKI118" s="321"/>
      <c r="SKJ118" s="321"/>
      <c r="SKK118" s="321"/>
      <c r="SKL118" s="321"/>
      <c r="SKM118" s="321"/>
      <c r="SKN118" s="321"/>
      <c r="SKO118" s="321"/>
      <c r="SKP118" s="321"/>
      <c r="SKQ118" s="321"/>
      <c r="SKR118" s="321"/>
      <c r="SKS118" s="321"/>
      <c r="SKT118" s="321"/>
      <c r="SKU118" s="321"/>
      <c r="SKV118" s="321"/>
      <c r="SKW118" s="321"/>
      <c r="SKX118" s="321"/>
      <c r="SKY118" s="321"/>
      <c r="SKZ118" s="321"/>
      <c r="SLA118" s="321"/>
      <c r="SLB118" s="321"/>
      <c r="SLC118" s="321"/>
      <c r="SLD118" s="321"/>
      <c r="SLE118" s="321"/>
      <c r="SLF118" s="321"/>
      <c r="SLG118" s="321"/>
      <c r="SLH118" s="321"/>
      <c r="SLI118" s="321"/>
      <c r="SLJ118" s="321"/>
      <c r="SLK118" s="321"/>
      <c r="SLL118" s="321"/>
      <c r="SLM118" s="321"/>
      <c r="SLN118" s="321"/>
      <c r="SLO118" s="321"/>
      <c r="SLP118" s="321"/>
      <c r="SLQ118" s="321"/>
      <c r="SLR118" s="321"/>
      <c r="SLS118" s="321"/>
      <c r="SLT118" s="321"/>
      <c r="SLU118" s="321"/>
      <c r="SLV118" s="321"/>
      <c r="SLW118" s="321"/>
      <c r="SLX118" s="321"/>
      <c r="SLY118" s="321"/>
      <c r="SLZ118" s="321"/>
      <c r="SMA118" s="321"/>
      <c r="SMB118" s="321"/>
      <c r="SMC118" s="321"/>
      <c r="SMD118" s="321"/>
      <c r="SME118" s="321"/>
      <c r="SMF118" s="321"/>
      <c r="SMG118" s="321"/>
      <c r="SMH118" s="321"/>
      <c r="SMI118" s="321"/>
      <c r="SMJ118" s="321"/>
      <c r="SMK118" s="321"/>
      <c r="SML118" s="321"/>
      <c r="SMM118" s="321"/>
      <c r="SMN118" s="321"/>
      <c r="SMO118" s="321"/>
      <c r="SMP118" s="321"/>
      <c r="SMQ118" s="321"/>
      <c r="SMR118" s="321"/>
      <c r="SMS118" s="321"/>
      <c r="SMT118" s="321"/>
      <c r="SMU118" s="321"/>
      <c r="SMV118" s="321"/>
      <c r="SMW118" s="321"/>
      <c r="SMX118" s="321"/>
      <c r="SMY118" s="321"/>
      <c r="SMZ118" s="321"/>
      <c r="SNA118" s="321"/>
      <c r="SNB118" s="321"/>
      <c r="SNC118" s="321"/>
      <c r="SND118" s="321"/>
      <c r="SNE118" s="321"/>
      <c r="SNF118" s="321"/>
      <c r="SNG118" s="321"/>
      <c r="SNH118" s="321"/>
      <c r="SNI118" s="321"/>
      <c r="SNJ118" s="321"/>
      <c r="SNK118" s="321"/>
      <c r="SNL118" s="321"/>
      <c r="SNM118" s="321"/>
      <c r="SNN118" s="321"/>
      <c r="SNO118" s="321"/>
      <c r="SNP118" s="321"/>
      <c r="SNQ118" s="321"/>
      <c r="SNR118" s="321"/>
      <c r="SNS118" s="321"/>
      <c r="SNT118" s="321"/>
      <c r="SNU118" s="321"/>
      <c r="SNV118" s="321"/>
      <c r="SNW118" s="321"/>
      <c r="SNX118" s="321"/>
      <c r="SNY118" s="321"/>
      <c r="SNZ118" s="321"/>
      <c r="SOA118" s="321"/>
      <c r="SOB118" s="321"/>
      <c r="SOC118" s="321"/>
      <c r="SOD118" s="321"/>
      <c r="SOE118" s="321"/>
      <c r="SOF118" s="321"/>
      <c r="SOG118" s="321"/>
      <c r="SOH118" s="321"/>
      <c r="SOI118" s="321"/>
      <c r="SOJ118" s="321"/>
      <c r="SOK118" s="321"/>
      <c r="SOL118" s="321"/>
      <c r="SOM118" s="321"/>
      <c r="SON118" s="321"/>
      <c r="SOO118" s="321"/>
      <c r="SOP118" s="321"/>
      <c r="SOQ118" s="321"/>
      <c r="SOR118" s="321"/>
      <c r="SOS118" s="321"/>
      <c r="SOT118" s="321"/>
      <c r="SOU118" s="321"/>
      <c r="SOV118" s="321"/>
      <c r="SOW118" s="321"/>
      <c r="SOX118" s="321"/>
      <c r="SOY118" s="321"/>
      <c r="SOZ118" s="321"/>
      <c r="SPA118" s="321"/>
      <c r="SPB118" s="321"/>
      <c r="SPC118" s="321"/>
      <c r="SPD118" s="321"/>
      <c r="SPE118" s="321"/>
      <c r="SPF118" s="321"/>
      <c r="SPG118" s="321"/>
      <c r="SPH118" s="321"/>
      <c r="SPI118" s="321"/>
      <c r="SPJ118" s="321"/>
      <c r="SPK118" s="321"/>
      <c r="SPL118" s="321"/>
      <c r="SPM118" s="321"/>
      <c r="SPN118" s="321"/>
      <c r="SPO118" s="321"/>
      <c r="SPP118" s="321"/>
      <c r="SPQ118" s="321"/>
      <c r="SPR118" s="321"/>
      <c r="SPS118" s="321"/>
      <c r="SPT118" s="321"/>
      <c r="SPU118" s="321"/>
      <c r="SPV118" s="321"/>
      <c r="SPW118" s="321"/>
      <c r="SPX118" s="321"/>
      <c r="SPY118" s="321"/>
      <c r="SPZ118" s="321"/>
      <c r="SQA118" s="321"/>
      <c r="SQB118" s="321"/>
      <c r="SQC118" s="321"/>
      <c r="SQD118" s="321"/>
      <c r="SQE118" s="321"/>
      <c r="SQF118" s="321"/>
      <c r="SQG118" s="321"/>
      <c r="SQH118" s="321"/>
      <c r="SQI118" s="321"/>
      <c r="SQJ118" s="321"/>
      <c r="SQK118" s="321"/>
      <c r="SQL118" s="321"/>
      <c r="SQM118" s="321"/>
      <c r="SQN118" s="321"/>
      <c r="SQO118" s="321"/>
      <c r="SQP118" s="321"/>
      <c r="SQQ118" s="321"/>
      <c r="SQR118" s="321"/>
      <c r="SQS118" s="321"/>
      <c r="SQT118" s="321"/>
      <c r="SQU118" s="321"/>
      <c r="SQV118" s="321"/>
      <c r="SQW118" s="321"/>
      <c r="SQX118" s="321"/>
      <c r="SQY118" s="321"/>
      <c r="SQZ118" s="321"/>
      <c r="SRA118" s="321"/>
      <c r="SRB118" s="321"/>
      <c r="SRC118" s="321"/>
      <c r="SRD118" s="321"/>
      <c r="SRE118" s="321"/>
      <c r="SRF118" s="321"/>
      <c r="SRG118" s="321"/>
      <c r="SRH118" s="321"/>
      <c r="SRI118" s="321"/>
      <c r="SRJ118" s="321"/>
      <c r="SRK118" s="321"/>
      <c r="SRL118" s="321"/>
      <c r="SRM118" s="321"/>
      <c r="SRN118" s="321"/>
      <c r="SRO118" s="321"/>
      <c r="SRP118" s="321"/>
      <c r="SRQ118" s="321"/>
      <c r="SRR118" s="321"/>
      <c r="SRS118" s="321"/>
      <c r="SRT118" s="321"/>
      <c r="SRU118" s="321"/>
      <c r="SRV118" s="321"/>
      <c r="SRW118" s="321"/>
      <c r="SRX118" s="321"/>
      <c r="SRY118" s="321"/>
      <c r="SRZ118" s="321"/>
      <c r="SSA118" s="321"/>
      <c r="SSB118" s="321"/>
      <c r="SSC118" s="321"/>
      <c r="SSD118" s="321"/>
      <c r="SSE118" s="321"/>
      <c r="SSF118" s="321"/>
      <c r="SSG118" s="321"/>
      <c r="SSH118" s="321"/>
      <c r="SSI118" s="321"/>
      <c r="SSJ118" s="321"/>
      <c r="SSK118" s="321"/>
      <c r="SSL118" s="321"/>
      <c r="SSM118" s="321"/>
      <c r="SSN118" s="321"/>
      <c r="SSO118" s="321"/>
      <c r="SSP118" s="321"/>
      <c r="SSQ118" s="321"/>
      <c r="SSR118" s="321"/>
      <c r="SSS118" s="321"/>
      <c r="SST118" s="321"/>
      <c r="SSU118" s="321"/>
      <c r="SSV118" s="321"/>
      <c r="SSW118" s="321"/>
      <c r="SSX118" s="321"/>
      <c r="SSY118" s="321"/>
      <c r="SSZ118" s="321"/>
      <c r="STA118" s="321"/>
      <c r="STB118" s="321"/>
      <c r="STC118" s="321"/>
      <c r="STD118" s="321"/>
      <c r="STE118" s="321"/>
      <c r="STF118" s="321"/>
      <c r="STG118" s="321"/>
      <c r="STH118" s="321"/>
      <c r="STI118" s="321"/>
      <c r="STJ118" s="321"/>
      <c r="STK118" s="321"/>
      <c r="STL118" s="321"/>
      <c r="STM118" s="321"/>
      <c r="STN118" s="321"/>
      <c r="STO118" s="321"/>
      <c r="STP118" s="321"/>
      <c r="STQ118" s="321"/>
      <c r="STR118" s="321"/>
      <c r="STS118" s="321"/>
      <c r="STT118" s="321"/>
      <c r="STU118" s="321"/>
      <c r="STV118" s="321"/>
      <c r="STW118" s="321"/>
      <c r="STX118" s="321"/>
      <c r="STY118" s="321"/>
      <c r="STZ118" s="321"/>
      <c r="SUA118" s="321"/>
      <c r="SUB118" s="321"/>
      <c r="SUC118" s="321"/>
      <c r="SUD118" s="321"/>
      <c r="SUE118" s="321"/>
      <c r="SUF118" s="321"/>
      <c r="SUG118" s="321"/>
      <c r="SUH118" s="321"/>
      <c r="SUI118" s="321"/>
      <c r="SUJ118" s="321"/>
      <c r="SUK118" s="321"/>
      <c r="SUL118" s="321"/>
      <c r="SUM118" s="321"/>
      <c r="SUN118" s="321"/>
      <c r="SUO118" s="321"/>
      <c r="SUP118" s="321"/>
      <c r="SUQ118" s="321"/>
      <c r="SUR118" s="321"/>
      <c r="SUS118" s="321"/>
      <c r="SUT118" s="321"/>
      <c r="SUU118" s="321"/>
      <c r="SUV118" s="321"/>
      <c r="SUW118" s="321"/>
      <c r="SUX118" s="321"/>
      <c r="SUY118" s="321"/>
      <c r="SUZ118" s="321"/>
      <c r="SVA118" s="321"/>
      <c r="SVB118" s="321"/>
      <c r="SVC118" s="321"/>
      <c r="SVD118" s="321"/>
      <c r="SVE118" s="321"/>
      <c r="SVF118" s="321"/>
      <c r="SVG118" s="321"/>
      <c r="SVH118" s="321"/>
      <c r="SVI118" s="321"/>
      <c r="SVJ118" s="321"/>
      <c r="SVK118" s="321"/>
      <c r="SVL118" s="321"/>
      <c r="SVM118" s="321"/>
      <c r="SVN118" s="321"/>
      <c r="SVO118" s="321"/>
      <c r="SVP118" s="321"/>
      <c r="SVQ118" s="321"/>
      <c r="SVR118" s="321"/>
      <c r="SVS118" s="321"/>
      <c r="SVT118" s="321"/>
      <c r="SVU118" s="321"/>
      <c r="SVV118" s="321"/>
      <c r="SVW118" s="321"/>
      <c r="SVX118" s="321"/>
      <c r="SVY118" s="321"/>
      <c r="SVZ118" s="321"/>
      <c r="SWA118" s="321"/>
      <c r="SWB118" s="321"/>
      <c r="SWC118" s="321"/>
      <c r="SWD118" s="321"/>
      <c r="SWE118" s="321"/>
      <c r="SWF118" s="321"/>
      <c r="SWG118" s="321"/>
      <c r="SWH118" s="321"/>
      <c r="SWI118" s="321"/>
      <c r="SWJ118" s="321"/>
      <c r="SWK118" s="321"/>
      <c r="SWL118" s="321"/>
      <c r="SWM118" s="321"/>
      <c r="SWN118" s="321"/>
      <c r="SWO118" s="321"/>
      <c r="SWP118" s="321"/>
      <c r="SWQ118" s="321"/>
      <c r="SWR118" s="321"/>
      <c r="SWS118" s="321"/>
      <c r="SWT118" s="321"/>
      <c r="SWU118" s="321"/>
      <c r="SWV118" s="321"/>
      <c r="SWW118" s="321"/>
      <c r="SWX118" s="321"/>
      <c r="SWY118" s="321"/>
      <c r="SWZ118" s="321"/>
      <c r="SXA118" s="321"/>
      <c r="SXB118" s="321"/>
      <c r="SXC118" s="321"/>
      <c r="SXD118" s="321"/>
      <c r="SXE118" s="321"/>
      <c r="SXF118" s="321"/>
      <c r="SXG118" s="321"/>
      <c r="SXH118" s="321"/>
      <c r="SXI118" s="321"/>
      <c r="SXJ118" s="321"/>
      <c r="SXK118" s="321"/>
      <c r="SXL118" s="321"/>
      <c r="SXM118" s="321"/>
      <c r="SXN118" s="321"/>
      <c r="SXO118" s="321"/>
      <c r="SXP118" s="321"/>
      <c r="SXQ118" s="321"/>
      <c r="SXR118" s="321"/>
      <c r="SXS118" s="321"/>
      <c r="SXT118" s="321"/>
      <c r="SXU118" s="321"/>
      <c r="SXV118" s="321"/>
      <c r="SXW118" s="321"/>
      <c r="SXX118" s="321"/>
      <c r="SXY118" s="321"/>
      <c r="SXZ118" s="321"/>
      <c r="SYA118" s="321"/>
      <c r="SYB118" s="321"/>
      <c r="SYC118" s="321"/>
      <c r="SYD118" s="321"/>
      <c r="SYE118" s="321"/>
      <c r="SYF118" s="321"/>
      <c r="SYG118" s="321"/>
      <c r="SYH118" s="321"/>
      <c r="SYI118" s="321"/>
      <c r="SYJ118" s="321"/>
      <c r="SYK118" s="321"/>
      <c r="SYL118" s="321"/>
      <c r="SYM118" s="321"/>
      <c r="SYN118" s="321"/>
      <c r="SYO118" s="321"/>
      <c r="SYP118" s="321"/>
      <c r="SYQ118" s="321"/>
      <c r="SYR118" s="321"/>
      <c r="SYS118" s="321"/>
      <c r="SYT118" s="321"/>
      <c r="SYU118" s="321"/>
      <c r="SYV118" s="321"/>
      <c r="SYW118" s="321"/>
      <c r="SYX118" s="321"/>
      <c r="SYY118" s="321"/>
      <c r="SYZ118" s="321"/>
      <c r="SZA118" s="321"/>
      <c r="SZB118" s="321"/>
      <c r="SZC118" s="321"/>
      <c r="SZD118" s="321"/>
      <c r="SZE118" s="321"/>
      <c r="SZF118" s="321"/>
      <c r="SZG118" s="321"/>
      <c r="SZH118" s="321"/>
      <c r="SZI118" s="321"/>
      <c r="SZJ118" s="321"/>
      <c r="SZK118" s="321"/>
      <c r="SZL118" s="321"/>
      <c r="SZM118" s="321"/>
      <c r="SZN118" s="321"/>
      <c r="SZO118" s="321"/>
      <c r="SZP118" s="321"/>
      <c r="SZQ118" s="321"/>
      <c r="SZR118" s="321"/>
      <c r="SZS118" s="321"/>
      <c r="SZT118" s="321"/>
      <c r="SZU118" s="321"/>
      <c r="SZV118" s="321"/>
      <c r="SZW118" s="321"/>
      <c r="SZX118" s="321"/>
      <c r="SZY118" s="321"/>
      <c r="SZZ118" s="321"/>
      <c r="TAA118" s="321"/>
      <c r="TAB118" s="321"/>
      <c r="TAC118" s="321"/>
      <c r="TAD118" s="321"/>
      <c r="TAE118" s="321"/>
      <c r="TAF118" s="321"/>
      <c r="TAG118" s="321"/>
      <c r="TAH118" s="321"/>
      <c r="TAI118" s="321"/>
      <c r="TAJ118" s="321"/>
      <c r="TAK118" s="321"/>
      <c r="TAL118" s="321"/>
      <c r="TAM118" s="321"/>
      <c r="TAN118" s="321"/>
      <c r="TAO118" s="321"/>
      <c r="TAP118" s="321"/>
      <c r="TAQ118" s="321"/>
      <c r="TAR118" s="321"/>
      <c r="TAS118" s="321"/>
      <c r="TAT118" s="321"/>
      <c r="TAU118" s="321"/>
      <c r="TAV118" s="321"/>
      <c r="TAW118" s="321"/>
      <c r="TAX118" s="321"/>
      <c r="TAY118" s="321"/>
      <c r="TAZ118" s="321"/>
      <c r="TBA118" s="321"/>
      <c r="TBB118" s="321"/>
      <c r="TBC118" s="321"/>
      <c r="TBD118" s="321"/>
      <c r="TBE118" s="321"/>
      <c r="TBF118" s="321"/>
      <c r="TBG118" s="321"/>
      <c r="TBH118" s="321"/>
      <c r="TBI118" s="321"/>
      <c r="TBJ118" s="321"/>
      <c r="TBK118" s="321"/>
      <c r="TBL118" s="321"/>
      <c r="TBM118" s="321"/>
      <c r="TBN118" s="321"/>
      <c r="TBO118" s="321"/>
      <c r="TBP118" s="321"/>
      <c r="TBQ118" s="321"/>
      <c r="TBR118" s="321"/>
      <c r="TBS118" s="321"/>
      <c r="TBT118" s="321"/>
      <c r="TBU118" s="321"/>
      <c r="TBV118" s="321"/>
      <c r="TBW118" s="321"/>
      <c r="TBX118" s="321"/>
      <c r="TBY118" s="321"/>
      <c r="TBZ118" s="321"/>
      <c r="TCA118" s="321"/>
      <c r="TCB118" s="321"/>
      <c r="TCC118" s="321"/>
      <c r="TCD118" s="321"/>
      <c r="TCE118" s="321"/>
      <c r="TCF118" s="321"/>
      <c r="TCG118" s="321"/>
      <c r="TCH118" s="321"/>
      <c r="TCI118" s="321"/>
      <c r="TCJ118" s="321"/>
      <c r="TCK118" s="321"/>
      <c r="TCL118" s="321"/>
      <c r="TCM118" s="321"/>
      <c r="TCN118" s="321"/>
      <c r="TCO118" s="321"/>
      <c r="TCP118" s="321"/>
      <c r="TCQ118" s="321"/>
      <c r="TCR118" s="321"/>
      <c r="TCS118" s="321"/>
      <c r="TCT118" s="321"/>
      <c r="TCU118" s="321"/>
      <c r="TCV118" s="321"/>
      <c r="TCW118" s="321"/>
      <c r="TCX118" s="321"/>
      <c r="TCY118" s="321"/>
      <c r="TCZ118" s="321"/>
      <c r="TDA118" s="321"/>
      <c r="TDB118" s="321"/>
      <c r="TDC118" s="321"/>
      <c r="TDD118" s="321"/>
      <c r="TDE118" s="321"/>
      <c r="TDF118" s="321"/>
      <c r="TDG118" s="321"/>
      <c r="TDH118" s="321"/>
      <c r="TDI118" s="321"/>
      <c r="TDJ118" s="321"/>
      <c r="TDK118" s="321"/>
      <c r="TDL118" s="321"/>
      <c r="TDM118" s="321"/>
      <c r="TDN118" s="321"/>
      <c r="TDO118" s="321"/>
      <c r="TDP118" s="321"/>
      <c r="TDQ118" s="321"/>
      <c r="TDR118" s="321"/>
      <c r="TDS118" s="321"/>
      <c r="TDT118" s="321"/>
      <c r="TDU118" s="321"/>
      <c r="TDV118" s="321"/>
      <c r="TDW118" s="321"/>
      <c r="TDX118" s="321"/>
      <c r="TDY118" s="321"/>
      <c r="TDZ118" s="321"/>
      <c r="TEA118" s="321"/>
      <c r="TEB118" s="321"/>
      <c r="TEC118" s="321"/>
      <c r="TED118" s="321"/>
      <c r="TEE118" s="321"/>
      <c r="TEF118" s="321"/>
      <c r="TEG118" s="321"/>
      <c r="TEH118" s="321"/>
      <c r="TEI118" s="321"/>
      <c r="TEJ118" s="321"/>
      <c r="TEK118" s="321"/>
      <c r="TEL118" s="321"/>
      <c r="TEM118" s="321"/>
      <c r="TEN118" s="321"/>
      <c r="TEO118" s="321"/>
      <c r="TEP118" s="321"/>
      <c r="TEQ118" s="321"/>
      <c r="TER118" s="321"/>
      <c r="TES118" s="321"/>
      <c r="TET118" s="321"/>
      <c r="TEU118" s="321"/>
      <c r="TEV118" s="321"/>
      <c r="TEW118" s="321"/>
      <c r="TEX118" s="321"/>
      <c r="TEY118" s="321"/>
      <c r="TEZ118" s="321"/>
      <c r="TFA118" s="321"/>
      <c r="TFB118" s="321"/>
      <c r="TFC118" s="321"/>
      <c r="TFD118" s="321"/>
      <c r="TFE118" s="321"/>
      <c r="TFF118" s="321"/>
      <c r="TFG118" s="321"/>
      <c r="TFH118" s="321"/>
      <c r="TFI118" s="321"/>
      <c r="TFJ118" s="321"/>
      <c r="TFK118" s="321"/>
      <c r="TFL118" s="321"/>
      <c r="TFM118" s="321"/>
      <c r="TFN118" s="321"/>
      <c r="TFO118" s="321"/>
      <c r="TFP118" s="321"/>
      <c r="TFQ118" s="321"/>
      <c r="TFR118" s="321"/>
      <c r="TFS118" s="321"/>
      <c r="TFT118" s="321"/>
      <c r="TFU118" s="321"/>
      <c r="TFV118" s="321"/>
      <c r="TFW118" s="321"/>
      <c r="TFX118" s="321"/>
      <c r="TFY118" s="321"/>
      <c r="TFZ118" s="321"/>
      <c r="TGA118" s="321"/>
      <c r="TGB118" s="321"/>
      <c r="TGC118" s="321"/>
      <c r="TGD118" s="321"/>
      <c r="TGE118" s="321"/>
      <c r="TGF118" s="321"/>
      <c r="TGG118" s="321"/>
      <c r="TGH118" s="321"/>
      <c r="TGI118" s="321"/>
      <c r="TGJ118" s="321"/>
      <c r="TGK118" s="321"/>
      <c r="TGL118" s="321"/>
      <c r="TGM118" s="321"/>
      <c r="TGN118" s="321"/>
      <c r="TGO118" s="321"/>
      <c r="TGP118" s="321"/>
      <c r="TGQ118" s="321"/>
      <c r="TGR118" s="321"/>
      <c r="TGS118" s="321"/>
      <c r="TGT118" s="321"/>
      <c r="TGU118" s="321"/>
      <c r="TGV118" s="321"/>
      <c r="TGW118" s="321"/>
      <c r="TGX118" s="321"/>
      <c r="TGY118" s="321"/>
      <c r="TGZ118" s="321"/>
      <c r="THA118" s="321"/>
      <c r="THB118" s="321"/>
      <c r="THC118" s="321"/>
      <c r="THD118" s="321"/>
      <c r="THE118" s="321"/>
      <c r="THF118" s="321"/>
      <c r="THG118" s="321"/>
      <c r="THH118" s="321"/>
      <c r="THI118" s="321"/>
      <c r="THJ118" s="321"/>
      <c r="THK118" s="321"/>
      <c r="THL118" s="321"/>
      <c r="THM118" s="321"/>
      <c r="THN118" s="321"/>
      <c r="THO118" s="321"/>
      <c r="THP118" s="321"/>
      <c r="THQ118" s="321"/>
      <c r="THR118" s="321"/>
      <c r="THS118" s="321"/>
      <c r="THT118" s="321"/>
      <c r="THU118" s="321"/>
      <c r="THV118" s="321"/>
      <c r="THW118" s="321"/>
      <c r="THX118" s="321"/>
      <c r="THY118" s="321"/>
      <c r="THZ118" s="321"/>
      <c r="TIA118" s="321"/>
      <c r="TIB118" s="321"/>
      <c r="TIC118" s="321"/>
      <c r="TID118" s="321"/>
      <c r="TIE118" s="321"/>
      <c r="TIF118" s="321"/>
      <c r="TIG118" s="321"/>
      <c r="TIH118" s="321"/>
      <c r="TII118" s="321"/>
      <c r="TIJ118" s="321"/>
      <c r="TIK118" s="321"/>
      <c r="TIL118" s="321"/>
      <c r="TIM118" s="321"/>
      <c r="TIN118" s="321"/>
      <c r="TIO118" s="321"/>
      <c r="TIP118" s="321"/>
      <c r="TIQ118" s="321"/>
      <c r="TIR118" s="321"/>
      <c r="TIS118" s="321"/>
      <c r="TIT118" s="321"/>
      <c r="TIU118" s="321"/>
      <c r="TIV118" s="321"/>
      <c r="TIW118" s="321"/>
      <c r="TIX118" s="321"/>
      <c r="TIY118" s="321"/>
      <c r="TIZ118" s="321"/>
      <c r="TJA118" s="321"/>
      <c r="TJB118" s="321"/>
      <c r="TJC118" s="321"/>
      <c r="TJD118" s="321"/>
      <c r="TJE118" s="321"/>
      <c r="TJF118" s="321"/>
      <c r="TJG118" s="321"/>
      <c r="TJH118" s="321"/>
      <c r="TJI118" s="321"/>
      <c r="TJJ118" s="321"/>
      <c r="TJK118" s="321"/>
      <c r="TJL118" s="321"/>
      <c r="TJM118" s="321"/>
      <c r="TJN118" s="321"/>
      <c r="TJO118" s="321"/>
      <c r="TJP118" s="321"/>
      <c r="TJQ118" s="321"/>
      <c r="TJR118" s="321"/>
      <c r="TJS118" s="321"/>
      <c r="TJT118" s="321"/>
      <c r="TJU118" s="321"/>
      <c r="TJV118" s="321"/>
      <c r="TJW118" s="321"/>
      <c r="TJX118" s="321"/>
      <c r="TJY118" s="321"/>
      <c r="TJZ118" s="321"/>
      <c r="TKA118" s="321"/>
      <c r="TKB118" s="321"/>
      <c r="TKC118" s="321"/>
      <c r="TKD118" s="321"/>
      <c r="TKE118" s="321"/>
      <c r="TKF118" s="321"/>
      <c r="TKG118" s="321"/>
      <c r="TKH118" s="321"/>
      <c r="TKI118" s="321"/>
      <c r="TKJ118" s="321"/>
      <c r="TKK118" s="321"/>
      <c r="TKL118" s="321"/>
      <c r="TKM118" s="321"/>
      <c r="TKN118" s="321"/>
      <c r="TKO118" s="321"/>
      <c r="TKP118" s="321"/>
      <c r="TKQ118" s="321"/>
      <c r="TKR118" s="321"/>
      <c r="TKS118" s="321"/>
      <c r="TKT118" s="321"/>
      <c r="TKU118" s="321"/>
      <c r="TKV118" s="321"/>
      <c r="TKW118" s="321"/>
      <c r="TKX118" s="321"/>
      <c r="TKY118" s="321"/>
      <c r="TKZ118" s="321"/>
      <c r="TLA118" s="321"/>
      <c r="TLB118" s="321"/>
      <c r="TLC118" s="321"/>
      <c r="TLD118" s="321"/>
      <c r="TLE118" s="321"/>
      <c r="TLF118" s="321"/>
      <c r="TLG118" s="321"/>
      <c r="TLH118" s="321"/>
      <c r="TLI118" s="321"/>
      <c r="TLJ118" s="321"/>
      <c r="TLK118" s="321"/>
      <c r="TLL118" s="321"/>
      <c r="TLM118" s="321"/>
      <c r="TLN118" s="321"/>
      <c r="TLO118" s="321"/>
      <c r="TLP118" s="321"/>
      <c r="TLQ118" s="321"/>
      <c r="TLR118" s="321"/>
      <c r="TLS118" s="321"/>
      <c r="TLT118" s="321"/>
      <c r="TLU118" s="321"/>
      <c r="TLV118" s="321"/>
      <c r="TLW118" s="321"/>
      <c r="TLX118" s="321"/>
      <c r="TLY118" s="321"/>
      <c r="TLZ118" s="321"/>
      <c r="TMA118" s="321"/>
      <c r="TMB118" s="321"/>
      <c r="TMC118" s="321"/>
      <c r="TMD118" s="321"/>
      <c r="TME118" s="321"/>
      <c r="TMF118" s="321"/>
      <c r="TMG118" s="321"/>
      <c r="TMH118" s="321"/>
      <c r="TMI118" s="321"/>
      <c r="TMJ118" s="321"/>
      <c r="TMK118" s="321"/>
      <c r="TML118" s="321"/>
      <c r="TMM118" s="321"/>
      <c r="TMN118" s="321"/>
      <c r="TMO118" s="321"/>
      <c r="TMP118" s="321"/>
      <c r="TMQ118" s="321"/>
      <c r="TMR118" s="321"/>
      <c r="TMS118" s="321"/>
      <c r="TMT118" s="321"/>
      <c r="TMU118" s="321"/>
      <c r="TMV118" s="321"/>
      <c r="TMW118" s="321"/>
      <c r="TMX118" s="321"/>
      <c r="TMY118" s="321"/>
      <c r="TMZ118" s="321"/>
      <c r="TNA118" s="321"/>
      <c r="TNB118" s="321"/>
      <c r="TNC118" s="321"/>
      <c r="TND118" s="321"/>
      <c r="TNE118" s="321"/>
      <c r="TNF118" s="321"/>
      <c r="TNG118" s="321"/>
      <c r="TNH118" s="321"/>
      <c r="TNI118" s="321"/>
      <c r="TNJ118" s="321"/>
      <c r="TNK118" s="321"/>
      <c r="TNL118" s="321"/>
      <c r="TNM118" s="321"/>
      <c r="TNN118" s="321"/>
      <c r="TNO118" s="321"/>
      <c r="TNP118" s="321"/>
      <c r="TNQ118" s="321"/>
      <c r="TNR118" s="321"/>
      <c r="TNS118" s="321"/>
      <c r="TNT118" s="321"/>
      <c r="TNU118" s="321"/>
      <c r="TNV118" s="321"/>
      <c r="TNW118" s="321"/>
      <c r="TNX118" s="321"/>
      <c r="TNY118" s="321"/>
      <c r="TNZ118" s="321"/>
      <c r="TOA118" s="321"/>
      <c r="TOB118" s="321"/>
      <c r="TOC118" s="321"/>
      <c r="TOD118" s="321"/>
      <c r="TOE118" s="321"/>
      <c r="TOF118" s="321"/>
      <c r="TOG118" s="321"/>
      <c r="TOH118" s="321"/>
      <c r="TOI118" s="321"/>
      <c r="TOJ118" s="321"/>
      <c r="TOK118" s="321"/>
      <c r="TOL118" s="321"/>
      <c r="TOM118" s="321"/>
      <c r="TON118" s="321"/>
      <c r="TOO118" s="321"/>
      <c r="TOP118" s="321"/>
      <c r="TOQ118" s="321"/>
      <c r="TOR118" s="321"/>
      <c r="TOS118" s="321"/>
      <c r="TOT118" s="321"/>
      <c r="TOU118" s="321"/>
      <c r="TOV118" s="321"/>
      <c r="TOW118" s="321"/>
      <c r="TOX118" s="321"/>
      <c r="TOY118" s="321"/>
      <c r="TOZ118" s="321"/>
      <c r="TPA118" s="321"/>
      <c r="TPB118" s="321"/>
      <c r="TPC118" s="321"/>
      <c r="TPD118" s="321"/>
      <c r="TPE118" s="321"/>
      <c r="TPF118" s="321"/>
      <c r="TPG118" s="321"/>
      <c r="TPH118" s="321"/>
      <c r="TPI118" s="321"/>
      <c r="TPJ118" s="321"/>
      <c r="TPK118" s="321"/>
      <c r="TPL118" s="321"/>
      <c r="TPM118" s="321"/>
      <c r="TPN118" s="321"/>
      <c r="TPO118" s="321"/>
      <c r="TPP118" s="321"/>
      <c r="TPQ118" s="321"/>
      <c r="TPR118" s="321"/>
      <c r="TPS118" s="321"/>
      <c r="TPT118" s="321"/>
      <c r="TPU118" s="321"/>
      <c r="TPV118" s="321"/>
      <c r="TPW118" s="321"/>
      <c r="TPX118" s="321"/>
      <c r="TPY118" s="321"/>
      <c r="TPZ118" s="321"/>
      <c r="TQA118" s="321"/>
      <c r="TQB118" s="321"/>
      <c r="TQC118" s="321"/>
      <c r="TQD118" s="321"/>
      <c r="TQE118" s="321"/>
      <c r="TQF118" s="321"/>
      <c r="TQG118" s="321"/>
      <c r="TQH118" s="321"/>
      <c r="TQI118" s="321"/>
      <c r="TQJ118" s="321"/>
      <c r="TQK118" s="321"/>
      <c r="TQL118" s="321"/>
      <c r="TQM118" s="321"/>
      <c r="TQN118" s="321"/>
      <c r="TQO118" s="321"/>
      <c r="TQP118" s="321"/>
      <c r="TQQ118" s="321"/>
      <c r="TQR118" s="321"/>
      <c r="TQS118" s="321"/>
      <c r="TQT118" s="321"/>
      <c r="TQU118" s="321"/>
      <c r="TQV118" s="321"/>
      <c r="TQW118" s="321"/>
      <c r="TQX118" s="321"/>
      <c r="TQY118" s="321"/>
      <c r="TQZ118" s="321"/>
      <c r="TRA118" s="321"/>
      <c r="TRB118" s="321"/>
      <c r="TRC118" s="321"/>
      <c r="TRD118" s="321"/>
      <c r="TRE118" s="321"/>
      <c r="TRF118" s="321"/>
      <c r="TRG118" s="321"/>
      <c r="TRH118" s="321"/>
      <c r="TRI118" s="321"/>
      <c r="TRJ118" s="321"/>
      <c r="TRK118" s="321"/>
      <c r="TRL118" s="321"/>
      <c r="TRM118" s="321"/>
      <c r="TRN118" s="321"/>
      <c r="TRO118" s="321"/>
      <c r="TRP118" s="321"/>
      <c r="TRQ118" s="321"/>
      <c r="TRR118" s="321"/>
      <c r="TRS118" s="321"/>
      <c r="TRT118" s="321"/>
      <c r="TRU118" s="321"/>
      <c r="TRV118" s="321"/>
      <c r="TRW118" s="321"/>
      <c r="TRX118" s="321"/>
      <c r="TRY118" s="321"/>
      <c r="TRZ118" s="321"/>
      <c r="TSA118" s="321"/>
      <c r="TSB118" s="321"/>
      <c r="TSC118" s="321"/>
      <c r="TSD118" s="321"/>
      <c r="TSE118" s="321"/>
      <c r="TSF118" s="321"/>
      <c r="TSG118" s="321"/>
      <c r="TSH118" s="321"/>
      <c r="TSI118" s="321"/>
      <c r="TSJ118" s="321"/>
      <c r="TSK118" s="321"/>
      <c r="TSL118" s="321"/>
      <c r="TSM118" s="321"/>
      <c r="TSN118" s="321"/>
      <c r="TSO118" s="321"/>
      <c r="TSP118" s="321"/>
      <c r="TSQ118" s="321"/>
      <c r="TSR118" s="321"/>
      <c r="TSS118" s="321"/>
      <c r="TST118" s="321"/>
      <c r="TSU118" s="321"/>
      <c r="TSV118" s="321"/>
      <c r="TSW118" s="321"/>
      <c r="TSX118" s="321"/>
      <c r="TSY118" s="321"/>
      <c r="TSZ118" s="321"/>
      <c r="TTA118" s="321"/>
      <c r="TTB118" s="321"/>
      <c r="TTC118" s="321"/>
      <c r="TTD118" s="321"/>
      <c r="TTE118" s="321"/>
      <c r="TTF118" s="321"/>
      <c r="TTG118" s="321"/>
      <c r="TTH118" s="321"/>
      <c r="TTI118" s="321"/>
      <c r="TTJ118" s="321"/>
      <c r="TTK118" s="321"/>
      <c r="TTL118" s="321"/>
      <c r="TTM118" s="321"/>
      <c r="TTN118" s="321"/>
      <c r="TTO118" s="321"/>
      <c r="TTP118" s="321"/>
      <c r="TTQ118" s="321"/>
      <c r="TTR118" s="321"/>
      <c r="TTS118" s="321"/>
      <c r="TTT118" s="321"/>
      <c r="TTU118" s="321"/>
      <c r="TTV118" s="321"/>
      <c r="TTW118" s="321"/>
      <c r="TTX118" s="321"/>
      <c r="TTY118" s="321"/>
      <c r="TTZ118" s="321"/>
      <c r="TUA118" s="321"/>
      <c r="TUB118" s="321"/>
      <c r="TUC118" s="321"/>
      <c r="TUD118" s="321"/>
      <c r="TUE118" s="321"/>
      <c r="TUF118" s="321"/>
      <c r="TUG118" s="321"/>
      <c r="TUH118" s="321"/>
      <c r="TUI118" s="321"/>
      <c r="TUJ118" s="321"/>
      <c r="TUK118" s="321"/>
      <c r="TUL118" s="321"/>
      <c r="TUM118" s="321"/>
      <c r="TUN118" s="321"/>
      <c r="TUO118" s="321"/>
      <c r="TUP118" s="321"/>
      <c r="TUQ118" s="321"/>
      <c r="TUR118" s="321"/>
      <c r="TUS118" s="321"/>
      <c r="TUT118" s="321"/>
      <c r="TUU118" s="321"/>
      <c r="TUV118" s="321"/>
      <c r="TUW118" s="321"/>
      <c r="TUX118" s="321"/>
      <c r="TUY118" s="321"/>
      <c r="TUZ118" s="321"/>
      <c r="TVA118" s="321"/>
      <c r="TVB118" s="321"/>
      <c r="TVC118" s="321"/>
      <c r="TVD118" s="321"/>
      <c r="TVE118" s="321"/>
      <c r="TVF118" s="321"/>
      <c r="TVG118" s="321"/>
      <c r="TVH118" s="321"/>
      <c r="TVI118" s="321"/>
      <c r="TVJ118" s="321"/>
      <c r="TVK118" s="321"/>
      <c r="TVL118" s="321"/>
      <c r="TVM118" s="321"/>
      <c r="TVN118" s="321"/>
      <c r="TVO118" s="321"/>
      <c r="TVP118" s="321"/>
      <c r="TVQ118" s="321"/>
      <c r="TVR118" s="321"/>
      <c r="TVS118" s="321"/>
      <c r="TVT118" s="321"/>
      <c r="TVU118" s="321"/>
      <c r="TVV118" s="321"/>
      <c r="TVW118" s="321"/>
      <c r="TVX118" s="321"/>
      <c r="TVY118" s="321"/>
      <c r="TVZ118" s="321"/>
      <c r="TWA118" s="321"/>
      <c r="TWB118" s="321"/>
      <c r="TWC118" s="321"/>
      <c r="TWD118" s="321"/>
      <c r="TWE118" s="321"/>
      <c r="TWF118" s="321"/>
      <c r="TWG118" s="321"/>
      <c r="TWH118" s="321"/>
      <c r="TWI118" s="321"/>
      <c r="TWJ118" s="321"/>
      <c r="TWK118" s="321"/>
      <c r="TWL118" s="321"/>
      <c r="TWM118" s="321"/>
      <c r="TWN118" s="321"/>
      <c r="TWO118" s="321"/>
      <c r="TWP118" s="321"/>
      <c r="TWQ118" s="321"/>
      <c r="TWR118" s="321"/>
      <c r="TWS118" s="321"/>
      <c r="TWT118" s="321"/>
      <c r="TWU118" s="321"/>
      <c r="TWV118" s="321"/>
      <c r="TWW118" s="321"/>
      <c r="TWX118" s="321"/>
      <c r="TWY118" s="321"/>
      <c r="TWZ118" s="321"/>
      <c r="TXA118" s="321"/>
      <c r="TXB118" s="321"/>
      <c r="TXC118" s="321"/>
      <c r="TXD118" s="321"/>
      <c r="TXE118" s="321"/>
      <c r="TXF118" s="321"/>
      <c r="TXG118" s="321"/>
      <c r="TXH118" s="321"/>
      <c r="TXI118" s="321"/>
      <c r="TXJ118" s="321"/>
      <c r="TXK118" s="321"/>
      <c r="TXL118" s="321"/>
      <c r="TXM118" s="321"/>
      <c r="TXN118" s="321"/>
      <c r="TXO118" s="321"/>
      <c r="TXP118" s="321"/>
      <c r="TXQ118" s="321"/>
      <c r="TXR118" s="321"/>
      <c r="TXS118" s="321"/>
      <c r="TXT118" s="321"/>
      <c r="TXU118" s="321"/>
      <c r="TXV118" s="321"/>
      <c r="TXW118" s="321"/>
      <c r="TXX118" s="321"/>
      <c r="TXY118" s="321"/>
      <c r="TXZ118" s="321"/>
      <c r="TYA118" s="321"/>
      <c r="TYB118" s="321"/>
      <c r="TYC118" s="321"/>
      <c r="TYD118" s="321"/>
      <c r="TYE118" s="321"/>
      <c r="TYF118" s="321"/>
      <c r="TYG118" s="321"/>
      <c r="TYH118" s="321"/>
      <c r="TYI118" s="321"/>
      <c r="TYJ118" s="321"/>
      <c r="TYK118" s="321"/>
      <c r="TYL118" s="321"/>
      <c r="TYM118" s="321"/>
      <c r="TYN118" s="321"/>
      <c r="TYO118" s="321"/>
      <c r="TYP118" s="321"/>
      <c r="TYQ118" s="321"/>
      <c r="TYR118" s="321"/>
      <c r="TYS118" s="321"/>
      <c r="TYT118" s="321"/>
      <c r="TYU118" s="321"/>
      <c r="TYV118" s="321"/>
      <c r="TYW118" s="321"/>
      <c r="TYX118" s="321"/>
      <c r="TYY118" s="321"/>
      <c r="TYZ118" s="321"/>
      <c r="TZA118" s="321"/>
      <c r="TZB118" s="321"/>
      <c r="TZC118" s="321"/>
      <c r="TZD118" s="321"/>
      <c r="TZE118" s="321"/>
      <c r="TZF118" s="321"/>
      <c r="TZG118" s="321"/>
      <c r="TZH118" s="321"/>
      <c r="TZI118" s="321"/>
      <c r="TZJ118" s="321"/>
      <c r="TZK118" s="321"/>
      <c r="TZL118" s="321"/>
      <c r="TZM118" s="321"/>
      <c r="TZN118" s="321"/>
      <c r="TZO118" s="321"/>
      <c r="TZP118" s="321"/>
      <c r="TZQ118" s="321"/>
      <c r="TZR118" s="321"/>
      <c r="TZS118" s="321"/>
      <c r="TZT118" s="321"/>
      <c r="TZU118" s="321"/>
      <c r="TZV118" s="321"/>
      <c r="TZW118" s="321"/>
      <c r="TZX118" s="321"/>
      <c r="TZY118" s="321"/>
      <c r="TZZ118" s="321"/>
      <c r="UAA118" s="321"/>
      <c r="UAB118" s="321"/>
      <c r="UAC118" s="321"/>
      <c r="UAD118" s="321"/>
      <c r="UAE118" s="321"/>
      <c r="UAF118" s="321"/>
      <c r="UAG118" s="321"/>
      <c r="UAH118" s="321"/>
      <c r="UAI118" s="321"/>
      <c r="UAJ118" s="321"/>
      <c r="UAK118" s="321"/>
      <c r="UAL118" s="321"/>
      <c r="UAM118" s="321"/>
      <c r="UAN118" s="321"/>
      <c r="UAO118" s="321"/>
      <c r="UAP118" s="321"/>
      <c r="UAQ118" s="321"/>
      <c r="UAR118" s="321"/>
      <c r="UAS118" s="321"/>
      <c r="UAT118" s="321"/>
      <c r="UAU118" s="321"/>
      <c r="UAV118" s="321"/>
      <c r="UAW118" s="321"/>
      <c r="UAX118" s="321"/>
      <c r="UAY118" s="321"/>
      <c r="UAZ118" s="321"/>
      <c r="UBA118" s="321"/>
      <c r="UBB118" s="321"/>
      <c r="UBC118" s="321"/>
      <c r="UBD118" s="321"/>
      <c r="UBE118" s="321"/>
      <c r="UBF118" s="321"/>
      <c r="UBG118" s="321"/>
      <c r="UBH118" s="321"/>
      <c r="UBI118" s="321"/>
      <c r="UBJ118" s="321"/>
      <c r="UBK118" s="321"/>
      <c r="UBL118" s="321"/>
      <c r="UBM118" s="321"/>
      <c r="UBN118" s="321"/>
      <c r="UBO118" s="321"/>
      <c r="UBP118" s="321"/>
      <c r="UBQ118" s="321"/>
      <c r="UBR118" s="321"/>
      <c r="UBS118" s="321"/>
      <c r="UBT118" s="321"/>
      <c r="UBU118" s="321"/>
      <c r="UBV118" s="321"/>
      <c r="UBW118" s="321"/>
      <c r="UBX118" s="321"/>
      <c r="UBY118" s="321"/>
      <c r="UBZ118" s="321"/>
      <c r="UCA118" s="321"/>
      <c r="UCB118" s="321"/>
      <c r="UCC118" s="321"/>
      <c r="UCD118" s="321"/>
      <c r="UCE118" s="321"/>
      <c r="UCF118" s="321"/>
      <c r="UCG118" s="321"/>
      <c r="UCH118" s="321"/>
      <c r="UCI118" s="321"/>
      <c r="UCJ118" s="321"/>
      <c r="UCK118" s="321"/>
      <c r="UCL118" s="321"/>
      <c r="UCM118" s="321"/>
      <c r="UCN118" s="321"/>
      <c r="UCO118" s="321"/>
      <c r="UCP118" s="321"/>
      <c r="UCQ118" s="321"/>
      <c r="UCR118" s="321"/>
      <c r="UCS118" s="321"/>
      <c r="UCT118" s="321"/>
      <c r="UCU118" s="321"/>
      <c r="UCV118" s="321"/>
      <c r="UCW118" s="321"/>
      <c r="UCX118" s="321"/>
      <c r="UCY118" s="321"/>
      <c r="UCZ118" s="321"/>
      <c r="UDA118" s="321"/>
      <c r="UDB118" s="321"/>
      <c r="UDC118" s="321"/>
      <c r="UDD118" s="321"/>
      <c r="UDE118" s="321"/>
      <c r="UDF118" s="321"/>
      <c r="UDG118" s="321"/>
      <c r="UDH118" s="321"/>
      <c r="UDI118" s="321"/>
      <c r="UDJ118" s="321"/>
      <c r="UDK118" s="321"/>
      <c r="UDL118" s="321"/>
      <c r="UDM118" s="321"/>
      <c r="UDN118" s="321"/>
      <c r="UDO118" s="321"/>
      <c r="UDP118" s="321"/>
      <c r="UDQ118" s="321"/>
      <c r="UDR118" s="321"/>
      <c r="UDS118" s="321"/>
      <c r="UDT118" s="321"/>
      <c r="UDU118" s="321"/>
      <c r="UDV118" s="321"/>
      <c r="UDW118" s="321"/>
      <c r="UDX118" s="321"/>
      <c r="UDY118" s="321"/>
      <c r="UDZ118" s="321"/>
      <c r="UEA118" s="321"/>
      <c r="UEB118" s="321"/>
      <c r="UEC118" s="321"/>
      <c r="UED118" s="321"/>
      <c r="UEE118" s="321"/>
      <c r="UEF118" s="321"/>
      <c r="UEG118" s="321"/>
      <c r="UEH118" s="321"/>
      <c r="UEI118" s="321"/>
      <c r="UEJ118" s="321"/>
      <c r="UEK118" s="321"/>
      <c r="UEL118" s="321"/>
      <c r="UEM118" s="321"/>
      <c r="UEN118" s="321"/>
      <c r="UEO118" s="321"/>
      <c r="UEP118" s="321"/>
      <c r="UEQ118" s="321"/>
      <c r="UER118" s="321"/>
      <c r="UES118" s="321"/>
      <c r="UET118" s="321"/>
      <c r="UEU118" s="321"/>
      <c r="UEV118" s="321"/>
      <c r="UEW118" s="321"/>
      <c r="UEX118" s="321"/>
      <c r="UEY118" s="321"/>
      <c r="UEZ118" s="321"/>
      <c r="UFA118" s="321"/>
      <c r="UFB118" s="321"/>
      <c r="UFC118" s="321"/>
      <c r="UFD118" s="321"/>
      <c r="UFE118" s="321"/>
      <c r="UFF118" s="321"/>
      <c r="UFG118" s="321"/>
      <c r="UFH118" s="321"/>
      <c r="UFI118" s="321"/>
      <c r="UFJ118" s="321"/>
      <c r="UFK118" s="321"/>
      <c r="UFL118" s="321"/>
      <c r="UFM118" s="321"/>
      <c r="UFN118" s="321"/>
      <c r="UFO118" s="321"/>
      <c r="UFP118" s="321"/>
      <c r="UFQ118" s="321"/>
      <c r="UFR118" s="321"/>
      <c r="UFS118" s="321"/>
      <c r="UFT118" s="321"/>
      <c r="UFU118" s="321"/>
      <c r="UFV118" s="321"/>
      <c r="UFW118" s="321"/>
      <c r="UFX118" s="321"/>
      <c r="UFY118" s="321"/>
      <c r="UFZ118" s="321"/>
      <c r="UGA118" s="321"/>
      <c r="UGB118" s="321"/>
      <c r="UGC118" s="321"/>
      <c r="UGD118" s="321"/>
      <c r="UGE118" s="321"/>
      <c r="UGF118" s="321"/>
      <c r="UGG118" s="321"/>
      <c r="UGH118" s="321"/>
      <c r="UGI118" s="321"/>
      <c r="UGJ118" s="321"/>
      <c r="UGK118" s="321"/>
      <c r="UGL118" s="321"/>
      <c r="UGM118" s="321"/>
      <c r="UGN118" s="321"/>
      <c r="UGO118" s="321"/>
      <c r="UGP118" s="321"/>
      <c r="UGQ118" s="321"/>
      <c r="UGR118" s="321"/>
      <c r="UGS118" s="321"/>
      <c r="UGT118" s="321"/>
      <c r="UGU118" s="321"/>
      <c r="UGV118" s="321"/>
      <c r="UGW118" s="321"/>
      <c r="UGX118" s="321"/>
      <c r="UGY118" s="321"/>
      <c r="UGZ118" s="321"/>
      <c r="UHA118" s="321"/>
      <c r="UHB118" s="321"/>
      <c r="UHC118" s="321"/>
      <c r="UHD118" s="321"/>
      <c r="UHE118" s="321"/>
      <c r="UHF118" s="321"/>
      <c r="UHG118" s="321"/>
      <c r="UHH118" s="321"/>
      <c r="UHI118" s="321"/>
      <c r="UHJ118" s="321"/>
      <c r="UHK118" s="321"/>
      <c r="UHL118" s="321"/>
      <c r="UHM118" s="321"/>
      <c r="UHN118" s="321"/>
      <c r="UHO118" s="321"/>
      <c r="UHP118" s="321"/>
      <c r="UHQ118" s="321"/>
      <c r="UHR118" s="321"/>
      <c r="UHS118" s="321"/>
      <c r="UHT118" s="321"/>
      <c r="UHU118" s="321"/>
      <c r="UHV118" s="321"/>
      <c r="UHW118" s="321"/>
      <c r="UHX118" s="321"/>
      <c r="UHY118" s="321"/>
      <c r="UHZ118" s="321"/>
      <c r="UIA118" s="321"/>
      <c r="UIB118" s="321"/>
      <c r="UIC118" s="321"/>
      <c r="UID118" s="321"/>
      <c r="UIE118" s="321"/>
      <c r="UIF118" s="321"/>
      <c r="UIG118" s="321"/>
      <c r="UIH118" s="321"/>
      <c r="UII118" s="321"/>
      <c r="UIJ118" s="321"/>
      <c r="UIK118" s="321"/>
      <c r="UIL118" s="321"/>
      <c r="UIM118" s="321"/>
      <c r="UIN118" s="321"/>
      <c r="UIO118" s="321"/>
      <c r="UIP118" s="321"/>
      <c r="UIQ118" s="321"/>
      <c r="UIR118" s="321"/>
      <c r="UIS118" s="321"/>
      <c r="UIT118" s="321"/>
      <c r="UIU118" s="321"/>
      <c r="UIV118" s="321"/>
      <c r="UIW118" s="321"/>
      <c r="UIX118" s="321"/>
      <c r="UIY118" s="321"/>
      <c r="UIZ118" s="321"/>
      <c r="UJA118" s="321"/>
      <c r="UJB118" s="321"/>
      <c r="UJC118" s="321"/>
      <c r="UJD118" s="321"/>
      <c r="UJE118" s="321"/>
      <c r="UJF118" s="321"/>
      <c r="UJG118" s="321"/>
      <c r="UJH118" s="321"/>
      <c r="UJI118" s="321"/>
      <c r="UJJ118" s="321"/>
      <c r="UJK118" s="321"/>
      <c r="UJL118" s="321"/>
      <c r="UJM118" s="321"/>
      <c r="UJN118" s="321"/>
      <c r="UJO118" s="321"/>
      <c r="UJP118" s="321"/>
      <c r="UJQ118" s="321"/>
      <c r="UJR118" s="321"/>
      <c r="UJS118" s="321"/>
      <c r="UJT118" s="321"/>
      <c r="UJU118" s="321"/>
      <c r="UJV118" s="321"/>
      <c r="UJW118" s="321"/>
      <c r="UJX118" s="321"/>
      <c r="UJY118" s="321"/>
      <c r="UJZ118" s="321"/>
      <c r="UKA118" s="321"/>
      <c r="UKB118" s="321"/>
      <c r="UKC118" s="321"/>
      <c r="UKD118" s="321"/>
      <c r="UKE118" s="321"/>
      <c r="UKF118" s="321"/>
      <c r="UKG118" s="321"/>
      <c r="UKH118" s="321"/>
      <c r="UKI118" s="321"/>
      <c r="UKJ118" s="321"/>
      <c r="UKK118" s="321"/>
      <c r="UKL118" s="321"/>
      <c r="UKM118" s="321"/>
      <c r="UKN118" s="321"/>
      <c r="UKO118" s="321"/>
      <c r="UKP118" s="321"/>
      <c r="UKQ118" s="321"/>
      <c r="UKR118" s="321"/>
      <c r="UKS118" s="321"/>
      <c r="UKT118" s="321"/>
      <c r="UKU118" s="321"/>
      <c r="UKV118" s="321"/>
      <c r="UKW118" s="321"/>
      <c r="UKX118" s="321"/>
      <c r="UKY118" s="321"/>
      <c r="UKZ118" s="321"/>
      <c r="ULA118" s="321"/>
      <c r="ULB118" s="321"/>
      <c r="ULC118" s="321"/>
      <c r="ULD118" s="321"/>
      <c r="ULE118" s="321"/>
      <c r="ULF118" s="321"/>
      <c r="ULG118" s="321"/>
      <c r="ULH118" s="321"/>
      <c r="ULI118" s="321"/>
      <c r="ULJ118" s="321"/>
      <c r="ULK118" s="321"/>
      <c r="ULL118" s="321"/>
      <c r="ULM118" s="321"/>
      <c r="ULN118" s="321"/>
      <c r="ULO118" s="321"/>
      <c r="ULP118" s="321"/>
      <c r="ULQ118" s="321"/>
      <c r="ULR118" s="321"/>
      <c r="ULS118" s="321"/>
      <c r="ULT118" s="321"/>
      <c r="ULU118" s="321"/>
      <c r="ULV118" s="321"/>
      <c r="ULW118" s="321"/>
      <c r="ULX118" s="321"/>
      <c r="ULY118" s="321"/>
      <c r="ULZ118" s="321"/>
      <c r="UMA118" s="321"/>
      <c r="UMB118" s="321"/>
      <c r="UMC118" s="321"/>
      <c r="UMD118" s="321"/>
      <c r="UME118" s="321"/>
      <c r="UMF118" s="321"/>
      <c r="UMG118" s="321"/>
      <c r="UMH118" s="321"/>
      <c r="UMI118" s="321"/>
      <c r="UMJ118" s="321"/>
      <c r="UMK118" s="321"/>
      <c r="UML118" s="321"/>
      <c r="UMM118" s="321"/>
      <c r="UMN118" s="321"/>
      <c r="UMO118" s="321"/>
      <c r="UMP118" s="321"/>
      <c r="UMQ118" s="321"/>
      <c r="UMR118" s="321"/>
      <c r="UMS118" s="321"/>
      <c r="UMT118" s="321"/>
      <c r="UMU118" s="321"/>
      <c r="UMV118" s="321"/>
      <c r="UMW118" s="321"/>
      <c r="UMX118" s="321"/>
      <c r="UMY118" s="321"/>
      <c r="UMZ118" s="321"/>
      <c r="UNA118" s="321"/>
      <c r="UNB118" s="321"/>
      <c r="UNC118" s="321"/>
      <c r="UND118" s="321"/>
      <c r="UNE118" s="321"/>
      <c r="UNF118" s="321"/>
      <c r="UNG118" s="321"/>
      <c r="UNH118" s="321"/>
      <c r="UNI118" s="321"/>
      <c r="UNJ118" s="321"/>
      <c r="UNK118" s="321"/>
      <c r="UNL118" s="321"/>
      <c r="UNM118" s="321"/>
      <c r="UNN118" s="321"/>
      <c r="UNO118" s="321"/>
      <c r="UNP118" s="321"/>
      <c r="UNQ118" s="321"/>
      <c r="UNR118" s="321"/>
      <c r="UNS118" s="321"/>
      <c r="UNT118" s="321"/>
      <c r="UNU118" s="321"/>
      <c r="UNV118" s="321"/>
      <c r="UNW118" s="321"/>
      <c r="UNX118" s="321"/>
      <c r="UNY118" s="321"/>
      <c r="UNZ118" s="321"/>
      <c r="UOA118" s="321"/>
      <c r="UOB118" s="321"/>
      <c r="UOC118" s="321"/>
      <c r="UOD118" s="321"/>
      <c r="UOE118" s="321"/>
      <c r="UOF118" s="321"/>
      <c r="UOG118" s="321"/>
      <c r="UOH118" s="321"/>
      <c r="UOI118" s="321"/>
      <c r="UOJ118" s="321"/>
      <c r="UOK118" s="321"/>
      <c r="UOL118" s="321"/>
      <c r="UOM118" s="321"/>
      <c r="UON118" s="321"/>
      <c r="UOO118" s="321"/>
      <c r="UOP118" s="321"/>
      <c r="UOQ118" s="321"/>
      <c r="UOR118" s="321"/>
      <c r="UOS118" s="321"/>
      <c r="UOT118" s="321"/>
      <c r="UOU118" s="321"/>
      <c r="UOV118" s="321"/>
      <c r="UOW118" s="321"/>
      <c r="UOX118" s="321"/>
      <c r="UOY118" s="321"/>
      <c r="UOZ118" s="321"/>
      <c r="UPA118" s="321"/>
      <c r="UPB118" s="321"/>
      <c r="UPC118" s="321"/>
      <c r="UPD118" s="321"/>
      <c r="UPE118" s="321"/>
      <c r="UPF118" s="321"/>
      <c r="UPG118" s="321"/>
      <c r="UPH118" s="321"/>
      <c r="UPI118" s="321"/>
      <c r="UPJ118" s="321"/>
      <c r="UPK118" s="321"/>
      <c r="UPL118" s="321"/>
      <c r="UPM118" s="321"/>
      <c r="UPN118" s="321"/>
      <c r="UPO118" s="321"/>
      <c r="UPP118" s="321"/>
      <c r="UPQ118" s="321"/>
      <c r="UPR118" s="321"/>
      <c r="UPS118" s="321"/>
      <c r="UPT118" s="321"/>
      <c r="UPU118" s="321"/>
      <c r="UPV118" s="321"/>
      <c r="UPW118" s="321"/>
      <c r="UPX118" s="321"/>
      <c r="UPY118" s="321"/>
      <c r="UPZ118" s="321"/>
      <c r="UQA118" s="321"/>
      <c r="UQB118" s="321"/>
      <c r="UQC118" s="321"/>
      <c r="UQD118" s="321"/>
      <c r="UQE118" s="321"/>
      <c r="UQF118" s="321"/>
      <c r="UQG118" s="321"/>
      <c r="UQH118" s="321"/>
      <c r="UQI118" s="321"/>
      <c r="UQJ118" s="321"/>
      <c r="UQK118" s="321"/>
      <c r="UQL118" s="321"/>
      <c r="UQM118" s="321"/>
      <c r="UQN118" s="321"/>
      <c r="UQO118" s="321"/>
      <c r="UQP118" s="321"/>
      <c r="UQQ118" s="321"/>
      <c r="UQR118" s="321"/>
      <c r="UQS118" s="321"/>
      <c r="UQT118" s="321"/>
      <c r="UQU118" s="321"/>
      <c r="UQV118" s="321"/>
      <c r="UQW118" s="321"/>
      <c r="UQX118" s="321"/>
      <c r="UQY118" s="321"/>
      <c r="UQZ118" s="321"/>
      <c r="URA118" s="321"/>
      <c r="URB118" s="321"/>
      <c r="URC118" s="321"/>
      <c r="URD118" s="321"/>
      <c r="URE118" s="321"/>
      <c r="URF118" s="321"/>
      <c r="URG118" s="321"/>
      <c r="URH118" s="321"/>
      <c r="URI118" s="321"/>
      <c r="URJ118" s="321"/>
      <c r="URK118" s="321"/>
      <c r="URL118" s="321"/>
      <c r="URM118" s="321"/>
      <c r="URN118" s="321"/>
      <c r="URO118" s="321"/>
      <c r="URP118" s="321"/>
      <c r="URQ118" s="321"/>
      <c r="URR118" s="321"/>
      <c r="URS118" s="321"/>
      <c r="URT118" s="321"/>
      <c r="URU118" s="321"/>
      <c r="URV118" s="321"/>
      <c r="URW118" s="321"/>
      <c r="URX118" s="321"/>
      <c r="URY118" s="321"/>
      <c r="URZ118" s="321"/>
      <c r="USA118" s="321"/>
      <c r="USB118" s="321"/>
      <c r="USC118" s="321"/>
      <c r="USD118" s="321"/>
      <c r="USE118" s="321"/>
      <c r="USF118" s="321"/>
      <c r="USG118" s="321"/>
      <c r="USH118" s="321"/>
      <c r="USI118" s="321"/>
      <c r="USJ118" s="321"/>
      <c r="USK118" s="321"/>
      <c r="USL118" s="321"/>
      <c r="USM118" s="321"/>
      <c r="USN118" s="321"/>
      <c r="USO118" s="321"/>
      <c r="USP118" s="321"/>
      <c r="USQ118" s="321"/>
      <c r="USR118" s="321"/>
      <c r="USS118" s="321"/>
      <c r="UST118" s="321"/>
      <c r="USU118" s="321"/>
      <c r="USV118" s="321"/>
      <c r="USW118" s="321"/>
      <c r="USX118" s="321"/>
      <c r="USY118" s="321"/>
      <c r="USZ118" s="321"/>
      <c r="UTA118" s="321"/>
      <c r="UTB118" s="321"/>
      <c r="UTC118" s="321"/>
      <c r="UTD118" s="321"/>
      <c r="UTE118" s="321"/>
      <c r="UTF118" s="321"/>
      <c r="UTG118" s="321"/>
      <c r="UTH118" s="321"/>
      <c r="UTI118" s="321"/>
      <c r="UTJ118" s="321"/>
      <c r="UTK118" s="321"/>
      <c r="UTL118" s="321"/>
      <c r="UTM118" s="321"/>
      <c r="UTN118" s="321"/>
      <c r="UTO118" s="321"/>
      <c r="UTP118" s="321"/>
      <c r="UTQ118" s="321"/>
      <c r="UTR118" s="321"/>
      <c r="UTS118" s="321"/>
      <c r="UTT118" s="321"/>
      <c r="UTU118" s="321"/>
      <c r="UTV118" s="321"/>
      <c r="UTW118" s="321"/>
      <c r="UTX118" s="321"/>
      <c r="UTY118" s="321"/>
      <c r="UTZ118" s="321"/>
      <c r="UUA118" s="321"/>
      <c r="UUB118" s="321"/>
      <c r="UUC118" s="321"/>
      <c r="UUD118" s="321"/>
      <c r="UUE118" s="321"/>
      <c r="UUF118" s="321"/>
      <c r="UUG118" s="321"/>
      <c r="UUH118" s="321"/>
      <c r="UUI118" s="321"/>
      <c r="UUJ118" s="321"/>
      <c r="UUK118" s="321"/>
      <c r="UUL118" s="321"/>
      <c r="UUM118" s="321"/>
      <c r="UUN118" s="321"/>
      <c r="UUO118" s="321"/>
      <c r="UUP118" s="321"/>
      <c r="UUQ118" s="321"/>
      <c r="UUR118" s="321"/>
      <c r="UUS118" s="321"/>
      <c r="UUT118" s="321"/>
      <c r="UUU118" s="321"/>
      <c r="UUV118" s="321"/>
      <c r="UUW118" s="321"/>
      <c r="UUX118" s="321"/>
      <c r="UUY118" s="321"/>
      <c r="UUZ118" s="321"/>
      <c r="UVA118" s="321"/>
      <c r="UVB118" s="321"/>
      <c r="UVC118" s="321"/>
      <c r="UVD118" s="321"/>
      <c r="UVE118" s="321"/>
      <c r="UVF118" s="321"/>
      <c r="UVG118" s="321"/>
      <c r="UVH118" s="321"/>
      <c r="UVI118" s="321"/>
      <c r="UVJ118" s="321"/>
      <c r="UVK118" s="321"/>
      <c r="UVL118" s="321"/>
      <c r="UVM118" s="321"/>
      <c r="UVN118" s="321"/>
      <c r="UVO118" s="321"/>
      <c r="UVP118" s="321"/>
      <c r="UVQ118" s="321"/>
      <c r="UVR118" s="321"/>
      <c r="UVS118" s="321"/>
      <c r="UVT118" s="321"/>
      <c r="UVU118" s="321"/>
      <c r="UVV118" s="321"/>
      <c r="UVW118" s="321"/>
      <c r="UVX118" s="321"/>
      <c r="UVY118" s="321"/>
      <c r="UVZ118" s="321"/>
      <c r="UWA118" s="321"/>
      <c r="UWB118" s="321"/>
      <c r="UWC118" s="321"/>
      <c r="UWD118" s="321"/>
      <c r="UWE118" s="321"/>
      <c r="UWF118" s="321"/>
      <c r="UWG118" s="321"/>
      <c r="UWH118" s="321"/>
      <c r="UWI118" s="321"/>
      <c r="UWJ118" s="321"/>
      <c r="UWK118" s="321"/>
      <c r="UWL118" s="321"/>
      <c r="UWM118" s="321"/>
      <c r="UWN118" s="321"/>
      <c r="UWO118" s="321"/>
      <c r="UWP118" s="321"/>
      <c r="UWQ118" s="321"/>
      <c r="UWR118" s="321"/>
      <c r="UWS118" s="321"/>
      <c r="UWT118" s="321"/>
      <c r="UWU118" s="321"/>
      <c r="UWV118" s="321"/>
      <c r="UWW118" s="321"/>
      <c r="UWX118" s="321"/>
      <c r="UWY118" s="321"/>
      <c r="UWZ118" s="321"/>
      <c r="UXA118" s="321"/>
      <c r="UXB118" s="321"/>
      <c r="UXC118" s="321"/>
      <c r="UXD118" s="321"/>
      <c r="UXE118" s="321"/>
      <c r="UXF118" s="321"/>
      <c r="UXG118" s="321"/>
      <c r="UXH118" s="321"/>
      <c r="UXI118" s="321"/>
      <c r="UXJ118" s="321"/>
      <c r="UXK118" s="321"/>
      <c r="UXL118" s="321"/>
      <c r="UXM118" s="321"/>
      <c r="UXN118" s="321"/>
      <c r="UXO118" s="321"/>
      <c r="UXP118" s="321"/>
      <c r="UXQ118" s="321"/>
      <c r="UXR118" s="321"/>
      <c r="UXS118" s="321"/>
      <c r="UXT118" s="321"/>
      <c r="UXU118" s="321"/>
      <c r="UXV118" s="321"/>
      <c r="UXW118" s="321"/>
      <c r="UXX118" s="321"/>
      <c r="UXY118" s="321"/>
      <c r="UXZ118" s="321"/>
      <c r="UYA118" s="321"/>
      <c r="UYB118" s="321"/>
      <c r="UYC118" s="321"/>
      <c r="UYD118" s="321"/>
      <c r="UYE118" s="321"/>
      <c r="UYF118" s="321"/>
      <c r="UYG118" s="321"/>
      <c r="UYH118" s="321"/>
      <c r="UYI118" s="321"/>
      <c r="UYJ118" s="321"/>
      <c r="UYK118" s="321"/>
      <c r="UYL118" s="321"/>
      <c r="UYM118" s="321"/>
      <c r="UYN118" s="321"/>
      <c r="UYO118" s="321"/>
      <c r="UYP118" s="321"/>
      <c r="UYQ118" s="321"/>
      <c r="UYR118" s="321"/>
      <c r="UYS118" s="321"/>
      <c r="UYT118" s="321"/>
      <c r="UYU118" s="321"/>
      <c r="UYV118" s="321"/>
      <c r="UYW118" s="321"/>
      <c r="UYX118" s="321"/>
      <c r="UYY118" s="321"/>
      <c r="UYZ118" s="321"/>
      <c r="UZA118" s="321"/>
      <c r="UZB118" s="321"/>
      <c r="UZC118" s="321"/>
      <c r="UZD118" s="321"/>
      <c r="UZE118" s="321"/>
      <c r="UZF118" s="321"/>
      <c r="UZG118" s="321"/>
      <c r="UZH118" s="321"/>
      <c r="UZI118" s="321"/>
      <c r="UZJ118" s="321"/>
      <c r="UZK118" s="321"/>
      <c r="UZL118" s="321"/>
      <c r="UZM118" s="321"/>
      <c r="UZN118" s="321"/>
      <c r="UZO118" s="321"/>
      <c r="UZP118" s="321"/>
      <c r="UZQ118" s="321"/>
      <c r="UZR118" s="321"/>
      <c r="UZS118" s="321"/>
      <c r="UZT118" s="321"/>
      <c r="UZU118" s="321"/>
      <c r="UZV118" s="321"/>
      <c r="UZW118" s="321"/>
      <c r="UZX118" s="321"/>
      <c r="UZY118" s="321"/>
      <c r="UZZ118" s="321"/>
      <c r="VAA118" s="321"/>
      <c r="VAB118" s="321"/>
      <c r="VAC118" s="321"/>
      <c r="VAD118" s="321"/>
      <c r="VAE118" s="321"/>
      <c r="VAF118" s="321"/>
      <c r="VAG118" s="321"/>
      <c r="VAH118" s="321"/>
      <c r="VAI118" s="321"/>
      <c r="VAJ118" s="321"/>
      <c r="VAK118" s="321"/>
      <c r="VAL118" s="321"/>
      <c r="VAM118" s="321"/>
      <c r="VAN118" s="321"/>
      <c r="VAO118" s="321"/>
      <c r="VAP118" s="321"/>
      <c r="VAQ118" s="321"/>
      <c r="VAR118" s="321"/>
      <c r="VAS118" s="321"/>
      <c r="VAT118" s="321"/>
      <c r="VAU118" s="321"/>
      <c r="VAV118" s="321"/>
      <c r="VAW118" s="321"/>
      <c r="VAX118" s="321"/>
      <c r="VAY118" s="321"/>
      <c r="VAZ118" s="321"/>
      <c r="VBA118" s="321"/>
      <c r="VBB118" s="321"/>
      <c r="VBC118" s="321"/>
      <c r="VBD118" s="321"/>
      <c r="VBE118" s="321"/>
      <c r="VBF118" s="321"/>
      <c r="VBG118" s="321"/>
      <c r="VBH118" s="321"/>
      <c r="VBI118" s="321"/>
      <c r="VBJ118" s="321"/>
      <c r="VBK118" s="321"/>
      <c r="VBL118" s="321"/>
      <c r="VBM118" s="321"/>
      <c r="VBN118" s="321"/>
      <c r="VBO118" s="321"/>
      <c r="VBP118" s="321"/>
      <c r="VBQ118" s="321"/>
      <c r="VBR118" s="321"/>
      <c r="VBS118" s="321"/>
      <c r="VBT118" s="321"/>
      <c r="VBU118" s="321"/>
      <c r="VBV118" s="321"/>
      <c r="VBW118" s="321"/>
      <c r="VBX118" s="321"/>
      <c r="VBY118" s="321"/>
      <c r="VBZ118" s="321"/>
      <c r="VCA118" s="321"/>
      <c r="VCB118" s="321"/>
      <c r="VCC118" s="321"/>
      <c r="VCD118" s="321"/>
      <c r="VCE118" s="321"/>
      <c r="VCF118" s="321"/>
      <c r="VCG118" s="321"/>
      <c r="VCH118" s="321"/>
      <c r="VCI118" s="321"/>
      <c r="VCJ118" s="321"/>
      <c r="VCK118" s="321"/>
      <c r="VCL118" s="321"/>
      <c r="VCM118" s="321"/>
      <c r="VCN118" s="321"/>
      <c r="VCO118" s="321"/>
      <c r="VCP118" s="321"/>
      <c r="VCQ118" s="321"/>
      <c r="VCR118" s="321"/>
      <c r="VCS118" s="321"/>
      <c r="VCT118" s="321"/>
      <c r="VCU118" s="321"/>
      <c r="VCV118" s="321"/>
      <c r="VCW118" s="321"/>
      <c r="VCX118" s="321"/>
      <c r="VCY118" s="321"/>
      <c r="VCZ118" s="321"/>
      <c r="VDA118" s="321"/>
      <c r="VDB118" s="321"/>
      <c r="VDC118" s="321"/>
      <c r="VDD118" s="321"/>
      <c r="VDE118" s="321"/>
      <c r="VDF118" s="321"/>
      <c r="VDG118" s="321"/>
      <c r="VDH118" s="321"/>
      <c r="VDI118" s="321"/>
      <c r="VDJ118" s="321"/>
      <c r="VDK118" s="321"/>
      <c r="VDL118" s="321"/>
      <c r="VDM118" s="321"/>
      <c r="VDN118" s="321"/>
      <c r="VDO118" s="321"/>
      <c r="VDP118" s="321"/>
      <c r="VDQ118" s="321"/>
      <c r="VDR118" s="321"/>
      <c r="VDS118" s="321"/>
      <c r="VDT118" s="321"/>
      <c r="VDU118" s="321"/>
      <c r="VDV118" s="321"/>
      <c r="VDW118" s="321"/>
      <c r="VDX118" s="321"/>
      <c r="VDY118" s="321"/>
      <c r="VDZ118" s="321"/>
      <c r="VEA118" s="321"/>
      <c r="VEB118" s="321"/>
      <c r="VEC118" s="321"/>
      <c r="VED118" s="321"/>
      <c r="VEE118" s="321"/>
      <c r="VEF118" s="321"/>
      <c r="VEG118" s="321"/>
      <c r="VEH118" s="321"/>
      <c r="VEI118" s="321"/>
      <c r="VEJ118" s="321"/>
      <c r="VEK118" s="321"/>
      <c r="VEL118" s="321"/>
      <c r="VEM118" s="321"/>
      <c r="VEN118" s="321"/>
      <c r="VEO118" s="321"/>
      <c r="VEP118" s="321"/>
      <c r="VEQ118" s="321"/>
      <c r="VER118" s="321"/>
      <c r="VES118" s="321"/>
      <c r="VET118" s="321"/>
      <c r="VEU118" s="321"/>
      <c r="VEV118" s="321"/>
      <c r="VEW118" s="321"/>
      <c r="VEX118" s="321"/>
      <c r="VEY118" s="321"/>
      <c r="VEZ118" s="321"/>
      <c r="VFA118" s="321"/>
      <c r="VFB118" s="321"/>
      <c r="VFC118" s="321"/>
      <c r="VFD118" s="321"/>
      <c r="VFE118" s="321"/>
      <c r="VFF118" s="321"/>
      <c r="VFG118" s="321"/>
      <c r="VFH118" s="321"/>
      <c r="VFI118" s="321"/>
      <c r="VFJ118" s="321"/>
      <c r="VFK118" s="321"/>
      <c r="VFL118" s="321"/>
      <c r="VFM118" s="321"/>
      <c r="VFN118" s="321"/>
      <c r="VFO118" s="321"/>
      <c r="VFP118" s="321"/>
      <c r="VFQ118" s="321"/>
      <c r="VFR118" s="321"/>
      <c r="VFS118" s="321"/>
      <c r="VFT118" s="321"/>
      <c r="VFU118" s="321"/>
      <c r="VFV118" s="321"/>
      <c r="VFW118" s="321"/>
      <c r="VFX118" s="321"/>
      <c r="VFY118" s="321"/>
      <c r="VFZ118" s="321"/>
      <c r="VGA118" s="321"/>
      <c r="VGB118" s="321"/>
      <c r="VGC118" s="321"/>
      <c r="VGD118" s="321"/>
      <c r="VGE118" s="321"/>
      <c r="VGF118" s="321"/>
      <c r="VGG118" s="321"/>
      <c r="VGH118" s="321"/>
      <c r="VGI118" s="321"/>
      <c r="VGJ118" s="321"/>
      <c r="VGK118" s="321"/>
      <c r="VGL118" s="321"/>
      <c r="VGM118" s="321"/>
      <c r="VGN118" s="321"/>
      <c r="VGO118" s="321"/>
      <c r="VGP118" s="321"/>
      <c r="VGQ118" s="321"/>
      <c r="VGR118" s="321"/>
      <c r="VGS118" s="321"/>
      <c r="VGT118" s="321"/>
      <c r="VGU118" s="321"/>
      <c r="VGV118" s="321"/>
      <c r="VGW118" s="321"/>
      <c r="VGX118" s="321"/>
      <c r="VGY118" s="321"/>
      <c r="VGZ118" s="321"/>
      <c r="VHA118" s="321"/>
      <c r="VHB118" s="321"/>
      <c r="VHC118" s="321"/>
      <c r="VHD118" s="321"/>
      <c r="VHE118" s="321"/>
      <c r="VHF118" s="321"/>
      <c r="VHG118" s="321"/>
      <c r="VHH118" s="321"/>
      <c r="VHI118" s="321"/>
      <c r="VHJ118" s="321"/>
      <c r="VHK118" s="321"/>
      <c r="VHL118" s="321"/>
      <c r="VHM118" s="321"/>
      <c r="VHN118" s="321"/>
      <c r="VHO118" s="321"/>
      <c r="VHP118" s="321"/>
      <c r="VHQ118" s="321"/>
      <c r="VHR118" s="321"/>
      <c r="VHS118" s="321"/>
      <c r="VHT118" s="321"/>
      <c r="VHU118" s="321"/>
      <c r="VHV118" s="321"/>
      <c r="VHW118" s="321"/>
      <c r="VHX118" s="321"/>
      <c r="VHY118" s="321"/>
      <c r="VHZ118" s="321"/>
      <c r="VIA118" s="321"/>
      <c r="VIB118" s="321"/>
      <c r="VIC118" s="321"/>
      <c r="VID118" s="321"/>
      <c r="VIE118" s="321"/>
      <c r="VIF118" s="321"/>
      <c r="VIG118" s="321"/>
      <c r="VIH118" s="321"/>
      <c r="VII118" s="321"/>
      <c r="VIJ118" s="321"/>
      <c r="VIK118" s="321"/>
      <c r="VIL118" s="321"/>
      <c r="VIM118" s="321"/>
      <c r="VIN118" s="321"/>
      <c r="VIO118" s="321"/>
      <c r="VIP118" s="321"/>
      <c r="VIQ118" s="321"/>
      <c r="VIR118" s="321"/>
      <c r="VIS118" s="321"/>
      <c r="VIT118" s="321"/>
      <c r="VIU118" s="321"/>
      <c r="VIV118" s="321"/>
      <c r="VIW118" s="321"/>
      <c r="VIX118" s="321"/>
      <c r="VIY118" s="321"/>
      <c r="VIZ118" s="321"/>
      <c r="VJA118" s="321"/>
      <c r="VJB118" s="321"/>
      <c r="VJC118" s="321"/>
      <c r="VJD118" s="321"/>
      <c r="VJE118" s="321"/>
      <c r="VJF118" s="321"/>
      <c r="VJG118" s="321"/>
      <c r="VJH118" s="321"/>
      <c r="VJI118" s="321"/>
      <c r="VJJ118" s="321"/>
      <c r="VJK118" s="321"/>
      <c r="VJL118" s="321"/>
      <c r="VJM118" s="321"/>
      <c r="VJN118" s="321"/>
      <c r="VJO118" s="321"/>
      <c r="VJP118" s="321"/>
      <c r="VJQ118" s="321"/>
      <c r="VJR118" s="321"/>
      <c r="VJS118" s="321"/>
      <c r="VJT118" s="321"/>
      <c r="VJU118" s="321"/>
      <c r="VJV118" s="321"/>
      <c r="VJW118" s="321"/>
      <c r="VJX118" s="321"/>
      <c r="VJY118" s="321"/>
      <c r="VJZ118" s="321"/>
      <c r="VKA118" s="321"/>
      <c r="VKB118" s="321"/>
      <c r="VKC118" s="321"/>
      <c r="VKD118" s="321"/>
      <c r="VKE118" s="321"/>
      <c r="VKF118" s="321"/>
      <c r="VKG118" s="321"/>
      <c r="VKH118" s="321"/>
      <c r="VKI118" s="321"/>
      <c r="VKJ118" s="321"/>
      <c r="VKK118" s="321"/>
      <c r="VKL118" s="321"/>
      <c r="VKM118" s="321"/>
      <c r="VKN118" s="321"/>
      <c r="VKO118" s="321"/>
      <c r="VKP118" s="321"/>
      <c r="VKQ118" s="321"/>
      <c r="VKR118" s="321"/>
      <c r="VKS118" s="321"/>
      <c r="VKT118" s="321"/>
      <c r="VKU118" s="321"/>
      <c r="VKV118" s="321"/>
      <c r="VKW118" s="321"/>
      <c r="VKX118" s="321"/>
      <c r="VKY118" s="321"/>
      <c r="VKZ118" s="321"/>
      <c r="VLA118" s="321"/>
      <c r="VLB118" s="321"/>
      <c r="VLC118" s="321"/>
      <c r="VLD118" s="321"/>
      <c r="VLE118" s="321"/>
      <c r="VLF118" s="321"/>
      <c r="VLG118" s="321"/>
      <c r="VLH118" s="321"/>
      <c r="VLI118" s="321"/>
      <c r="VLJ118" s="321"/>
      <c r="VLK118" s="321"/>
      <c r="VLL118" s="321"/>
      <c r="VLM118" s="321"/>
      <c r="VLN118" s="321"/>
      <c r="VLO118" s="321"/>
      <c r="VLP118" s="321"/>
      <c r="VLQ118" s="321"/>
      <c r="VLR118" s="321"/>
      <c r="VLS118" s="321"/>
      <c r="VLT118" s="321"/>
      <c r="VLU118" s="321"/>
      <c r="VLV118" s="321"/>
      <c r="VLW118" s="321"/>
      <c r="VLX118" s="321"/>
      <c r="VLY118" s="321"/>
      <c r="VLZ118" s="321"/>
      <c r="VMA118" s="321"/>
      <c r="VMB118" s="321"/>
      <c r="VMC118" s="321"/>
      <c r="VMD118" s="321"/>
      <c r="VME118" s="321"/>
      <c r="VMF118" s="321"/>
      <c r="VMG118" s="321"/>
      <c r="VMH118" s="321"/>
      <c r="VMI118" s="321"/>
      <c r="VMJ118" s="321"/>
      <c r="VMK118" s="321"/>
      <c r="VML118" s="321"/>
      <c r="VMM118" s="321"/>
      <c r="VMN118" s="321"/>
      <c r="VMO118" s="321"/>
      <c r="VMP118" s="321"/>
      <c r="VMQ118" s="321"/>
      <c r="VMR118" s="321"/>
      <c r="VMS118" s="321"/>
      <c r="VMT118" s="321"/>
      <c r="VMU118" s="321"/>
      <c r="VMV118" s="321"/>
      <c r="VMW118" s="321"/>
      <c r="VMX118" s="321"/>
      <c r="VMY118" s="321"/>
      <c r="VMZ118" s="321"/>
      <c r="VNA118" s="321"/>
      <c r="VNB118" s="321"/>
      <c r="VNC118" s="321"/>
      <c r="VND118" s="321"/>
      <c r="VNE118" s="321"/>
      <c r="VNF118" s="321"/>
      <c r="VNG118" s="321"/>
      <c r="VNH118" s="321"/>
      <c r="VNI118" s="321"/>
      <c r="VNJ118" s="321"/>
      <c r="VNK118" s="321"/>
      <c r="VNL118" s="321"/>
      <c r="VNM118" s="321"/>
      <c r="VNN118" s="321"/>
      <c r="VNO118" s="321"/>
      <c r="VNP118" s="321"/>
      <c r="VNQ118" s="321"/>
      <c r="VNR118" s="321"/>
      <c r="VNS118" s="321"/>
      <c r="VNT118" s="321"/>
      <c r="VNU118" s="321"/>
      <c r="VNV118" s="321"/>
      <c r="VNW118" s="321"/>
      <c r="VNX118" s="321"/>
      <c r="VNY118" s="321"/>
      <c r="VNZ118" s="321"/>
      <c r="VOA118" s="321"/>
      <c r="VOB118" s="321"/>
      <c r="VOC118" s="321"/>
      <c r="VOD118" s="321"/>
      <c r="VOE118" s="321"/>
      <c r="VOF118" s="321"/>
      <c r="VOG118" s="321"/>
      <c r="VOH118" s="321"/>
      <c r="VOI118" s="321"/>
      <c r="VOJ118" s="321"/>
      <c r="VOK118" s="321"/>
      <c r="VOL118" s="321"/>
      <c r="VOM118" s="321"/>
      <c r="VON118" s="321"/>
      <c r="VOO118" s="321"/>
      <c r="VOP118" s="321"/>
      <c r="VOQ118" s="321"/>
      <c r="VOR118" s="321"/>
      <c r="VOS118" s="321"/>
      <c r="VOT118" s="321"/>
      <c r="VOU118" s="321"/>
      <c r="VOV118" s="321"/>
      <c r="VOW118" s="321"/>
      <c r="VOX118" s="321"/>
      <c r="VOY118" s="321"/>
      <c r="VOZ118" s="321"/>
      <c r="VPA118" s="321"/>
      <c r="VPB118" s="321"/>
      <c r="VPC118" s="321"/>
      <c r="VPD118" s="321"/>
      <c r="VPE118" s="321"/>
      <c r="VPF118" s="321"/>
      <c r="VPG118" s="321"/>
      <c r="VPH118" s="321"/>
      <c r="VPI118" s="321"/>
      <c r="VPJ118" s="321"/>
      <c r="VPK118" s="321"/>
      <c r="VPL118" s="321"/>
      <c r="VPM118" s="321"/>
      <c r="VPN118" s="321"/>
      <c r="VPO118" s="321"/>
      <c r="VPP118" s="321"/>
      <c r="VPQ118" s="321"/>
      <c r="VPR118" s="321"/>
      <c r="VPS118" s="321"/>
      <c r="VPT118" s="321"/>
      <c r="VPU118" s="321"/>
      <c r="VPV118" s="321"/>
      <c r="VPW118" s="321"/>
      <c r="VPX118" s="321"/>
      <c r="VPY118" s="321"/>
      <c r="VPZ118" s="321"/>
      <c r="VQA118" s="321"/>
      <c r="VQB118" s="321"/>
      <c r="VQC118" s="321"/>
      <c r="VQD118" s="321"/>
      <c r="VQE118" s="321"/>
      <c r="VQF118" s="321"/>
      <c r="VQG118" s="321"/>
      <c r="VQH118" s="321"/>
      <c r="VQI118" s="321"/>
      <c r="VQJ118" s="321"/>
      <c r="VQK118" s="321"/>
      <c r="VQL118" s="321"/>
      <c r="VQM118" s="321"/>
      <c r="VQN118" s="321"/>
      <c r="VQO118" s="321"/>
      <c r="VQP118" s="321"/>
      <c r="VQQ118" s="321"/>
      <c r="VQR118" s="321"/>
      <c r="VQS118" s="321"/>
      <c r="VQT118" s="321"/>
      <c r="VQU118" s="321"/>
      <c r="VQV118" s="321"/>
      <c r="VQW118" s="321"/>
      <c r="VQX118" s="321"/>
      <c r="VQY118" s="321"/>
      <c r="VQZ118" s="321"/>
      <c r="VRA118" s="321"/>
      <c r="VRB118" s="321"/>
      <c r="VRC118" s="321"/>
      <c r="VRD118" s="321"/>
      <c r="VRE118" s="321"/>
      <c r="VRF118" s="321"/>
      <c r="VRG118" s="321"/>
      <c r="VRH118" s="321"/>
      <c r="VRI118" s="321"/>
      <c r="VRJ118" s="321"/>
      <c r="VRK118" s="321"/>
      <c r="VRL118" s="321"/>
      <c r="VRM118" s="321"/>
      <c r="VRN118" s="321"/>
      <c r="VRO118" s="321"/>
      <c r="VRP118" s="321"/>
      <c r="VRQ118" s="321"/>
      <c r="VRR118" s="321"/>
      <c r="VRS118" s="321"/>
      <c r="VRT118" s="321"/>
      <c r="VRU118" s="321"/>
      <c r="VRV118" s="321"/>
      <c r="VRW118" s="321"/>
      <c r="VRX118" s="321"/>
      <c r="VRY118" s="321"/>
      <c r="VRZ118" s="321"/>
      <c r="VSA118" s="321"/>
      <c r="VSB118" s="321"/>
      <c r="VSC118" s="321"/>
      <c r="VSD118" s="321"/>
      <c r="VSE118" s="321"/>
      <c r="VSF118" s="321"/>
      <c r="VSG118" s="321"/>
      <c r="VSH118" s="321"/>
      <c r="VSI118" s="321"/>
      <c r="VSJ118" s="321"/>
      <c r="VSK118" s="321"/>
      <c r="VSL118" s="321"/>
      <c r="VSM118" s="321"/>
      <c r="VSN118" s="321"/>
      <c r="VSO118" s="321"/>
      <c r="VSP118" s="321"/>
      <c r="VSQ118" s="321"/>
      <c r="VSR118" s="321"/>
      <c r="VSS118" s="321"/>
      <c r="VST118" s="321"/>
      <c r="VSU118" s="321"/>
      <c r="VSV118" s="321"/>
      <c r="VSW118" s="321"/>
      <c r="VSX118" s="321"/>
      <c r="VSY118" s="321"/>
      <c r="VSZ118" s="321"/>
      <c r="VTA118" s="321"/>
      <c r="VTB118" s="321"/>
      <c r="VTC118" s="321"/>
      <c r="VTD118" s="321"/>
      <c r="VTE118" s="321"/>
      <c r="VTF118" s="321"/>
      <c r="VTG118" s="321"/>
      <c r="VTH118" s="321"/>
      <c r="VTI118" s="321"/>
      <c r="VTJ118" s="321"/>
      <c r="VTK118" s="321"/>
      <c r="VTL118" s="321"/>
      <c r="VTM118" s="321"/>
      <c r="VTN118" s="321"/>
      <c r="VTO118" s="321"/>
      <c r="VTP118" s="321"/>
      <c r="VTQ118" s="321"/>
      <c r="VTR118" s="321"/>
      <c r="VTS118" s="321"/>
      <c r="VTT118" s="321"/>
      <c r="VTU118" s="321"/>
      <c r="VTV118" s="321"/>
      <c r="VTW118" s="321"/>
      <c r="VTX118" s="321"/>
      <c r="VTY118" s="321"/>
      <c r="VTZ118" s="321"/>
      <c r="VUA118" s="321"/>
      <c r="VUB118" s="321"/>
      <c r="VUC118" s="321"/>
      <c r="VUD118" s="321"/>
      <c r="VUE118" s="321"/>
      <c r="VUF118" s="321"/>
      <c r="VUG118" s="321"/>
      <c r="VUH118" s="321"/>
      <c r="VUI118" s="321"/>
      <c r="VUJ118" s="321"/>
      <c r="VUK118" s="321"/>
      <c r="VUL118" s="321"/>
      <c r="VUM118" s="321"/>
      <c r="VUN118" s="321"/>
      <c r="VUO118" s="321"/>
      <c r="VUP118" s="321"/>
      <c r="VUQ118" s="321"/>
      <c r="VUR118" s="321"/>
      <c r="VUS118" s="321"/>
      <c r="VUT118" s="321"/>
      <c r="VUU118" s="321"/>
      <c r="VUV118" s="321"/>
      <c r="VUW118" s="321"/>
      <c r="VUX118" s="321"/>
      <c r="VUY118" s="321"/>
      <c r="VUZ118" s="321"/>
      <c r="VVA118" s="321"/>
      <c r="VVB118" s="321"/>
      <c r="VVC118" s="321"/>
      <c r="VVD118" s="321"/>
      <c r="VVE118" s="321"/>
      <c r="VVF118" s="321"/>
      <c r="VVG118" s="321"/>
      <c r="VVH118" s="321"/>
      <c r="VVI118" s="321"/>
      <c r="VVJ118" s="321"/>
      <c r="VVK118" s="321"/>
      <c r="VVL118" s="321"/>
      <c r="VVM118" s="321"/>
      <c r="VVN118" s="321"/>
      <c r="VVO118" s="321"/>
      <c r="VVP118" s="321"/>
      <c r="VVQ118" s="321"/>
      <c r="VVR118" s="321"/>
      <c r="VVS118" s="321"/>
      <c r="VVT118" s="321"/>
      <c r="VVU118" s="321"/>
      <c r="VVV118" s="321"/>
      <c r="VVW118" s="321"/>
      <c r="VVX118" s="321"/>
      <c r="VVY118" s="321"/>
      <c r="VVZ118" s="321"/>
      <c r="VWA118" s="321"/>
      <c r="VWB118" s="321"/>
      <c r="VWC118" s="321"/>
      <c r="VWD118" s="321"/>
      <c r="VWE118" s="321"/>
      <c r="VWF118" s="321"/>
      <c r="VWG118" s="321"/>
      <c r="VWH118" s="321"/>
      <c r="VWI118" s="321"/>
      <c r="VWJ118" s="321"/>
      <c r="VWK118" s="321"/>
      <c r="VWL118" s="321"/>
      <c r="VWM118" s="321"/>
      <c r="VWN118" s="321"/>
      <c r="VWO118" s="321"/>
      <c r="VWP118" s="321"/>
      <c r="VWQ118" s="321"/>
      <c r="VWR118" s="321"/>
      <c r="VWS118" s="321"/>
      <c r="VWT118" s="321"/>
      <c r="VWU118" s="321"/>
      <c r="VWV118" s="321"/>
      <c r="VWW118" s="321"/>
      <c r="VWX118" s="321"/>
      <c r="VWY118" s="321"/>
      <c r="VWZ118" s="321"/>
      <c r="VXA118" s="321"/>
      <c r="VXB118" s="321"/>
      <c r="VXC118" s="321"/>
      <c r="VXD118" s="321"/>
      <c r="VXE118" s="321"/>
      <c r="VXF118" s="321"/>
      <c r="VXG118" s="321"/>
      <c r="VXH118" s="321"/>
      <c r="VXI118" s="321"/>
      <c r="VXJ118" s="321"/>
      <c r="VXK118" s="321"/>
      <c r="VXL118" s="321"/>
      <c r="VXM118" s="321"/>
      <c r="VXN118" s="321"/>
      <c r="VXO118" s="321"/>
      <c r="VXP118" s="321"/>
      <c r="VXQ118" s="321"/>
      <c r="VXR118" s="321"/>
      <c r="VXS118" s="321"/>
      <c r="VXT118" s="321"/>
      <c r="VXU118" s="321"/>
      <c r="VXV118" s="321"/>
      <c r="VXW118" s="321"/>
      <c r="VXX118" s="321"/>
      <c r="VXY118" s="321"/>
      <c r="VXZ118" s="321"/>
      <c r="VYA118" s="321"/>
      <c r="VYB118" s="321"/>
      <c r="VYC118" s="321"/>
      <c r="VYD118" s="321"/>
      <c r="VYE118" s="321"/>
      <c r="VYF118" s="321"/>
      <c r="VYG118" s="321"/>
      <c r="VYH118" s="321"/>
      <c r="VYI118" s="321"/>
      <c r="VYJ118" s="321"/>
      <c r="VYK118" s="321"/>
      <c r="VYL118" s="321"/>
      <c r="VYM118" s="321"/>
      <c r="VYN118" s="321"/>
      <c r="VYO118" s="321"/>
      <c r="VYP118" s="321"/>
      <c r="VYQ118" s="321"/>
      <c r="VYR118" s="321"/>
      <c r="VYS118" s="321"/>
      <c r="VYT118" s="321"/>
      <c r="VYU118" s="321"/>
      <c r="VYV118" s="321"/>
      <c r="VYW118" s="321"/>
      <c r="VYX118" s="321"/>
      <c r="VYY118" s="321"/>
      <c r="VYZ118" s="321"/>
      <c r="VZA118" s="321"/>
      <c r="VZB118" s="321"/>
      <c r="VZC118" s="321"/>
      <c r="VZD118" s="321"/>
      <c r="VZE118" s="321"/>
      <c r="VZF118" s="321"/>
      <c r="VZG118" s="321"/>
      <c r="VZH118" s="321"/>
      <c r="VZI118" s="321"/>
      <c r="VZJ118" s="321"/>
      <c r="VZK118" s="321"/>
      <c r="VZL118" s="321"/>
      <c r="VZM118" s="321"/>
      <c r="VZN118" s="321"/>
      <c r="VZO118" s="321"/>
      <c r="VZP118" s="321"/>
      <c r="VZQ118" s="321"/>
      <c r="VZR118" s="321"/>
      <c r="VZS118" s="321"/>
      <c r="VZT118" s="321"/>
      <c r="VZU118" s="321"/>
      <c r="VZV118" s="321"/>
      <c r="VZW118" s="321"/>
      <c r="VZX118" s="321"/>
      <c r="VZY118" s="321"/>
      <c r="VZZ118" s="321"/>
      <c r="WAA118" s="321"/>
      <c r="WAB118" s="321"/>
      <c r="WAC118" s="321"/>
      <c r="WAD118" s="321"/>
      <c r="WAE118" s="321"/>
      <c r="WAF118" s="321"/>
      <c r="WAG118" s="321"/>
      <c r="WAH118" s="321"/>
      <c r="WAI118" s="321"/>
      <c r="WAJ118" s="321"/>
      <c r="WAK118" s="321"/>
      <c r="WAL118" s="321"/>
      <c r="WAM118" s="321"/>
      <c r="WAN118" s="321"/>
      <c r="WAO118" s="321"/>
      <c r="WAP118" s="321"/>
      <c r="WAQ118" s="321"/>
      <c r="WAR118" s="321"/>
      <c r="WAS118" s="321"/>
      <c r="WAT118" s="321"/>
      <c r="WAU118" s="321"/>
      <c r="WAV118" s="321"/>
      <c r="WAW118" s="321"/>
      <c r="WAX118" s="321"/>
      <c r="WAY118" s="321"/>
      <c r="WAZ118" s="321"/>
      <c r="WBA118" s="321"/>
      <c r="WBB118" s="321"/>
      <c r="WBC118" s="321"/>
      <c r="WBD118" s="321"/>
      <c r="WBE118" s="321"/>
      <c r="WBF118" s="321"/>
      <c r="WBG118" s="321"/>
      <c r="WBH118" s="321"/>
      <c r="WBI118" s="321"/>
      <c r="WBJ118" s="321"/>
      <c r="WBK118" s="321"/>
      <c r="WBL118" s="321"/>
      <c r="WBM118" s="321"/>
      <c r="WBN118" s="321"/>
      <c r="WBO118" s="321"/>
      <c r="WBP118" s="321"/>
      <c r="WBQ118" s="321"/>
      <c r="WBR118" s="321"/>
      <c r="WBS118" s="321"/>
      <c r="WBT118" s="321"/>
      <c r="WBU118" s="321"/>
      <c r="WBV118" s="321"/>
      <c r="WBW118" s="321"/>
      <c r="WBX118" s="321"/>
      <c r="WBY118" s="321"/>
      <c r="WBZ118" s="321"/>
      <c r="WCA118" s="321"/>
      <c r="WCB118" s="321"/>
      <c r="WCC118" s="321"/>
      <c r="WCD118" s="321"/>
      <c r="WCE118" s="321"/>
      <c r="WCF118" s="321"/>
      <c r="WCG118" s="321"/>
      <c r="WCH118" s="321"/>
      <c r="WCI118" s="321"/>
      <c r="WCJ118" s="321"/>
      <c r="WCK118" s="321"/>
      <c r="WCL118" s="321"/>
      <c r="WCM118" s="321"/>
      <c r="WCN118" s="321"/>
      <c r="WCO118" s="321"/>
      <c r="WCP118" s="321"/>
      <c r="WCQ118" s="321"/>
      <c r="WCR118" s="321"/>
      <c r="WCS118" s="321"/>
      <c r="WCT118" s="321"/>
      <c r="WCU118" s="321"/>
      <c r="WCV118" s="321"/>
      <c r="WCW118" s="321"/>
      <c r="WCX118" s="321"/>
      <c r="WCY118" s="321"/>
      <c r="WCZ118" s="321"/>
      <c r="WDA118" s="321"/>
      <c r="WDB118" s="321"/>
      <c r="WDC118" s="321"/>
      <c r="WDD118" s="321"/>
      <c r="WDE118" s="321"/>
      <c r="WDF118" s="321"/>
      <c r="WDG118" s="321"/>
      <c r="WDH118" s="321"/>
      <c r="WDI118" s="321"/>
      <c r="WDJ118" s="321"/>
      <c r="WDK118" s="321"/>
      <c r="WDL118" s="321"/>
      <c r="WDM118" s="321"/>
      <c r="WDN118" s="321"/>
      <c r="WDO118" s="321"/>
      <c r="WDP118" s="321"/>
      <c r="WDQ118" s="321"/>
      <c r="WDR118" s="321"/>
      <c r="WDS118" s="321"/>
      <c r="WDT118" s="321"/>
      <c r="WDU118" s="321"/>
      <c r="WDV118" s="321"/>
      <c r="WDW118" s="321"/>
      <c r="WDX118" s="321"/>
      <c r="WDY118" s="321"/>
      <c r="WDZ118" s="321"/>
      <c r="WEA118" s="321"/>
      <c r="WEB118" s="321"/>
      <c r="WEC118" s="321"/>
      <c r="WED118" s="321"/>
      <c r="WEE118" s="321"/>
      <c r="WEF118" s="321"/>
      <c r="WEG118" s="321"/>
      <c r="WEH118" s="321"/>
      <c r="WEI118" s="321"/>
      <c r="WEJ118" s="321"/>
      <c r="WEK118" s="321"/>
      <c r="WEL118" s="321"/>
      <c r="WEM118" s="321"/>
      <c r="WEN118" s="321"/>
      <c r="WEO118" s="321"/>
      <c r="WEP118" s="321"/>
      <c r="WEQ118" s="321"/>
      <c r="WER118" s="321"/>
      <c r="WES118" s="321"/>
      <c r="WET118" s="321"/>
      <c r="WEU118" s="321"/>
      <c r="WEV118" s="321"/>
      <c r="WEW118" s="321"/>
      <c r="WEX118" s="321"/>
      <c r="WEY118" s="321"/>
      <c r="WEZ118" s="321"/>
      <c r="WFA118" s="321"/>
      <c r="WFB118" s="321"/>
      <c r="WFC118" s="321"/>
      <c r="WFD118" s="321"/>
      <c r="WFE118" s="321"/>
      <c r="WFF118" s="321"/>
      <c r="WFG118" s="321"/>
      <c r="WFH118" s="321"/>
      <c r="WFI118" s="321"/>
      <c r="WFJ118" s="321"/>
      <c r="WFK118" s="321"/>
      <c r="WFL118" s="321"/>
      <c r="WFM118" s="321"/>
      <c r="WFN118" s="321"/>
      <c r="WFO118" s="321"/>
      <c r="WFP118" s="321"/>
      <c r="WFQ118" s="321"/>
      <c r="WFR118" s="321"/>
      <c r="WFS118" s="321"/>
      <c r="WFT118" s="321"/>
      <c r="WFU118" s="321"/>
      <c r="WFV118" s="321"/>
      <c r="WFW118" s="321"/>
      <c r="WFX118" s="321"/>
      <c r="WFY118" s="321"/>
      <c r="WFZ118" s="321"/>
      <c r="WGA118" s="321"/>
      <c r="WGB118" s="321"/>
      <c r="WGC118" s="321"/>
      <c r="WGD118" s="321"/>
      <c r="WGE118" s="321"/>
      <c r="WGF118" s="321"/>
      <c r="WGG118" s="321"/>
      <c r="WGH118" s="321"/>
      <c r="WGI118" s="321"/>
      <c r="WGJ118" s="321"/>
      <c r="WGK118" s="321"/>
      <c r="WGL118" s="321"/>
      <c r="WGM118" s="321"/>
      <c r="WGN118" s="321"/>
      <c r="WGO118" s="321"/>
      <c r="WGP118" s="321"/>
      <c r="WGQ118" s="321"/>
      <c r="WGR118" s="321"/>
      <c r="WGS118" s="321"/>
      <c r="WGT118" s="321"/>
      <c r="WGU118" s="321"/>
      <c r="WGV118" s="321"/>
      <c r="WGW118" s="321"/>
      <c r="WGX118" s="321"/>
      <c r="WGY118" s="321"/>
      <c r="WGZ118" s="321"/>
      <c r="WHA118" s="321"/>
      <c r="WHB118" s="321"/>
      <c r="WHC118" s="321"/>
      <c r="WHD118" s="321"/>
      <c r="WHE118" s="321"/>
      <c r="WHF118" s="321"/>
      <c r="WHG118" s="321"/>
      <c r="WHH118" s="321"/>
      <c r="WHI118" s="321"/>
      <c r="WHJ118" s="321"/>
      <c r="WHK118" s="321"/>
      <c r="WHL118" s="321"/>
      <c r="WHM118" s="321"/>
      <c r="WHN118" s="321"/>
      <c r="WHO118" s="321"/>
      <c r="WHP118" s="321"/>
      <c r="WHQ118" s="321"/>
      <c r="WHR118" s="321"/>
      <c r="WHS118" s="321"/>
      <c r="WHT118" s="321"/>
      <c r="WHU118" s="321"/>
      <c r="WHV118" s="321"/>
      <c r="WHW118" s="321"/>
      <c r="WHX118" s="321"/>
      <c r="WHY118" s="321"/>
      <c r="WHZ118" s="321"/>
      <c r="WIA118" s="321"/>
      <c r="WIB118" s="321"/>
      <c r="WIC118" s="321"/>
      <c r="WID118" s="321"/>
      <c r="WIE118" s="321"/>
      <c r="WIF118" s="321"/>
      <c r="WIG118" s="321"/>
      <c r="WIH118" s="321"/>
      <c r="WII118" s="321"/>
      <c r="WIJ118" s="321"/>
      <c r="WIK118" s="321"/>
      <c r="WIL118" s="321"/>
      <c r="WIM118" s="321"/>
      <c r="WIN118" s="321"/>
      <c r="WIO118" s="321"/>
      <c r="WIP118" s="321"/>
      <c r="WIQ118" s="321"/>
      <c r="WIR118" s="321"/>
      <c r="WIS118" s="321"/>
      <c r="WIT118" s="321"/>
      <c r="WIU118" s="321"/>
      <c r="WIV118" s="321"/>
      <c r="WIW118" s="321"/>
      <c r="WIX118" s="321"/>
      <c r="WIY118" s="321"/>
      <c r="WIZ118" s="321"/>
      <c r="WJA118" s="321"/>
      <c r="WJB118" s="321"/>
      <c r="WJC118" s="321"/>
      <c r="WJD118" s="321"/>
      <c r="WJE118" s="321"/>
      <c r="WJF118" s="321"/>
      <c r="WJG118" s="321"/>
      <c r="WJH118" s="321"/>
      <c r="WJI118" s="321"/>
      <c r="WJJ118" s="321"/>
      <c r="WJK118" s="321"/>
      <c r="WJL118" s="321"/>
      <c r="WJM118" s="321"/>
      <c r="WJN118" s="321"/>
      <c r="WJO118" s="321"/>
      <c r="WJP118" s="321"/>
      <c r="WJQ118" s="321"/>
      <c r="WJR118" s="321"/>
      <c r="WJS118" s="321"/>
      <c r="WJT118" s="321"/>
      <c r="WJU118" s="321"/>
      <c r="WJV118" s="321"/>
      <c r="WJW118" s="321"/>
      <c r="WJX118" s="321"/>
      <c r="WJY118" s="321"/>
      <c r="WJZ118" s="321"/>
      <c r="WKA118" s="321"/>
      <c r="WKB118" s="321"/>
      <c r="WKC118" s="321"/>
      <c r="WKD118" s="321"/>
      <c r="WKE118" s="321"/>
      <c r="WKF118" s="321"/>
      <c r="WKG118" s="321"/>
      <c r="WKH118" s="321"/>
      <c r="WKI118" s="321"/>
      <c r="WKJ118" s="321"/>
      <c r="WKK118" s="321"/>
      <c r="WKL118" s="321"/>
      <c r="WKM118" s="321"/>
      <c r="WKN118" s="321"/>
      <c r="WKO118" s="321"/>
      <c r="WKP118" s="321"/>
      <c r="WKQ118" s="321"/>
      <c r="WKR118" s="321"/>
      <c r="WKS118" s="321"/>
      <c r="WKT118" s="321"/>
      <c r="WKU118" s="321"/>
      <c r="WKV118" s="321"/>
      <c r="WKW118" s="321"/>
      <c r="WKX118" s="321"/>
      <c r="WKY118" s="321"/>
      <c r="WKZ118" s="321"/>
      <c r="WLA118" s="321"/>
      <c r="WLB118" s="321"/>
      <c r="WLC118" s="321"/>
      <c r="WLD118" s="321"/>
      <c r="WLE118" s="321"/>
      <c r="WLF118" s="321"/>
      <c r="WLG118" s="321"/>
      <c r="WLH118" s="321"/>
      <c r="WLI118" s="321"/>
      <c r="WLJ118" s="321"/>
      <c r="WLK118" s="321"/>
      <c r="WLL118" s="321"/>
      <c r="WLM118" s="321"/>
      <c r="WLN118" s="321"/>
      <c r="WLO118" s="321"/>
      <c r="WLP118" s="321"/>
      <c r="WLQ118" s="321"/>
      <c r="WLR118" s="321"/>
      <c r="WLS118" s="321"/>
      <c r="WLT118" s="321"/>
      <c r="WLU118" s="321"/>
      <c r="WLV118" s="321"/>
      <c r="WLW118" s="321"/>
      <c r="WLX118" s="321"/>
      <c r="WLY118" s="321"/>
      <c r="WLZ118" s="321"/>
      <c r="WMA118" s="321"/>
      <c r="WMB118" s="321"/>
      <c r="WMC118" s="321"/>
      <c r="WMD118" s="321"/>
      <c r="WME118" s="321"/>
      <c r="WMF118" s="321"/>
      <c r="WMG118" s="321"/>
      <c r="WMH118" s="321"/>
      <c r="WMI118" s="321"/>
      <c r="WMJ118" s="321"/>
      <c r="WMK118" s="321"/>
      <c r="WML118" s="321"/>
      <c r="WMM118" s="321"/>
      <c r="WMN118" s="321"/>
      <c r="WMO118" s="321"/>
      <c r="WMP118" s="321"/>
      <c r="WMQ118" s="321"/>
      <c r="WMR118" s="321"/>
      <c r="WMS118" s="321"/>
      <c r="WMT118" s="321"/>
      <c r="WMU118" s="321"/>
      <c r="WMV118" s="321"/>
      <c r="WMW118" s="321"/>
      <c r="WMX118" s="321"/>
      <c r="WMY118" s="321"/>
      <c r="WMZ118" s="321"/>
      <c r="WNA118" s="321"/>
      <c r="WNB118" s="321"/>
      <c r="WNC118" s="321"/>
      <c r="WND118" s="321"/>
      <c r="WNE118" s="321"/>
      <c r="WNF118" s="321"/>
      <c r="WNG118" s="321"/>
      <c r="WNH118" s="321"/>
      <c r="WNI118" s="321"/>
      <c r="WNJ118" s="321"/>
      <c r="WNK118" s="321"/>
      <c r="WNL118" s="321"/>
      <c r="WNM118" s="321"/>
      <c r="WNN118" s="321"/>
      <c r="WNO118" s="321"/>
      <c r="WNP118" s="321"/>
      <c r="WNQ118" s="321"/>
      <c r="WNR118" s="321"/>
      <c r="WNS118" s="321"/>
      <c r="WNT118" s="321"/>
      <c r="WNU118" s="321"/>
      <c r="WNV118" s="321"/>
      <c r="WNW118" s="321"/>
      <c r="WNX118" s="321"/>
      <c r="WNY118" s="321"/>
      <c r="WNZ118" s="321"/>
      <c r="WOA118" s="321"/>
      <c r="WOB118" s="321"/>
      <c r="WOC118" s="321"/>
      <c r="WOD118" s="321"/>
      <c r="WOE118" s="321"/>
      <c r="WOF118" s="321"/>
      <c r="WOG118" s="321"/>
      <c r="WOH118" s="321"/>
      <c r="WOI118" s="321"/>
      <c r="WOJ118" s="321"/>
      <c r="WOK118" s="321"/>
      <c r="WOL118" s="321"/>
      <c r="WOM118" s="321"/>
      <c r="WON118" s="321"/>
      <c r="WOO118" s="321"/>
      <c r="WOP118" s="321"/>
      <c r="WOQ118" s="321"/>
      <c r="WOR118" s="321"/>
      <c r="WOS118" s="321"/>
      <c r="WOT118" s="321"/>
      <c r="WOU118" s="321"/>
      <c r="WOV118" s="321"/>
      <c r="WOW118" s="321"/>
      <c r="WOX118" s="321"/>
      <c r="WOY118" s="321"/>
      <c r="WOZ118" s="321"/>
      <c r="WPA118" s="321"/>
      <c r="WPB118" s="321"/>
      <c r="WPC118" s="321"/>
      <c r="WPD118" s="321"/>
      <c r="WPE118" s="321"/>
      <c r="WPF118" s="321"/>
      <c r="WPG118" s="321"/>
      <c r="WPH118" s="321"/>
      <c r="WPI118" s="321"/>
      <c r="WPJ118" s="321"/>
      <c r="WPK118" s="321"/>
      <c r="WPL118" s="321"/>
      <c r="WPM118" s="321"/>
      <c r="WPN118" s="321"/>
      <c r="WPO118" s="321"/>
      <c r="WPP118" s="321"/>
      <c r="WPQ118" s="321"/>
      <c r="WPR118" s="321"/>
      <c r="WPS118" s="321"/>
      <c r="WPT118" s="321"/>
      <c r="WPU118" s="321"/>
      <c r="WPV118" s="321"/>
      <c r="WPW118" s="321"/>
      <c r="WPX118" s="321"/>
      <c r="WPY118" s="321"/>
      <c r="WPZ118" s="321"/>
      <c r="WQA118" s="321"/>
      <c r="WQB118" s="321"/>
      <c r="WQC118" s="321"/>
      <c r="WQD118" s="321"/>
      <c r="WQE118" s="321"/>
      <c r="WQF118" s="321"/>
      <c r="WQG118" s="321"/>
      <c r="WQH118" s="321"/>
      <c r="WQI118" s="321"/>
      <c r="WQJ118" s="321"/>
      <c r="WQK118" s="321"/>
      <c r="WQL118" s="321"/>
      <c r="WQM118" s="321"/>
      <c r="WQN118" s="321"/>
      <c r="WQO118" s="321"/>
      <c r="WQP118" s="321"/>
      <c r="WQQ118" s="321"/>
      <c r="WQR118" s="321"/>
      <c r="WQS118" s="321"/>
      <c r="WQT118" s="321"/>
      <c r="WQU118" s="321"/>
      <c r="WQV118" s="321"/>
      <c r="WQW118" s="321"/>
      <c r="WQX118" s="321"/>
      <c r="WQY118" s="321"/>
      <c r="WQZ118" s="321"/>
      <c r="WRA118" s="321"/>
      <c r="WRB118" s="321"/>
      <c r="WRC118" s="321"/>
      <c r="WRD118" s="321"/>
      <c r="WRE118" s="321"/>
      <c r="WRF118" s="321"/>
      <c r="WRG118" s="321"/>
      <c r="WRH118" s="321"/>
      <c r="WRI118" s="321"/>
      <c r="WRJ118" s="321"/>
      <c r="WRK118" s="321"/>
      <c r="WRL118" s="321"/>
      <c r="WRM118" s="321"/>
      <c r="WRN118" s="321"/>
      <c r="WRO118" s="321"/>
      <c r="WRP118" s="321"/>
      <c r="WRQ118" s="321"/>
      <c r="WRR118" s="321"/>
      <c r="WRS118" s="321"/>
      <c r="WRT118" s="321"/>
      <c r="WRU118" s="321"/>
      <c r="WRV118" s="321"/>
      <c r="WRW118" s="321"/>
      <c r="WRX118" s="321"/>
      <c r="WRY118" s="321"/>
      <c r="WRZ118" s="321"/>
      <c r="WSA118" s="321"/>
      <c r="WSB118" s="321"/>
      <c r="WSC118" s="321"/>
      <c r="WSD118" s="321"/>
      <c r="WSE118" s="321"/>
      <c r="WSF118" s="321"/>
      <c r="WSG118" s="321"/>
      <c r="WSH118" s="321"/>
      <c r="WSI118" s="321"/>
      <c r="WSJ118" s="321"/>
      <c r="WSK118" s="321"/>
      <c r="WSL118" s="321"/>
      <c r="WSM118" s="321"/>
      <c r="WSN118" s="321"/>
      <c r="WSO118" s="321"/>
      <c r="WSP118" s="321"/>
      <c r="WSQ118" s="321"/>
      <c r="WSR118" s="321"/>
      <c r="WSS118" s="321"/>
      <c r="WST118" s="321"/>
      <c r="WSU118" s="321"/>
      <c r="WSV118" s="321"/>
      <c r="WSW118" s="321"/>
      <c r="WSX118" s="321"/>
      <c r="WSY118" s="321"/>
      <c r="WSZ118" s="321"/>
      <c r="WTA118" s="321"/>
      <c r="WTB118" s="321"/>
      <c r="WTC118" s="321"/>
      <c r="WTD118" s="321"/>
      <c r="WTE118" s="321"/>
      <c r="WTF118" s="321"/>
      <c r="WTG118" s="321"/>
      <c r="WTH118" s="321"/>
      <c r="WTI118" s="321"/>
      <c r="WTJ118" s="321"/>
      <c r="WTK118" s="321"/>
      <c r="WTL118" s="321"/>
      <c r="WTM118" s="321"/>
      <c r="WTN118" s="321"/>
      <c r="WTO118" s="321"/>
      <c r="WTP118" s="321"/>
      <c r="WTQ118" s="321"/>
      <c r="WTR118" s="321"/>
      <c r="WTS118" s="321"/>
      <c r="WTT118" s="321"/>
      <c r="WTU118" s="321"/>
      <c r="WTV118" s="321"/>
      <c r="WTW118" s="321"/>
      <c r="WTX118" s="321"/>
      <c r="WTY118" s="321"/>
      <c r="WTZ118" s="321"/>
      <c r="WUA118" s="321"/>
      <c r="WUB118" s="321"/>
      <c r="WUC118" s="321"/>
      <c r="WUD118" s="321"/>
      <c r="WUE118" s="321"/>
      <c r="WUF118" s="321"/>
      <c r="WUG118" s="321"/>
      <c r="WUH118" s="321"/>
      <c r="WUI118" s="321"/>
      <c r="WUJ118" s="321"/>
      <c r="WUK118" s="321"/>
      <c r="WUL118" s="321"/>
      <c r="WUM118" s="321"/>
      <c r="WUN118" s="321"/>
      <c r="WUO118" s="321"/>
      <c r="WUP118" s="321"/>
      <c r="WUQ118" s="321"/>
      <c r="WUR118" s="321"/>
      <c r="WUS118" s="321"/>
      <c r="WUT118" s="321"/>
      <c r="WUU118" s="321"/>
      <c r="WUV118" s="321"/>
      <c r="WUW118" s="321"/>
      <c r="WUX118" s="321"/>
      <c r="WUY118" s="321"/>
      <c r="WUZ118" s="321"/>
      <c r="WVA118" s="321"/>
      <c r="WVB118" s="321"/>
      <c r="WVC118" s="321"/>
      <c r="WVD118" s="321"/>
      <c r="WVE118" s="321"/>
      <c r="WVF118" s="321"/>
      <c r="WVG118" s="321"/>
      <c r="WVH118" s="321"/>
      <c r="WVI118" s="321"/>
      <c r="WVJ118" s="321"/>
      <c r="WVK118" s="321"/>
      <c r="WVL118" s="321"/>
      <c r="WVM118" s="321"/>
      <c r="WVN118" s="321"/>
      <c r="WVO118" s="321"/>
      <c r="WVP118" s="321"/>
      <c r="WVQ118" s="321"/>
      <c r="WVR118" s="321"/>
      <c r="WVS118" s="321"/>
      <c r="WVT118" s="321"/>
      <c r="WVU118" s="321"/>
      <c r="WVV118" s="321"/>
      <c r="WVW118" s="321"/>
      <c r="WVX118" s="321"/>
      <c r="WVY118" s="321"/>
      <c r="WVZ118" s="321"/>
      <c r="WWA118" s="321"/>
      <c r="WWB118" s="321"/>
      <c r="WWC118" s="321"/>
      <c r="WWD118" s="321"/>
      <c r="WWE118" s="321"/>
      <c r="WWF118" s="321"/>
      <c r="WWG118" s="321"/>
      <c r="WWH118" s="321"/>
      <c r="WWI118" s="321"/>
      <c r="WWJ118" s="321"/>
      <c r="WWK118" s="321"/>
      <c r="WWL118" s="321"/>
      <c r="WWM118" s="321"/>
      <c r="WWN118" s="321"/>
      <c r="WWO118" s="321"/>
      <c r="WWP118" s="321"/>
      <c r="WWQ118" s="321"/>
      <c r="WWR118" s="321"/>
      <c r="WWS118" s="321"/>
      <c r="WWT118" s="321"/>
      <c r="WWU118" s="321"/>
      <c r="WWV118" s="321"/>
      <c r="WWW118" s="321"/>
      <c r="WWX118" s="321"/>
      <c r="WWY118" s="321"/>
      <c r="WWZ118" s="321"/>
      <c r="WXA118" s="321"/>
      <c r="WXB118" s="321"/>
      <c r="WXC118" s="321"/>
      <c r="WXD118" s="321"/>
      <c r="WXE118" s="321"/>
      <c r="WXF118" s="321"/>
      <c r="WXG118" s="321"/>
      <c r="WXH118" s="321"/>
      <c r="WXI118" s="321"/>
      <c r="WXJ118" s="321"/>
      <c r="WXK118" s="321"/>
      <c r="WXL118" s="321"/>
      <c r="WXM118" s="321"/>
      <c r="WXN118" s="321"/>
      <c r="WXO118" s="321"/>
      <c r="WXP118" s="321"/>
      <c r="WXQ118" s="321"/>
      <c r="WXR118" s="321"/>
      <c r="WXS118" s="321"/>
      <c r="WXT118" s="321"/>
      <c r="WXU118" s="321"/>
      <c r="WXV118" s="321"/>
      <c r="WXW118" s="321"/>
      <c r="WXX118" s="321"/>
      <c r="WXY118" s="321"/>
      <c r="WXZ118" s="321"/>
      <c r="WYA118" s="321"/>
      <c r="WYB118" s="321"/>
      <c r="WYC118" s="321"/>
      <c r="WYD118" s="321"/>
      <c r="WYE118" s="321"/>
      <c r="WYF118" s="321"/>
      <c r="WYG118" s="321"/>
      <c r="WYH118" s="321"/>
      <c r="WYI118" s="321"/>
      <c r="WYJ118" s="321"/>
      <c r="WYK118" s="321"/>
      <c r="WYL118" s="321"/>
      <c r="WYM118" s="321"/>
      <c r="WYN118" s="321"/>
      <c r="WYO118" s="321"/>
      <c r="WYP118" s="321"/>
      <c r="WYQ118" s="321"/>
      <c r="WYR118" s="321"/>
      <c r="WYS118" s="321"/>
      <c r="WYT118" s="321"/>
      <c r="WYU118" s="321"/>
      <c r="WYV118" s="321"/>
      <c r="WYW118" s="321"/>
      <c r="WYX118" s="321"/>
      <c r="WYY118" s="321"/>
      <c r="WYZ118" s="321"/>
      <c r="WZA118" s="321"/>
      <c r="WZB118" s="321"/>
      <c r="WZC118" s="321"/>
      <c r="WZD118" s="321"/>
      <c r="WZE118" s="321"/>
      <c r="WZF118" s="321"/>
      <c r="WZG118" s="321"/>
      <c r="WZH118" s="321"/>
      <c r="WZI118" s="321"/>
      <c r="WZJ118" s="321"/>
      <c r="WZK118" s="321"/>
      <c r="WZL118" s="321"/>
      <c r="WZM118" s="321"/>
      <c r="WZN118" s="321"/>
      <c r="WZO118" s="321"/>
      <c r="WZP118" s="321"/>
      <c r="WZQ118" s="321"/>
      <c r="WZR118" s="321"/>
      <c r="WZS118" s="321"/>
      <c r="WZT118" s="321"/>
      <c r="WZU118" s="321"/>
      <c r="WZV118" s="321"/>
      <c r="WZW118" s="321"/>
      <c r="WZX118" s="321"/>
      <c r="WZY118" s="321"/>
      <c r="WZZ118" s="321"/>
      <c r="XAA118" s="321"/>
      <c r="XAB118" s="321"/>
      <c r="XAC118" s="321"/>
      <c r="XAD118" s="321"/>
      <c r="XAE118" s="321"/>
      <c r="XAF118" s="321"/>
      <c r="XAG118" s="321"/>
      <c r="XAH118" s="321"/>
      <c r="XAI118" s="321"/>
      <c r="XAJ118" s="321"/>
      <c r="XAK118" s="321"/>
      <c r="XAL118" s="321"/>
      <c r="XAM118" s="321"/>
      <c r="XAN118" s="321"/>
      <c r="XAO118" s="321"/>
      <c r="XAP118" s="321"/>
      <c r="XAQ118" s="321"/>
      <c r="XAR118" s="321"/>
      <c r="XAS118" s="321"/>
      <c r="XAT118" s="321"/>
      <c r="XAU118" s="321"/>
      <c r="XAV118" s="321"/>
      <c r="XAW118" s="321"/>
      <c r="XAX118" s="321"/>
      <c r="XAY118" s="321"/>
      <c r="XAZ118" s="321"/>
      <c r="XBA118" s="321"/>
      <c r="XBB118" s="321"/>
      <c r="XBC118" s="321"/>
      <c r="XBD118" s="321"/>
      <c r="XBE118" s="321"/>
      <c r="XBF118" s="321"/>
      <c r="XBG118" s="321"/>
      <c r="XBH118" s="321"/>
      <c r="XBI118" s="321"/>
      <c r="XBJ118" s="321"/>
      <c r="XBK118" s="321"/>
      <c r="XBL118" s="321"/>
      <c r="XBM118" s="321"/>
      <c r="XBN118" s="321"/>
      <c r="XBO118" s="321"/>
      <c r="XBP118" s="321"/>
      <c r="XBQ118" s="321"/>
      <c r="XBR118" s="321"/>
      <c r="XBS118" s="321"/>
      <c r="XBT118" s="321"/>
      <c r="XBU118" s="321"/>
      <c r="XBV118" s="321"/>
      <c r="XBW118" s="321"/>
      <c r="XBX118" s="321"/>
      <c r="XBY118" s="321"/>
      <c r="XBZ118" s="321"/>
      <c r="XCA118" s="321"/>
      <c r="XCB118" s="321"/>
      <c r="XCC118" s="321"/>
      <c r="XCD118" s="321"/>
      <c r="XCE118" s="321"/>
      <c r="XCF118" s="321"/>
      <c r="XCG118" s="321"/>
      <c r="XCH118" s="321"/>
      <c r="XCI118" s="321"/>
      <c r="XCJ118" s="321"/>
      <c r="XCK118" s="321"/>
      <c r="XCL118" s="321"/>
      <c r="XCM118" s="321"/>
      <c r="XCN118" s="321"/>
      <c r="XCO118" s="321"/>
      <c r="XCP118" s="321"/>
      <c r="XCQ118" s="321"/>
      <c r="XCR118" s="321"/>
      <c r="XCS118" s="321"/>
      <c r="XCT118" s="321"/>
      <c r="XCU118" s="321"/>
      <c r="XCV118" s="321"/>
      <c r="XCW118" s="321"/>
      <c r="XCX118" s="321"/>
      <c r="XCY118" s="321"/>
      <c r="XCZ118" s="321"/>
      <c r="XDA118" s="321"/>
      <c r="XDB118" s="321"/>
      <c r="XDC118" s="321"/>
      <c r="XDD118" s="321"/>
      <c r="XDE118" s="321"/>
      <c r="XDF118" s="321"/>
      <c r="XDG118" s="321"/>
      <c r="XDH118" s="321"/>
      <c r="XDI118" s="321"/>
      <c r="XDJ118" s="321"/>
      <c r="XDK118" s="321"/>
      <c r="XDL118" s="321"/>
      <c r="XDM118" s="321"/>
      <c r="XDN118" s="321"/>
      <c r="XDO118" s="321"/>
      <c r="XDP118" s="321"/>
      <c r="XDQ118" s="321"/>
      <c r="XDR118" s="321"/>
      <c r="XDS118" s="321"/>
      <c r="XDT118" s="321"/>
      <c r="XDU118" s="321"/>
      <c r="XDV118" s="321"/>
      <c r="XDW118" s="321"/>
      <c r="XDX118" s="321"/>
      <c r="XDY118" s="321"/>
      <c r="XDZ118" s="321"/>
      <c r="XEA118" s="321"/>
      <c r="XEB118" s="321"/>
      <c r="XEC118" s="321"/>
      <c r="XED118" s="321"/>
      <c r="XEE118" s="321"/>
      <c r="XEF118" s="321"/>
      <c r="XEG118" s="321"/>
      <c r="XEH118" s="321"/>
      <c r="XEI118" s="321"/>
      <c r="XEJ118" s="321"/>
      <c r="XEK118" s="321"/>
      <c r="XEL118" s="321"/>
      <c r="XEM118" s="321"/>
      <c r="XEN118" s="321"/>
      <c r="XEO118" s="321"/>
      <c r="XEP118" s="321"/>
      <c r="XEQ118" s="321"/>
      <c r="XER118" s="321"/>
      <c r="XES118" s="321"/>
      <c r="XET118" s="321"/>
      <c r="XEU118" s="321"/>
      <c r="XEV118" s="321"/>
      <c r="XEW118" s="321"/>
      <c r="XEX118" s="321"/>
      <c r="XEY118" s="321"/>
      <c r="XEZ118" s="321"/>
    </row>
    <row r="119" spans="1:16380" s="255" customFormat="1" ht="12" customHeight="1">
      <c r="A119" s="260" t="s">
        <v>532</v>
      </c>
      <c r="B119" s="260" t="s">
        <v>533</v>
      </c>
      <c r="C119" s="290">
        <v>4.24</v>
      </c>
      <c r="D119" s="290">
        <v>4.59</v>
      </c>
      <c r="E119" s="291">
        <v>21</v>
      </c>
      <c r="F119" s="323"/>
      <c r="G119" s="258">
        <v>97.52</v>
      </c>
      <c r="H119" s="258">
        <v>99.64</v>
      </c>
      <c r="I119" s="258">
        <v>103.88000000000001</v>
      </c>
      <c r="J119" s="258">
        <v>89.04</v>
      </c>
      <c r="K119" s="258">
        <v>89.04</v>
      </c>
      <c r="L119" s="258">
        <v>89.04</v>
      </c>
      <c r="M119" s="258">
        <v>89.04</v>
      </c>
      <c r="N119" s="258">
        <v>91.16</v>
      </c>
      <c r="O119" s="258">
        <v>89.04</v>
      </c>
      <c r="P119" s="258">
        <v>84.8</v>
      </c>
      <c r="Q119" s="258">
        <v>84.8</v>
      </c>
      <c r="R119" s="258">
        <v>80.56</v>
      </c>
      <c r="S119" s="258">
        <f t="shared" si="60"/>
        <v>1087.56</v>
      </c>
      <c r="T119" s="323"/>
      <c r="U119" s="292">
        <f t="shared" si="45"/>
        <v>22.999999999999996</v>
      </c>
      <c r="V119" s="292">
        <f t="shared" si="45"/>
        <v>23.5</v>
      </c>
      <c r="W119" s="292">
        <f t="shared" si="45"/>
        <v>24.5</v>
      </c>
      <c r="X119" s="292">
        <f t="shared" si="45"/>
        <v>21</v>
      </c>
      <c r="Y119" s="292">
        <f t="shared" si="61"/>
        <v>19.398692810457518</v>
      </c>
      <c r="Z119" s="292">
        <f t="shared" si="61"/>
        <v>19.398692810457518</v>
      </c>
      <c r="AA119" s="292">
        <f t="shared" si="61"/>
        <v>19.398692810457518</v>
      </c>
      <c r="AB119" s="292">
        <f t="shared" si="61"/>
        <v>19.860566448801741</v>
      </c>
      <c r="AC119" s="292">
        <f t="shared" si="61"/>
        <v>19.398692810457518</v>
      </c>
      <c r="AD119" s="292">
        <f t="shared" si="61"/>
        <v>18.474945533769063</v>
      </c>
      <c r="AE119" s="292">
        <f t="shared" si="61"/>
        <v>18.474945533769063</v>
      </c>
      <c r="AF119" s="292">
        <f t="shared" si="59"/>
        <v>17.55119825708061</v>
      </c>
      <c r="AG119" s="258">
        <f t="shared" si="62"/>
        <v>20.329702251270877</v>
      </c>
      <c r="AH119" s="321"/>
      <c r="AL119" s="288"/>
      <c r="AM119" s="289"/>
      <c r="AP119" s="321"/>
      <c r="AQ119" s="258">
        <f t="shared" si="49"/>
        <v>297.66832244008719</v>
      </c>
      <c r="AR119" s="258">
        <f t="shared" si="50"/>
        <v>322.24</v>
      </c>
      <c r="AS119" s="321"/>
      <c r="AT119" s="321"/>
      <c r="AU119" s="293">
        <f t="shared" si="58"/>
        <v>20.329702251270877</v>
      </c>
      <c r="AV119"/>
      <c r="AW119" s="294">
        <f t="shared" si="51"/>
        <v>1087.56</v>
      </c>
      <c r="AX119" s="295">
        <f t="shared" si="52"/>
        <v>1112.1316775599128</v>
      </c>
      <c r="AY119" s="296">
        <f t="shared" ca="1" si="53"/>
        <v>4.9048039724358734</v>
      </c>
      <c r="AZ119" s="297">
        <f t="shared" ca="1" si="57"/>
        <v>1196.558452325663</v>
      </c>
      <c r="BA119" s="295">
        <f t="shared" ca="1" si="54"/>
        <v>84.426774765750224</v>
      </c>
      <c r="BC119" s="321"/>
      <c r="BD119" s="369">
        <f t="shared" ca="1" si="55"/>
        <v>4.659814041806337</v>
      </c>
      <c r="BE119" s="369">
        <f t="shared" ca="1" si="56"/>
        <v>1201.2182663674694</v>
      </c>
      <c r="BF119" s="321"/>
      <c r="BG119" s="321"/>
      <c r="BH119" s="321"/>
      <c r="BI119" s="321"/>
      <c r="BJ119" s="321"/>
      <c r="BK119" s="321"/>
      <c r="BL119" s="321"/>
      <c r="BM119" s="321"/>
      <c r="BN119" s="321"/>
      <c r="BO119" s="321"/>
      <c r="BP119" s="321"/>
      <c r="BQ119" s="321"/>
      <c r="BR119" s="321"/>
      <c r="BS119" s="321"/>
      <c r="BT119" s="321"/>
      <c r="BU119" s="321"/>
      <c r="BV119" s="321"/>
      <c r="BW119" s="321"/>
      <c r="BX119" s="321"/>
      <c r="BY119" s="321"/>
      <c r="BZ119" s="321"/>
      <c r="CA119" s="321"/>
      <c r="CB119" s="321"/>
      <c r="CC119" s="321"/>
      <c r="CD119" s="321"/>
      <c r="CE119" s="321"/>
      <c r="CF119" s="321"/>
      <c r="CG119" s="321"/>
      <c r="CH119" s="321"/>
      <c r="CI119" s="321"/>
      <c r="CJ119" s="321"/>
      <c r="CK119" s="321"/>
      <c r="CL119" s="321"/>
      <c r="CM119" s="321"/>
      <c r="CN119" s="321"/>
      <c r="CO119" s="321"/>
      <c r="CP119" s="321"/>
      <c r="CQ119" s="321"/>
      <c r="CR119" s="321"/>
      <c r="CS119" s="321"/>
      <c r="CT119" s="321"/>
      <c r="CU119" s="321"/>
      <c r="CV119" s="321"/>
      <c r="CW119" s="321"/>
      <c r="CX119" s="321"/>
      <c r="CY119" s="321"/>
      <c r="CZ119" s="321"/>
      <c r="DA119" s="321"/>
      <c r="DB119" s="321"/>
      <c r="DC119" s="321"/>
      <c r="DD119" s="321"/>
      <c r="DE119" s="321"/>
      <c r="DF119" s="321"/>
      <c r="DG119" s="321"/>
      <c r="DH119" s="321"/>
      <c r="DI119" s="321"/>
      <c r="DJ119" s="321"/>
      <c r="DK119" s="321"/>
      <c r="DL119" s="321"/>
      <c r="DM119" s="321"/>
      <c r="DN119" s="321"/>
      <c r="DO119" s="321"/>
      <c r="DP119" s="321"/>
      <c r="DQ119" s="321"/>
      <c r="DR119" s="321"/>
      <c r="DS119" s="321"/>
      <c r="DT119" s="321"/>
      <c r="DU119" s="321"/>
      <c r="DV119" s="321"/>
      <c r="DW119" s="321"/>
      <c r="DX119" s="321"/>
      <c r="DY119" s="321"/>
      <c r="DZ119" s="321"/>
      <c r="EA119" s="321"/>
      <c r="EB119" s="321"/>
      <c r="EC119" s="321"/>
      <c r="ED119" s="321"/>
      <c r="EE119" s="321"/>
      <c r="EF119" s="321"/>
      <c r="EG119" s="321"/>
      <c r="EH119" s="321"/>
      <c r="EI119" s="321"/>
      <c r="EJ119" s="321"/>
      <c r="EK119" s="321"/>
      <c r="EL119" s="321"/>
      <c r="EM119" s="321"/>
      <c r="EN119" s="321"/>
      <c r="EO119" s="321"/>
      <c r="EP119" s="321"/>
      <c r="EQ119" s="321"/>
      <c r="ER119" s="321"/>
      <c r="ES119" s="321"/>
      <c r="ET119" s="321"/>
      <c r="EU119" s="321"/>
      <c r="EV119" s="321"/>
      <c r="EW119" s="321"/>
      <c r="EX119" s="321"/>
      <c r="EY119" s="321"/>
      <c r="EZ119" s="321"/>
      <c r="FA119" s="321"/>
      <c r="FB119" s="321"/>
      <c r="FC119" s="321"/>
      <c r="FD119" s="321"/>
      <c r="FE119" s="321"/>
      <c r="FF119" s="321"/>
      <c r="FG119" s="321"/>
      <c r="FH119" s="321"/>
      <c r="FI119" s="321"/>
      <c r="FJ119" s="321"/>
      <c r="FK119" s="321"/>
      <c r="FL119" s="321"/>
      <c r="FM119" s="321"/>
      <c r="FN119" s="321"/>
      <c r="FO119" s="321"/>
      <c r="FP119" s="321"/>
      <c r="FQ119" s="321"/>
      <c r="FR119" s="321"/>
      <c r="FS119" s="321"/>
      <c r="FT119" s="321"/>
      <c r="FU119" s="321"/>
      <c r="FV119" s="321"/>
      <c r="FW119" s="321"/>
      <c r="FX119" s="321"/>
      <c r="FY119" s="321"/>
      <c r="FZ119" s="321"/>
      <c r="GA119" s="321"/>
      <c r="GB119" s="321"/>
      <c r="GC119" s="321"/>
      <c r="GD119" s="321"/>
      <c r="GE119" s="321"/>
      <c r="GF119" s="321"/>
      <c r="GG119" s="321"/>
      <c r="GH119" s="321"/>
      <c r="GI119" s="321"/>
      <c r="GJ119" s="321"/>
      <c r="GK119" s="321"/>
      <c r="GL119" s="321"/>
      <c r="GM119" s="321"/>
      <c r="GN119" s="321"/>
      <c r="GO119" s="321"/>
      <c r="GP119" s="321"/>
      <c r="GQ119" s="321"/>
      <c r="GR119" s="321"/>
      <c r="GS119" s="321"/>
      <c r="GT119" s="321"/>
      <c r="GU119" s="321"/>
      <c r="GV119" s="321"/>
      <c r="GW119" s="321"/>
      <c r="GX119" s="321"/>
      <c r="GY119" s="321"/>
      <c r="GZ119" s="321"/>
      <c r="HA119" s="321"/>
      <c r="HB119" s="321"/>
      <c r="HC119" s="321"/>
      <c r="HD119" s="321"/>
      <c r="HE119" s="321"/>
      <c r="HF119" s="321"/>
      <c r="HG119" s="321"/>
      <c r="HH119" s="321"/>
      <c r="HI119" s="321"/>
      <c r="HJ119" s="321"/>
      <c r="HK119" s="321"/>
      <c r="HL119" s="321"/>
      <c r="HM119" s="321"/>
      <c r="HN119" s="321"/>
      <c r="HO119" s="321"/>
      <c r="HP119" s="321"/>
      <c r="HQ119" s="321"/>
      <c r="HR119" s="321"/>
      <c r="HS119" s="321"/>
      <c r="HT119" s="321"/>
      <c r="HU119" s="321"/>
      <c r="HV119" s="321"/>
      <c r="HW119" s="321"/>
      <c r="HX119" s="321"/>
      <c r="HY119" s="321"/>
      <c r="HZ119" s="321"/>
      <c r="IA119" s="321"/>
      <c r="IB119" s="321"/>
      <c r="IC119" s="321"/>
      <c r="ID119" s="321"/>
      <c r="IE119" s="321"/>
      <c r="IF119" s="321"/>
      <c r="IG119" s="321"/>
      <c r="IH119" s="321"/>
      <c r="II119" s="321"/>
      <c r="IJ119" s="321"/>
      <c r="IK119" s="321"/>
      <c r="IL119" s="321"/>
      <c r="IM119" s="321"/>
      <c r="IN119" s="321"/>
      <c r="IO119" s="321"/>
      <c r="IP119" s="321"/>
      <c r="IQ119" s="321"/>
      <c r="IR119" s="321"/>
      <c r="IS119" s="321"/>
      <c r="IT119" s="321"/>
      <c r="IU119" s="321"/>
      <c r="IV119" s="321"/>
      <c r="IW119" s="321"/>
      <c r="IX119" s="321"/>
      <c r="IY119" s="321"/>
      <c r="IZ119" s="321"/>
      <c r="JA119" s="321"/>
      <c r="JB119" s="321"/>
      <c r="JC119" s="321"/>
      <c r="JD119" s="321"/>
      <c r="JE119" s="321"/>
      <c r="JF119" s="321"/>
      <c r="JG119" s="321"/>
      <c r="JH119" s="321"/>
      <c r="JI119" s="321"/>
      <c r="JJ119" s="321"/>
      <c r="JK119" s="321"/>
      <c r="JL119" s="321"/>
      <c r="JM119" s="321"/>
      <c r="JN119" s="321"/>
      <c r="JO119" s="321"/>
      <c r="JP119" s="321"/>
      <c r="JQ119" s="321"/>
      <c r="JR119" s="321"/>
      <c r="JS119" s="321"/>
      <c r="JT119" s="321"/>
      <c r="JU119" s="321"/>
      <c r="JV119" s="321"/>
      <c r="JW119" s="321"/>
      <c r="JX119" s="321"/>
      <c r="JY119" s="321"/>
      <c r="JZ119" s="321"/>
      <c r="KA119" s="321"/>
      <c r="KB119" s="321"/>
      <c r="KC119" s="321"/>
      <c r="KD119" s="321"/>
      <c r="KE119" s="321"/>
      <c r="KF119" s="321"/>
      <c r="KG119" s="321"/>
      <c r="KH119" s="321"/>
      <c r="KI119" s="321"/>
      <c r="KJ119" s="321"/>
      <c r="KK119" s="321"/>
      <c r="KL119" s="321"/>
      <c r="KM119" s="321"/>
      <c r="KN119" s="321"/>
      <c r="KO119" s="321"/>
      <c r="KP119" s="321"/>
      <c r="KQ119" s="321"/>
      <c r="KR119" s="321"/>
      <c r="KS119" s="321"/>
      <c r="KT119" s="321"/>
      <c r="KU119" s="321"/>
      <c r="KV119" s="321"/>
      <c r="KW119" s="321"/>
      <c r="KX119" s="321"/>
      <c r="KY119" s="321"/>
      <c r="KZ119" s="321"/>
      <c r="LA119" s="321"/>
      <c r="LB119" s="321"/>
      <c r="LC119" s="321"/>
      <c r="LD119" s="321"/>
      <c r="LE119" s="321"/>
      <c r="LF119" s="321"/>
      <c r="LG119" s="321"/>
      <c r="LH119" s="321"/>
      <c r="LI119" s="321"/>
      <c r="LJ119" s="321"/>
      <c r="LK119" s="321"/>
      <c r="LL119" s="321"/>
      <c r="LM119" s="321"/>
      <c r="LN119" s="321"/>
      <c r="LO119" s="321"/>
      <c r="LP119" s="321"/>
      <c r="LQ119" s="321"/>
      <c r="LR119" s="321"/>
      <c r="LS119" s="321"/>
      <c r="LT119" s="321"/>
      <c r="LU119" s="321"/>
      <c r="LV119" s="321"/>
      <c r="LW119" s="321"/>
      <c r="LX119" s="321"/>
      <c r="LY119" s="321"/>
      <c r="LZ119" s="321"/>
      <c r="MA119" s="321"/>
      <c r="MB119" s="321"/>
      <c r="MC119" s="321"/>
      <c r="MD119" s="321"/>
      <c r="ME119" s="321"/>
      <c r="MF119" s="321"/>
      <c r="MG119" s="321"/>
      <c r="MH119" s="321"/>
      <c r="MI119" s="321"/>
      <c r="MJ119" s="321"/>
      <c r="MK119" s="321"/>
      <c r="ML119" s="321"/>
      <c r="MM119" s="321"/>
      <c r="MN119" s="321"/>
      <c r="MO119" s="321"/>
      <c r="MP119" s="321"/>
      <c r="MQ119" s="321"/>
      <c r="MR119" s="321"/>
      <c r="MS119" s="321"/>
      <c r="MT119" s="321"/>
      <c r="MU119" s="321"/>
      <c r="MV119" s="321"/>
      <c r="MW119" s="321"/>
      <c r="MX119" s="321"/>
      <c r="MY119" s="321"/>
      <c r="MZ119" s="321"/>
      <c r="NA119" s="321"/>
      <c r="NB119" s="321"/>
      <c r="NC119" s="321"/>
      <c r="ND119" s="321"/>
      <c r="NE119" s="321"/>
      <c r="NF119" s="321"/>
      <c r="NG119" s="321"/>
      <c r="NH119" s="321"/>
      <c r="NI119" s="321"/>
      <c r="NJ119" s="321"/>
      <c r="NK119" s="321"/>
      <c r="NL119" s="321"/>
      <c r="NM119" s="321"/>
      <c r="NN119" s="321"/>
      <c r="NO119" s="321"/>
      <c r="NP119" s="321"/>
      <c r="NQ119" s="321"/>
      <c r="NR119" s="321"/>
      <c r="NS119" s="321"/>
      <c r="NT119" s="321"/>
      <c r="NU119" s="321"/>
      <c r="NV119" s="321"/>
      <c r="NW119" s="321"/>
      <c r="NX119" s="321"/>
      <c r="NY119" s="321"/>
      <c r="NZ119" s="321"/>
      <c r="OA119" s="321"/>
      <c r="OB119" s="321"/>
      <c r="OC119" s="321"/>
      <c r="OD119" s="321"/>
      <c r="OE119" s="321"/>
      <c r="OF119" s="321"/>
      <c r="OG119" s="321"/>
      <c r="OH119" s="321"/>
      <c r="OI119" s="321"/>
      <c r="OJ119" s="321"/>
      <c r="OK119" s="321"/>
      <c r="OL119" s="321"/>
      <c r="OM119" s="321"/>
      <c r="ON119" s="321"/>
      <c r="OO119" s="321"/>
      <c r="OP119" s="321"/>
      <c r="OQ119" s="321"/>
      <c r="OR119" s="321"/>
      <c r="OS119" s="321"/>
      <c r="OT119" s="321"/>
      <c r="OU119" s="321"/>
      <c r="OV119" s="321"/>
      <c r="OW119" s="321"/>
      <c r="OX119" s="321"/>
      <c r="OY119" s="321"/>
      <c r="OZ119" s="321"/>
      <c r="PA119" s="321"/>
      <c r="PB119" s="321"/>
      <c r="PC119" s="321"/>
      <c r="PD119" s="321"/>
      <c r="PE119" s="321"/>
      <c r="PF119" s="321"/>
      <c r="PG119" s="321"/>
      <c r="PH119" s="321"/>
      <c r="PI119" s="321"/>
      <c r="PJ119" s="321"/>
      <c r="PK119" s="321"/>
      <c r="PL119" s="321"/>
      <c r="PM119" s="321"/>
      <c r="PN119" s="321"/>
      <c r="PO119" s="321"/>
      <c r="PP119" s="321"/>
      <c r="PQ119" s="321"/>
      <c r="PR119" s="321"/>
      <c r="PS119" s="321"/>
      <c r="PT119" s="321"/>
      <c r="PU119" s="321"/>
      <c r="PV119" s="321"/>
      <c r="PW119" s="321"/>
      <c r="PX119" s="321"/>
      <c r="PY119" s="321"/>
      <c r="PZ119" s="321"/>
      <c r="QA119" s="321"/>
      <c r="QB119" s="321"/>
      <c r="QC119" s="321"/>
      <c r="QD119" s="321"/>
      <c r="QE119" s="321"/>
      <c r="QF119" s="321"/>
      <c r="QG119" s="321"/>
      <c r="QH119" s="321"/>
      <c r="QI119" s="321"/>
      <c r="QJ119" s="321"/>
      <c r="QK119" s="321"/>
      <c r="QL119" s="321"/>
      <c r="QM119" s="321"/>
      <c r="QN119" s="321"/>
      <c r="QO119" s="321"/>
      <c r="QP119" s="321"/>
      <c r="QQ119" s="321"/>
      <c r="QR119" s="321"/>
      <c r="QS119" s="321"/>
      <c r="QT119" s="321"/>
      <c r="QU119" s="321"/>
      <c r="QV119" s="321"/>
      <c r="QW119" s="321"/>
      <c r="QX119" s="321"/>
      <c r="QY119" s="321"/>
      <c r="QZ119" s="321"/>
      <c r="RA119" s="321"/>
      <c r="RB119" s="321"/>
      <c r="RC119" s="321"/>
      <c r="RD119" s="321"/>
      <c r="RE119" s="321"/>
      <c r="RF119" s="321"/>
      <c r="RG119" s="321"/>
      <c r="RH119" s="321"/>
      <c r="RI119" s="321"/>
      <c r="RJ119" s="321"/>
      <c r="RK119" s="321"/>
      <c r="RL119" s="321"/>
      <c r="RM119" s="321"/>
      <c r="RN119" s="321"/>
      <c r="RO119" s="321"/>
      <c r="RP119" s="321"/>
      <c r="RQ119" s="321"/>
      <c r="RR119" s="321"/>
      <c r="RS119" s="321"/>
      <c r="RT119" s="321"/>
      <c r="RU119" s="321"/>
      <c r="RV119" s="321"/>
      <c r="RW119" s="321"/>
      <c r="RX119" s="321"/>
      <c r="RY119" s="321"/>
      <c r="RZ119" s="321"/>
      <c r="SA119" s="321"/>
      <c r="SB119" s="321"/>
      <c r="SC119" s="321"/>
      <c r="SD119" s="321"/>
      <c r="SE119" s="321"/>
      <c r="SF119" s="321"/>
      <c r="SG119" s="321"/>
      <c r="SH119" s="321"/>
      <c r="SI119" s="321"/>
      <c r="SJ119" s="321"/>
      <c r="SK119" s="321"/>
      <c r="SL119" s="321"/>
      <c r="SM119" s="321"/>
      <c r="SN119" s="321"/>
      <c r="SO119" s="321"/>
      <c r="SP119" s="321"/>
      <c r="SQ119" s="321"/>
      <c r="SR119" s="321"/>
      <c r="SS119" s="321"/>
      <c r="ST119" s="321"/>
      <c r="SU119" s="321"/>
      <c r="SV119" s="321"/>
      <c r="SW119" s="321"/>
      <c r="SX119" s="321"/>
      <c r="SY119" s="321"/>
      <c r="SZ119" s="321"/>
      <c r="TA119" s="321"/>
      <c r="TB119" s="321"/>
      <c r="TC119" s="321"/>
      <c r="TD119" s="321"/>
      <c r="TE119" s="321"/>
      <c r="TF119" s="321"/>
      <c r="TG119" s="321"/>
      <c r="TH119" s="321"/>
      <c r="TI119" s="321"/>
      <c r="TJ119" s="321"/>
      <c r="TK119" s="321"/>
      <c r="TL119" s="321"/>
      <c r="TM119" s="321"/>
      <c r="TN119" s="321"/>
      <c r="TO119" s="321"/>
      <c r="TP119" s="321"/>
      <c r="TQ119" s="321"/>
      <c r="TR119" s="321"/>
      <c r="TS119" s="321"/>
      <c r="TT119" s="321"/>
      <c r="TU119" s="321"/>
      <c r="TV119" s="321"/>
      <c r="TW119" s="321"/>
      <c r="TX119" s="321"/>
      <c r="TY119" s="321"/>
      <c r="TZ119" s="321"/>
      <c r="UA119" s="321"/>
      <c r="UB119" s="321"/>
      <c r="UC119" s="321"/>
      <c r="UD119" s="321"/>
      <c r="UE119" s="321"/>
      <c r="UF119" s="321"/>
      <c r="UG119" s="321"/>
      <c r="UH119" s="321"/>
      <c r="UI119" s="321"/>
      <c r="UJ119" s="321"/>
      <c r="UK119" s="321"/>
      <c r="UL119" s="321"/>
      <c r="UM119" s="321"/>
      <c r="UN119" s="321"/>
      <c r="UO119" s="321"/>
      <c r="UP119" s="321"/>
      <c r="UQ119" s="321"/>
      <c r="UR119" s="321"/>
      <c r="US119" s="321"/>
      <c r="UT119" s="321"/>
      <c r="UU119" s="321"/>
      <c r="UV119" s="321"/>
      <c r="UW119" s="321"/>
      <c r="UX119" s="321"/>
      <c r="UY119" s="321"/>
      <c r="UZ119" s="321"/>
      <c r="VA119" s="321"/>
      <c r="VB119" s="321"/>
      <c r="VC119" s="321"/>
      <c r="VD119" s="321"/>
      <c r="VE119" s="321"/>
      <c r="VF119" s="321"/>
      <c r="VG119" s="321"/>
      <c r="VH119" s="321"/>
      <c r="VI119" s="321"/>
      <c r="VJ119" s="321"/>
      <c r="VK119" s="321"/>
      <c r="VL119" s="321"/>
      <c r="VM119" s="321"/>
      <c r="VN119" s="321"/>
      <c r="VO119" s="321"/>
      <c r="VP119" s="321"/>
      <c r="VQ119" s="321"/>
      <c r="VR119" s="321"/>
      <c r="VS119" s="321"/>
      <c r="VT119" s="321"/>
      <c r="VU119" s="321"/>
      <c r="VV119" s="321"/>
      <c r="VW119" s="321"/>
      <c r="VX119" s="321"/>
      <c r="VY119" s="321"/>
      <c r="VZ119" s="321"/>
      <c r="WA119" s="321"/>
      <c r="WB119" s="321"/>
      <c r="WC119" s="321"/>
      <c r="WD119" s="321"/>
      <c r="WE119" s="321"/>
      <c r="WF119" s="321"/>
      <c r="WG119" s="321"/>
      <c r="WH119" s="321"/>
      <c r="WI119" s="321"/>
      <c r="WJ119" s="321"/>
      <c r="WK119" s="321"/>
      <c r="WL119" s="321"/>
      <c r="WM119" s="321"/>
      <c r="WN119" s="321"/>
      <c r="WO119" s="321"/>
      <c r="WP119" s="321"/>
      <c r="WQ119" s="321"/>
      <c r="WR119" s="321"/>
      <c r="WS119" s="321"/>
      <c r="WT119" s="321"/>
      <c r="WU119" s="321"/>
      <c r="WV119" s="321"/>
      <c r="WW119" s="321"/>
      <c r="WX119" s="321"/>
      <c r="WY119" s="321"/>
      <c r="WZ119" s="321"/>
      <c r="XA119" s="321"/>
      <c r="XB119" s="321"/>
      <c r="XC119" s="321"/>
      <c r="XD119" s="321"/>
      <c r="XE119" s="321"/>
      <c r="XF119" s="321"/>
      <c r="XG119" s="321"/>
      <c r="XH119" s="321"/>
      <c r="XI119" s="321"/>
      <c r="XJ119" s="321"/>
      <c r="XK119" s="321"/>
      <c r="XL119" s="321"/>
      <c r="XM119" s="321"/>
      <c r="XN119" s="321"/>
      <c r="XO119" s="321"/>
      <c r="XP119" s="321"/>
      <c r="XQ119" s="321"/>
      <c r="XR119" s="321"/>
      <c r="XS119" s="321"/>
      <c r="XT119" s="321"/>
      <c r="XU119" s="321"/>
      <c r="XV119" s="321"/>
      <c r="XW119" s="321"/>
      <c r="XX119" s="321"/>
      <c r="XY119" s="321"/>
      <c r="XZ119" s="321"/>
      <c r="YA119" s="321"/>
      <c r="YB119" s="321"/>
      <c r="YC119" s="321"/>
      <c r="YD119" s="321"/>
      <c r="YE119" s="321"/>
      <c r="YF119" s="321"/>
      <c r="YG119" s="321"/>
      <c r="YH119" s="321"/>
      <c r="YI119" s="321"/>
      <c r="YJ119" s="321"/>
      <c r="YK119" s="321"/>
      <c r="YL119" s="321"/>
      <c r="YM119" s="321"/>
      <c r="YN119" s="321"/>
      <c r="YO119" s="321"/>
      <c r="YP119" s="321"/>
      <c r="YQ119" s="321"/>
      <c r="YR119" s="321"/>
      <c r="YS119" s="321"/>
      <c r="YT119" s="321"/>
      <c r="YU119" s="321"/>
      <c r="YV119" s="321"/>
      <c r="YW119" s="321"/>
      <c r="YX119" s="321"/>
      <c r="YY119" s="321"/>
      <c r="YZ119" s="321"/>
      <c r="ZA119" s="321"/>
      <c r="ZB119" s="321"/>
      <c r="ZC119" s="321"/>
      <c r="ZD119" s="321"/>
      <c r="ZE119" s="321"/>
      <c r="ZF119" s="321"/>
      <c r="ZG119" s="321"/>
      <c r="ZH119" s="321"/>
      <c r="ZI119" s="321"/>
      <c r="ZJ119" s="321"/>
      <c r="ZK119" s="321"/>
      <c r="ZL119" s="321"/>
      <c r="ZM119" s="321"/>
      <c r="ZN119" s="321"/>
      <c r="ZO119" s="321"/>
      <c r="ZP119" s="321"/>
      <c r="ZQ119" s="321"/>
      <c r="ZR119" s="321"/>
      <c r="ZS119" s="321"/>
      <c r="ZT119" s="321"/>
      <c r="ZU119" s="321"/>
      <c r="ZV119" s="321"/>
      <c r="ZW119" s="321"/>
      <c r="ZX119" s="321"/>
      <c r="ZY119" s="321"/>
      <c r="ZZ119" s="321"/>
      <c r="AAA119" s="321"/>
      <c r="AAB119" s="321"/>
      <c r="AAC119" s="321"/>
      <c r="AAD119" s="321"/>
      <c r="AAE119" s="321"/>
      <c r="AAF119" s="321"/>
      <c r="AAG119" s="321"/>
      <c r="AAH119" s="321"/>
      <c r="AAI119" s="321"/>
      <c r="AAJ119" s="321"/>
      <c r="AAK119" s="321"/>
      <c r="AAL119" s="321"/>
      <c r="AAM119" s="321"/>
      <c r="AAN119" s="321"/>
      <c r="AAO119" s="321"/>
      <c r="AAP119" s="321"/>
      <c r="AAQ119" s="321"/>
      <c r="AAR119" s="321"/>
      <c r="AAS119" s="321"/>
      <c r="AAT119" s="321"/>
      <c r="AAU119" s="321"/>
      <c r="AAV119" s="321"/>
      <c r="AAW119" s="321"/>
      <c r="AAX119" s="321"/>
      <c r="AAY119" s="321"/>
      <c r="AAZ119" s="321"/>
      <c r="ABA119" s="321"/>
      <c r="ABB119" s="321"/>
      <c r="ABC119" s="321"/>
      <c r="ABD119" s="321"/>
      <c r="ABE119" s="321"/>
      <c r="ABF119" s="321"/>
      <c r="ABG119" s="321"/>
      <c r="ABH119" s="321"/>
      <c r="ABI119" s="321"/>
      <c r="ABJ119" s="321"/>
      <c r="ABK119" s="321"/>
      <c r="ABL119" s="321"/>
      <c r="ABM119" s="321"/>
      <c r="ABN119" s="321"/>
      <c r="ABO119" s="321"/>
      <c r="ABP119" s="321"/>
      <c r="ABQ119" s="321"/>
      <c r="ABR119" s="321"/>
      <c r="ABS119" s="321"/>
      <c r="ABT119" s="321"/>
      <c r="ABU119" s="321"/>
      <c r="ABV119" s="321"/>
      <c r="ABW119" s="321"/>
      <c r="ABX119" s="321"/>
      <c r="ABY119" s="321"/>
      <c r="ABZ119" s="321"/>
      <c r="ACA119" s="321"/>
      <c r="ACB119" s="321"/>
      <c r="ACC119" s="321"/>
      <c r="ACD119" s="321"/>
      <c r="ACE119" s="321"/>
      <c r="ACF119" s="321"/>
      <c r="ACG119" s="321"/>
      <c r="ACH119" s="321"/>
      <c r="ACI119" s="321"/>
      <c r="ACJ119" s="321"/>
      <c r="ACK119" s="321"/>
      <c r="ACL119" s="321"/>
      <c r="ACM119" s="321"/>
      <c r="ACN119" s="321"/>
      <c r="ACO119" s="321"/>
      <c r="ACP119" s="321"/>
      <c r="ACQ119" s="321"/>
      <c r="ACR119" s="321"/>
      <c r="ACS119" s="321"/>
      <c r="ACT119" s="321"/>
      <c r="ACU119" s="321"/>
      <c r="ACV119" s="321"/>
      <c r="ACW119" s="321"/>
      <c r="ACX119" s="321"/>
      <c r="ACY119" s="321"/>
      <c r="ACZ119" s="321"/>
      <c r="ADA119" s="321"/>
      <c r="ADB119" s="321"/>
      <c r="ADC119" s="321"/>
      <c r="ADD119" s="321"/>
      <c r="ADE119" s="321"/>
      <c r="ADF119" s="321"/>
      <c r="ADG119" s="321"/>
      <c r="ADH119" s="321"/>
      <c r="ADI119" s="321"/>
      <c r="ADJ119" s="321"/>
      <c r="ADK119" s="321"/>
      <c r="ADL119" s="321"/>
      <c r="ADM119" s="321"/>
      <c r="ADN119" s="321"/>
      <c r="ADO119" s="321"/>
      <c r="ADP119" s="321"/>
      <c r="ADQ119" s="321"/>
      <c r="ADR119" s="321"/>
      <c r="ADS119" s="321"/>
      <c r="ADT119" s="321"/>
      <c r="ADU119" s="321"/>
      <c r="ADV119" s="321"/>
      <c r="ADW119" s="321"/>
      <c r="ADX119" s="321"/>
      <c r="ADY119" s="321"/>
      <c r="ADZ119" s="321"/>
      <c r="AEA119" s="321"/>
      <c r="AEB119" s="321"/>
      <c r="AEC119" s="321"/>
      <c r="AED119" s="321"/>
      <c r="AEE119" s="321"/>
      <c r="AEF119" s="321"/>
      <c r="AEG119" s="321"/>
      <c r="AEH119" s="321"/>
      <c r="AEI119" s="321"/>
      <c r="AEJ119" s="321"/>
      <c r="AEK119" s="321"/>
      <c r="AEL119" s="321"/>
      <c r="AEM119" s="321"/>
      <c r="AEN119" s="321"/>
      <c r="AEO119" s="321"/>
      <c r="AEP119" s="321"/>
      <c r="AEQ119" s="321"/>
      <c r="AER119" s="321"/>
      <c r="AES119" s="321"/>
      <c r="AET119" s="321"/>
      <c r="AEU119" s="321"/>
      <c r="AEV119" s="321"/>
      <c r="AEW119" s="321"/>
      <c r="AEX119" s="321"/>
      <c r="AEY119" s="321"/>
      <c r="AEZ119" s="321"/>
      <c r="AFA119" s="321"/>
      <c r="AFB119" s="321"/>
      <c r="AFC119" s="321"/>
      <c r="AFD119" s="321"/>
      <c r="AFE119" s="321"/>
      <c r="AFF119" s="321"/>
      <c r="AFG119" s="321"/>
      <c r="AFH119" s="321"/>
      <c r="AFI119" s="321"/>
      <c r="AFJ119" s="321"/>
      <c r="AFK119" s="321"/>
      <c r="AFL119" s="321"/>
      <c r="AFM119" s="321"/>
      <c r="AFN119" s="321"/>
      <c r="AFO119" s="321"/>
      <c r="AFP119" s="321"/>
      <c r="AFQ119" s="321"/>
      <c r="AFR119" s="321"/>
      <c r="AFS119" s="321"/>
      <c r="AFT119" s="321"/>
      <c r="AFU119" s="321"/>
      <c r="AFV119" s="321"/>
      <c r="AFW119" s="321"/>
      <c r="AFX119" s="321"/>
      <c r="AFY119" s="321"/>
      <c r="AFZ119" s="321"/>
      <c r="AGA119" s="321"/>
      <c r="AGB119" s="321"/>
      <c r="AGC119" s="321"/>
      <c r="AGD119" s="321"/>
      <c r="AGE119" s="321"/>
      <c r="AGF119" s="321"/>
      <c r="AGG119" s="321"/>
      <c r="AGH119" s="321"/>
      <c r="AGI119" s="321"/>
      <c r="AGJ119" s="321"/>
      <c r="AGK119" s="321"/>
      <c r="AGL119" s="321"/>
      <c r="AGM119" s="321"/>
      <c r="AGN119" s="321"/>
      <c r="AGO119" s="321"/>
      <c r="AGP119" s="321"/>
      <c r="AGQ119" s="321"/>
      <c r="AGR119" s="321"/>
      <c r="AGS119" s="321"/>
      <c r="AGT119" s="321"/>
      <c r="AGU119" s="321"/>
      <c r="AGV119" s="321"/>
      <c r="AGW119" s="321"/>
      <c r="AGX119" s="321"/>
      <c r="AGY119" s="321"/>
      <c r="AGZ119" s="321"/>
      <c r="AHA119" s="321"/>
      <c r="AHB119" s="321"/>
      <c r="AHC119" s="321"/>
      <c r="AHD119" s="321"/>
      <c r="AHE119" s="321"/>
      <c r="AHF119" s="321"/>
      <c r="AHG119" s="321"/>
      <c r="AHH119" s="321"/>
      <c r="AHI119" s="321"/>
      <c r="AHJ119" s="321"/>
      <c r="AHK119" s="321"/>
      <c r="AHL119" s="321"/>
      <c r="AHM119" s="321"/>
      <c r="AHN119" s="321"/>
      <c r="AHO119" s="321"/>
      <c r="AHP119" s="321"/>
      <c r="AHQ119" s="321"/>
      <c r="AHR119" s="321"/>
      <c r="AHS119" s="321"/>
      <c r="AHT119" s="321"/>
      <c r="AHU119" s="321"/>
      <c r="AHV119" s="321"/>
      <c r="AHW119" s="321"/>
      <c r="AHX119" s="321"/>
      <c r="AHY119" s="321"/>
      <c r="AHZ119" s="321"/>
      <c r="AIA119" s="321"/>
      <c r="AIB119" s="321"/>
      <c r="AIC119" s="321"/>
      <c r="AID119" s="321"/>
      <c r="AIE119" s="321"/>
      <c r="AIF119" s="321"/>
      <c r="AIG119" s="321"/>
      <c r="AIH119" s="321"/>
      <c r="AII119" s="321"/>
      <c r="AIJ119" s="321"/>
      <c r="AIK119" s="321"/>
      <c r="AIL119" s="321"/>
      <c r="AIM119" s="321"/>
      <c r="AIN119" s="321"/>
      <c r="AIO119" s="321"/>
      <c r="AIP119" s="321"/>
      <c r="AIQ119" s="321"/>
      <c r="AIR119" s="321"/>
      <c r="AIS119" s="321"/>
      <c r="AIT119" s="321"/>
      <c r="AIU119" s="321"/>
      <c r="AIV119" s="321"/>
      <c r="AIW119" s="321"/>
      <c r="AIX119" s="321"/>
      <c r="AIY119" s="321"/>
      <c r="AIZ119" s="321"/>
      <c r="AJA119" s="321"/>
      <c r="AJB119" s="321"/>
      <c r="AJC119" s="321"/>
      <c r="AJD119" s="321"/>
      <c r="AJE119" s="321"/>
      <c r="AJF119" s="321"/>
      <c r="AJG119" s="321"/>
      <c r="AJH119" s="321"/>
      <c r="AJI119" s="321"/>
      <c r="AJJ119" s="321"/>
      <c r="AJK119" s="321"/>
      <c r="AJL119" s="321"/>
      <c r="AJM119" s="321"/>
      <c r="AJN119" s="321"/>
      <c r="AJO119" s="321"/>
      <c r="AJP119" s="321"/>
      <c r="AJQ119" s="321"/>
      <c r="AJR119" s="321"/>
      <c r="AJS119" s="321"/>
      <c r="AJT119" s="321"/>
      <c r="AJU119" s="321"/>
      <c r="AJV119" s="321"/>
      <c r="AJW119" s="321"/>
      <c r="AJX119" s="321"/>
      <c r="AJY119" s="321"/>
      <c r="AJZ119" s="321"/>
      <c r="AKA119" s="321"/>
      <c r="AKB119" s="321"/>
      <c r="AKC119" s="321"/>
      <c r="AKD119" s="321"/>
      <c r="AKE119" s="321"/>
      <c r="AKF119" s="321"/>
      <c r="AKG119" s="321"/>
      <c r="AKH119" s="321"/>
      <c r="AKI119" s="321"/>
      <c r="AKJ119" s="321"/>
      <c r="AKK119" s="321"/>
      <c r="AKL119" s="321"/>
      <c r="AKM119" s="321"/>
      <c r="AKN119" s="321"/>
      <c r="AKO119" s="321"/>
      <c r="AKP119" s="321"/>
      <c r="AKQ119" s="321"/>
      <c r="AKR119" s="321"/>
      <c r="AKS119" s="321"/>
      <c r="AKT119" s="321"/>
      <c r="AKU119" s="321"/>
      <c r="AKV119" s="321"/>
      <c r="AKW119" s="321"/>
      <c r="AKX119" s="321"/>
      <c r="AKY119" s="321"/>
      <c r="AKZ119" s="321"/>
      <c r="ALA119" s="321"/>
      <c r="ALB119" s="321"/>
      <c r="ALC119" s="321"/>
      <c r="ALD119" s="321"/>
      <c r="ALE119" s="321"/>
      <c r="ALF119" s="321"/>
      <c r="ALG119" s="321"/>
      <c r="ALH119" s="321"/>
      <c r="ALI119" s="321"/>
      <c r="ALJ119" s="321"/>
      <c r="ALK119" s="321"/>
      <c r="ALL119" s="321"/>
      <c r="ALM119" s="321"/>
      <c r="ALN119" s="321"/>
      <c r="ALO119" s="321"/>
      <c r="ALP119" s="321"/>
      <c r="ALQ119" s="321"/>
      <c r="ALR119" s="321"/>
      <c r="ALS119" s="321"/>
      <c r="ALT119" s="321"/>
      <c r="ALU119" s="321"/>
      <c r="ALV119" s="321"/>
      <c r="ALW119" s="321"/>
      <c r="ALX119" s="321"/>
      <c r="ALY119" s="321"/>
      <c r="ALZ119" s="321"/>
      <c r="AMA119" s="321"/>
      <c r="AMB119" s="321"/>
      <c r="AMC119" s="321"/>
      <c r="AMD119" s="321"/>
      <c r="AME119" s="321"/>
      <c r="AMF119" s="321"/>
      <c r="AMG119" s="321"/>
      <c r="AMH119" s="321"/>
      <c r="AMI119" s="321"/>
      <c r="AMJ119" s="321"/>
      <c r="AMK119" s="321"/>
      <c r="AML119" s="321"/>
      <c r="AMM119" s="321"/>
      <c r="AMN119" s="321"/>
      <c r="AMO119" s="321"/>
      <c r="AMP119" s="321"/>
      <c r="AMQ119" s="321"/>
      <c r="AMR119" s="321"/>
      <c r="AMS119" s="321"/>
      <c r="AMT119" s="321"/>
      <c r="AMU119" s="321"/>
      <c r="AMV119" s="321"/>
      <c r="AMW119" s="321"/>
      <c r="AMX119" s="321"/>
      <c r="AMY119" s="321"/>
      <c r="AMZ119" s="321"/>
      <c r="ANA119" s="321"/>
      <c r="ANB119" s="321"/>
      <c r="ANC119" s="321"/>
      <c r="AND119" s="321"/>
      <c r="ANE119" s="321"/>
      <c r="ANF119" s="321"/>
      <c r="ANG119" s="321"/>
      <c r="ANH119" s="321"/>
      <c r="ANI119" s="321"/>
      <c r="ANJ119" s="321"/>
      <c r="ANK119" s="321"/>
      <c r="ANL119" s="321"/>
      <c r="ANM119" s="321"/>
      <c r="ANN119" s="321"/>
      <c r="ANO119" s="321"/>
      <c r="ANP119" s="321"/>
      <c r="ANQ119" s="321"/>
      <c r="ANR119" s="321"/>
      <c r="ANS119" s="321"/>
      <c r="ANT119" s="321"/>
      <c r="ANU119" s="321"/>
      <c r="ANV119" s="321"/>
      <c r="ANW119" s="321"/>
      <c r="ANX119" s="321"/>
      <c r="ANY119" s="321"/>
      <c r="ANZ119" s="321"/>
      <c r="AOA119" s="321"/>
      <c r="AOB119" s="321"/>
      <c r="AOC119" s="321"/>
      <c r="AOD119" s="321"/>
      <c r="AOE119" s="321"/>
      <c r="AOF119" s="321"/>
      <c r="AOG119" s="321"/>
      <c r="AOH119" s="321"/>
      <c r="AOI119" s="321"/>
      <c r="AOJ119" s="321"/>
      <c r="AOK119" s="321"/>
      <c r="AOL119" s="321"/>
      <c r="AOM119" s="321"/>
      <c r="AON119" s="321"/>
      <c r="AOO119" s="321"/>
      <c r="AOP119" s="321"/>
      <c r="AOQ119" s="321"/>
      <c r="AOR119" s="321"/>
      <c r="AOS119" s="321"/>
      <c r="AOT119" s="321"/>
      <c r="AOU119" s="321"/>
      <c r="AOV119" s="321"/>
      <c r="AOW119" s="321"/>
      <c r="AOX119" s="321"/>
      <c r="AOY119" s="321"/>
      <c r="AOZ119" s="321"/>
      <c r="APA119" s="321"/>
      <c r="APB119" s="321"/>
      <c r="APC119" s="321"/>
      <c r="APD119" s="321"/>
      <c r="APE119" s="321"/>
      <c r="APF119" s="321"/>
      <c r="APG119" s="321"/>
      <c r="APH119" s="321"/>
      <c r="API119" s="321"/>
      <c r="APJ119" s="321"/>
      <c r="APK119" s="321"/>
      <c r="APL119" s="321"/>
      <c r="APM119" s="321"/>
      <c r="APN119" s="321"/>
      <c r="APO119" s="321"/>
      <c r="APP119" s="321"/>
      <c r="APQ119" s="321"/>
      <c r="APR119" s="321"/>
      <c r="APS119" s="321"/>
      <c r="APT119" s="321"/>
      <c r="APU119" s="321"/>
      <c r="APV119" s="321"/>
      <c r="APW119" s="321"/>
      <c r="APX119" s="321"/>
      <c r="APY119" s="321"/>
      <c r="APZ119" s="321"/>
      <c r="AQA119" s="321"/>
      <c r="AQB119" s="321"/>
      <c r="AQC119" s="321"/>
      <c r="AQD119" s="321"/>
      <c r="AQE119" s="321"/>
      <c r="AQF119" s="321"/>
      <c r="AQG119" s="321"/>
      <c r="AQH119" s="321"/>
      <c r="AQI119" s="321"/>
      <c r="AQJ119" s="321"/>
      <c r="AQK119" s="321"/>
      <c r="AQL119" s="321"/>
      <c r="AQM119" s="321"/>
      <c r="AQN119" s="321"/>
      <c r="AQO119" s="321"/>
      <c r="AQP119" s="321"/>
      <c r="AQQ119" s="321"/>
      <c r="AQR119" s="321"/>
      <c r="AQS119" s="321"/>
      <c r="AQT119" s="321"/>
      <c r="AQU119" s="321"/>
      <c r="AQV119" s="321"/>
      <c r="AQW119" s="321"/>
      <c r="AQX119" s="321"/>
      <c r="AQY119" s="321"/>
      <c r="AQZ119" s="321"/>
      <c r="ARA119" s="321"/>
      <c r="ARB119" s="321"/>
      <c r="ARC119" s="321"/>
      <c r="ARD119" s="321"/>
      <c r="ARE119" s="321"/>
      <c r="ARF119" s="321"/>
      <c r="ARG119" s="321"/>
      <c r="ARH119" s="321"/>
      <c r="ARI119" s="321"/>
      <c r="ARJ119" s="321"/>
      <c r="ARK119" s="321"/>
      <c r="ARL119" s="321"/>
      <c r="ARM119" s="321"/>
      <c r="ARN119" s="321"/>
      <c r="ARO119" s="321"/>
      <c r="ARP119" s="321"/>
      <c r="ARQ119" s="321"/>
      <c r="ARR119" s="321"/>
      <c r="ARS119" s="321"/>
      <c r="ART119" s="321"/>
      <c r="ARU119" s="321"/>
      <c r="ARV119" s="321"/>
      <c r="ARW119" s="321"/>
      <c r="ARX119" s="321"/>
      <c r="ARY119" s="321"/>
      <c r="ARZ119" s="321"/>
      <c r="ASA119" s="321"/>
      <c r="ASB119" s="321"/>
      <c r="ASC119" s="321"/>
      <c r="ASD119" s="321"/>
      <c r="ASE119" s="321"/>
      <c r="ASF119" s="321"/>
      <c r="ASG119" s="321"/>
      <c r="ASH119" s="321"/>
      <c r="ASI119" s="321"/>
      <c r="ASJ119" s="321"/>
      <c r="ASK119" s="321"/>
      <c r="ASL119" s="321"/>
      <c r="ASM119" s="321"/>
      <c r="ASN119" s="321"/>
      <c r="ASO119" s="321"/>
      <c r="ASP119" s="321"/>
      <c r="ASQ119" s="321"/>
      <c r="ASR119" s="321"/>
      <c r="ASS119" s="321"/>
      <c r="AST119" s="321"/>
      <c r="ASU119" s="321"/>
      <c r="ASV119" s="321"/>
      <c r="ASW119" s="321"/>
      <c r="ASX119" s="321"/>
      <c r="ASY119" s="321"/>
      <c r="ASZ119" s="321"/>
      <c r="ATA119" s="321"/>
      <c r="ATB119" s="321"/>
      <c r="ATC119" s="321"/>
      <c r="ATD119" s="321"/>
      <c r="ATE119" s="321"/>
      <c r="ATF119" s="321"/>
      <c r="ATG119" s="321"/>
      <c r="ATH119" s="321"/>
      <c r="ATI119" s="321"/>
      <c r="ATJ119" s="321"/>
      <c r="ATK119" s="321"/>
      <c r="ATL119" s="321"/>
      <c r="ATM119" s="321"/>
      <c r="ATN119" s="321"/>
      <c r="ATO119" s="321"/>
      <c r="ATP119" s="321"/>
      <c r="ATQ119" s="321"/>
      <c r="ATR119" s="321"/>
      <c r="ATS119" s="321"/>
      <c r="ATT119" s="321"/>
      <c r="ATU119" s="321"/>
      <c r="ATV119" s="321"/>
      <c r="ATW119" s="321"/>
      <c r="ATX119" s="321"/>
      <c r="ATY119" s="321"/>
      <c r="ATZ119" s="321"/>
      <c r="AUA119" s="321"/>
      <c r="AUB119" s="321"/>
      <c r="AUC119" s="321"/>
      <c r="AUD119" s="321"/>
      <c r="AUE119" s="321"/>
      <c r="AUF119" s="321"/>
      <c r="AUG119" s="321"/>
      <c r="AUH119" s="321"/>
      <c r="AUI119" s="321"/>
      <c r="AUJ119" s="321"/>
      <c r="AUK119" s="321"/>
      <c r="AUL119" s="321"/>
      <c r="AUM119" s="321"/>
      <c r="AUN119" s="321"/>
      <c r="AUO119" s="321"/>
      <c r="AUP119" s="321"/>
      <c r="AUQ119" s="321"/>
      <c r="AUR119" s="321"/>
      <c r="AUS119" s="321"/>
      <c r="AUT119" s="321"/>
      <c r="AUU119" s="321"/>
      <c r="AUV119" s="321"/>
      <c r="AUW119" s="321"/>
      <c r="AUX119" s="321"/>
      <c r="AUY119" s="321"/>
      <c r="AUZ119" s="321"/>
      <c r="AVA119" s="321"/>
      <c r="AVB119" s="321"/>
      <c r="AVC119" s="321"/>
      <c r="AVD119" s="321"/>
      <c r="AVE119" s="321"/>
      <c r="AVF119" s="321"/>
      <c r="AVG119" s="321"/>
      <c r="AVH119" s="321"/>
      <c r="AVI119" s="321"/>
      <c r="AVJ119" s="321"/>
      <c r="AVK119" s="321"/>
      <c r="AVL119" s="321"/>
      <c r="AVM119" s="321"/>
      <c r="AVN119" s="321"/>
      <c r="AVO119" s="321"/>
      <c r="AVP119" s="321"/>
      <c r="AVQ119" s="321"/>
      <c r="AVR119" s="321"/>
      <c r="AVS119" s="321"/>
      <c r="AVT119" s="321"/>
      <c r="AVU119" s="321"/>
      <c r="AVV119" s="321"/>
      <c r="AVW119" s="321"/>
      <c r="AVX119" s="321"/>
      <c r="AVY119" s="321"/>
      <c r="AVZ119" s="321"/>
      <c r="AWA119" s="321"/>
      <c r="AWB119" s="321"/>
      <c r="AWC119" s="321"/>
      <c r="AWD119" s="321"/>
      <c r="AWE119" s="321"/>
      <c r="AWF119" s="321"/>
      <c r="AWG119" s="321"/>
      <c r="AWH119" s="321"/>
      <c r="AWI119" s="321"/>
      <c r="AWJ119" s="321"/>
      <c r="AWK119" s="321"/>
      <c r="AWL119" s="321"/>
      <c r="AWM119" s="321"/>
      <c r="AWN119" s="321"/>
      <c r="AWO119" s="321"/>
      <c r="AWP119" s="321"/>
      <c r="AWQ119" s="321"/>
      <c r="AWR119" s="321"/>
      <c r="AWS119" s="321"/>
      <c r="AWT119" s="321"/>
      <c r="AWU119" s="321"/>
      <c r="AWV119" s="321"/>
      <c r="AWW119" s="321"/>
      <c r="AWX119" s="321"/>
      <c r="AWY119" s="321"/>
      <c r="AWZ119" s="321"/>
      <c r="AXA119" s="321"/>
      <c r="AXB119" s="321"/>
      <c r="AXC119" s="321"/>
      <c r="AXD119" s="321"/>
      <c r="AXE119" s="321"/>
      <c r="AXF119" s="321"/>
      <c r="AXG119" s="321"/>
      <c r="AXH119" s="321"/>
      <c r="AXI119" s="321"/>
      <c r="AXJ119" s="321"/>
      <c r="AXK119" s="321"/>
      <c r="AXL119" s="321"/>
      <c r="AXM119" s="321"/>
      <c r="AXN119" s="321"/>
      <c r="AXO119" s="321"/>
      <c r="AXP119" s="321"/>
      <c r="AXQ119" s="321"/>
      <c r="AXR119" s="321"/>
      <c r="AXS119" s="321"/>
      <c r="AXT119" s="321"/>
      <c r="AXU119" s="321"/>
      <c r="AXV119" s="321"/>
      <c r="AXW119" s="321"/>
      <c r="AXX119" s="321"/>
      <c r="AXY119" s="321"/>
      <c r="AXZ119" s="321"/>
      <c r="AYA119" s="321"/>
      <c r="AYB119" s="321"/>
      <c r="AYC119" s="321"/>
      <c r="AYD119" s="321"/>
      <c r="AYE119" s="321"/>
      <c r="AYF119" s="321"/>
      <c r="AYG119" s="321"/>
      <c r="AYH119" s="321"/>
      <c r="AYI119" s="321"/>
      <c r="AYJ119" s="321"/>
      <c r="AYK119" s="321"/>
      <c r="AYL119" s="321"/>
      <c r="AYM119" s="321"/>
      <c r="AYN119" s="321"/>
      <c r="AYO119" s="321"/>
      <c r="AYP119" s="321"/>
      <c r="AYQ119" s="321"/>
      <c r="AYR119" s="321"/>
      <c r="AYS119" s="321"/>
      <c r="AYT119" s="321"/>
      <c r="AYU119" s="321"/>
      <c r="AYV119" s="321"/>
      <c r="AYW119" s="321"/>
      <c r="AYX119" s="321"/>
      <c r="AYY119" s="321"/>
      <c r="AYZ119" s="321"/>
      <c r="AZA119" s="321"/>
      <c r="AZB119" s="321"/>
      <c r="AZC119" s="321"/>
      <c r="AZD119" s="321"/>
      <c r="AZE119" s="321"/>
      <c r="AZF119" s="321"/>
      <c r="AZG119" s="321"/>
      <c r="AZH119" s="321"/>
      <c r="AZI119" s="321"/>
      <c r="AZJ119" s="321"/>
      <c r="AZK119" s="321"/>
      <c r="AZL119" s="321"/>
      <c r="AZM119" s="321"/>
      <c r="AZN119" s="321"/>
      <c r="AZO119" s="321"/>
      <c r="AZP119" s="321"/>
      <c r="AZQ119" s="321"/>
      <c r="AZR119" s="321"/>
      <c r="AZS119" s="321"/>
      <c r="AZT119" s="321"/>
      <c r="AZU119" s="321"/>
      <c r="AZV119" s="321"/>
      <c r="AZW119" s="321"/>
      <c r="AZX119" s="321"/>
      <c r="AZY119" s="321"/>
      <c r="AZZ119" s="321"/>
      <c r="BAA119" s="321"/>
      <c r="BAB119" s="321"/>
      <c r="BAC119" s="321"/>
      <c r="BAD119" s="321"/>
      <c r="BAE119" s="321"/>
      <c r="BAF119" s="321"/>
      <c r="BAG119" s="321"/>
      <c r="BAH119" s="321"/>
      <c r="BAI119" s="321"/>
      <c r="BAJ119" s="321"/>
      <c r="BAK119" s="321"/>
      <c r="BAL119" s="321"/>
      <c r="BAM119" s="321"/>
      <c r="BAN119" s="321"/>
      <c r="BAO119" s="321"/>
      <c r="BAP119" s="321"/>
      <c r="BAQ119" s="321"/>
      <c r="BAR119" s="321"/>
      <c r="BAS119" s="321"/>
      <c r="BAT119" s="321"/>
      <c r="BAU119" s="321"/>
      <c r="BAV119" s="321"/>
      <c r="BAW119" s="321"/>
      <c r="BAX119" s="321"/>
      <c r="BAY119" s="321"/>
      <c r="BAZ119" s="321"/>
      <c r="BBA119" s="321"/>
      <c r="BBB119" s="321"/>
      <c r="BBC119" s="321"/>
      <c r="BBD119" s="321"/>
      <c r="BBE119" s="321"/>
      <c r="BBF119" s="321"/>
      <c r="BBG119" s="321"/>
      <c r="BBH119" s="321"/>
      <c r="BBI119" s="321"/>
      <c r="BBJ119" s="321"/>
      <c r="BBK119" s="321"/>
      <c r="BBL119" s="321"/>
      <c r="BBM119" s="321"/>
      <c r="BBN119" s="321"/>
      <c r="BBO119" s="321"/>
      <c r="BBP119" s="321"/>
      <c r="BBQ119" s="321"/>
      <c r="BBR119" s="321"/>
      <c r="BBS119" s="321"/>
      <c r="BBT119" s="321"/>
      <c r="BBU119" s="321"/>
      <c r="BBV119" s="321"/>
      <c r="BBW119" s="321"/>
      <c r="BBX119" s="321"/>
      <c r="BBY119" s="321"/>
      <c r="BBZ119" s="321"/>
      <c r="BCA119" s="321"/>
      <c r="BCB119" s="321"/>
      <c r="BCC119" s="321"/>
      <c r="BCD119" s="321"/>
      <c r="BCE119" s="321"/>
      <c r="BCF119" s="321"/>
      <c r="BCG119" s="321"/>
      <c r="BCH119" s="321"/>
      <c r="BCI119" s="321"/>
      <c r="BCJ119" s="321"/>
      <c r="BCK119" s="321"/>
      <c r="BCL119" s="321"/>
      <c r="BCM119" s="321"/>
      <c r="BCN119" s="321"/>
      <c r="BCO119" s="321"/>
      <c r="BCP119" s="321"/>
      <c r="BCQ119" s="321"/>
      <c r="BCR119" s="321"/>
      <c r="BCS119" s="321"/>
      <c r="BCT119" s="321"/>
      <c r="BCU119" s="321"/>
      <c r="BCV119" s="321"/>
      <c r="BCW119" s="321"/>
      <c r="BCX119" s="321"/>
      <c r="BCY119" s="321"/>
      <c r="BCZ119" s="321"/>
      <c r="BDA119" s="321"/>
      <c r="BDB119" s="321"/>
      <c r="BDC119" s="321"/>
      <c r="BDD119" s="321"/>
      <c r="BDE119" s="321"/>
      <c r="BDF119" s="321"/>
      <c r="BDG119" s="321"/>
      <c r="BDH119" s="321"/>
      <c r="BDI119" s="321"/>
      <c r="BDJ119" s="321"/>
      <c r="BDK119" s="321"/>
      <c r="BDL119" s="321"/>
      <c r="BDM119" s="321"/>
      <c r="BDN119" s="321"/>
      <c r="BDO119" s="321"/>
      <c r="BDP119" s="321"/>
      <c r="BDQ119" s="321"/>
      <c r="BDR119" s="321"/>
      <c r="BDS119" s="321"/>
      <c r="BDT119" s="321"/>
      <c r="BDU119" s="321"/>
      <c r="BDV119" s="321"/>
      <c r="BDW119" s="321"/>
      <c r="BDX119" s="321"/>
      <c r="BDY119" s="321"/>
      <c r="BDZ119" s="321"/>
      <c r="BEA119" s="321"/>
      <c r="BEB119" s="321"/>
      <c r="BEC119" s="321"/>
      <c r="BED119" s="321"/>
      <c r="BEE119" s="321"/>
      <c r="BEF119" s="321"/>
      <c r="BEG119" s="321"/>
      <c r="BEH119" s="321"/>
      <c r="BEI119" s="321"/>
      <c r="BEJ119" s="321"/>
      <c r="BEK119" s="321"/>
      <c r="BEL119" s="321"/>
      <c r="BEM119" s="321"/>
      <c r="BEN119" s="321"/>
      <c r="BEO119" s="321"/>
      <c r="BEP119" s="321"/>
      <c r="BEQ119" s="321"/>
      <c r="BER119" s="321"/>
      <c r="BES119" s="321"/>
      <c r="BET119" s="321"/>
      <c r="BEU119" s="321"/>
      <c r="BEV119" s="321"/>
      <c r="BEW119" s="321"/>
      <c r="BEX119" s="321"/>
      <c r="BEY119" s="321"/>
      <c r="BEZ119" s="321"/>
      <c r="BFA119" s="321"/>
      <c r="BFB119" s="321"/>
      <c r="BFC119" s="321"/>
      <c r="BFD119" s="321"/>
      <c r="BFE119" s="321"/>
      <c r="BFF119" s="321"/>
      <c r="BFG119" s="321"/>
      <c r="BFH119" s="321"/>
      <c r="BFI119" s="321"/>
      <c r="BFJ119" s="321"/>
      <c r="BFK119" s="321"/>
      <c r="BFL119" s="321"/>
      <c r="BFM119" s="321"/>
      <c r="BFN119" s="321"/>
      <c r="BFO119" s="321"/>
      <c r="BFP119" s="321"/>
      <c r="BFQ119" s="321"/>
      <c r="BFR119" s="321"/>
      <c r="BFS119" s="321"/>
      <c r="BFT119" s="321"/>
      <c r="BFU119" s="321"/>
      <c r="BFV119" s="321"/>
      <c r="BFW119" s="321"/>
      <c r="BFX119" s="321"/>
      <c r="BFY119" s="321"/>
      <c r="BFZ119" s="321"/>
      <c r="BGA119" s="321"/>
      <c r="BGB119" s="321"/>
      <c r="BGC119" s="321"/>
      <c r="BGD119" s="321"/>
      <c r="BGE119" s="321"/>
      <c r="BGF119" s="321"/>
      <c r="BGG119" s="321"/>
      <c r="BGH119" s="321"/>
      <c r="BGI119" s="321"/>
      <c r="BGJ119" s="321"/>
      <c r="BGK119" s="321"/>
      <c r="BGL119" s="321"/>
      <c r="BGM119" s="321"/>
      <c r="BGN119" s="321"/>
      <c r="BGO119" s="321"/>
      <c r="BGP119" s="321"/>
      <c r="BGQ119" s="321"/>
      <c r="BGR119" s="321"/>
      <c r="BGS119" s="321"/>
      <c r="BGT119" s="321"/>
      <c r="BGU119" s="321"/>
      <c r="BGV119" s="321"/>
      <c r="BGW119" s="321"/>
      <c r="BGX119" s="321"/>
      <c r="BGY119" s="321"/>
      <c r="BGZ119" s="321"/>
      <c r="BHA119" s="321"/>
      <c r="BHB119" s="321"/>
      <c r="BHC119" s="321"/>
      <c r="BHD119" s="321"/>
      <c r="BHE119" s="321"/>
      <c r="BHF119" s="321"/>
      <c r="BHG119" s="321"/>
      <c r="BHH119" s="321"/>
      <c r="BHI119" s="321"/>
      <c r="BHJ119" s="321"/>
      <c r="BHK119" s="321"/>
      <c r="BHL119" s="321"/>
      <c r="BHM119" s="321"/>
      <c r="BHN119" s="321"/>
      <c r="BHO119" s="321"/>
      <c r="BHP119" s="321"/>
      <c r="BHQ119" s="321"/>
      <c r="BHR119" s="321"/>
      <c r="BHS119" s="321"/>
      <c r="BHT119" s="321"/>
      <c r="BHU119" s="321"/>
      <c r="BHV119" s="321"/>
      <c r="BHW119" s="321"/>
      <c r="BHX119" s="321"/>
      <c r="BHY119" s="321"/>
      <c r="BHZ119" s="321"/>
      <c r="BIA119" s="321"/>
      <c r="BIB119" s="321"/>
      <c r="BIC119" s="321"/>
      <c r="BID119" s="321"/>
      <c r="BIE119" s="321"/>
      <c r="BIF119" s="321"/>
      <c r="BIG119" s="321"/>
      <c r="BIH119" s="321"/>
      <c r="BII119" s="321"/>
      <c r="BIJ119" s="321"/>
      <c r="BIK119" s="321"/>
      <c r="BIL119" s="321"/>
      <c r="BIM119" s="321"/>
      <c r="BIN119" s="321"/>
      <c r="BIO119" s="321"/>
      <c r="BIP119" s="321"/>
      <c r="BIQ119" s="321"/>
      <c r="BIR119" s="321"/>
      <c r="BIS119" s="321"/>
      <c r="BIT119" s="321"/>
      <c r="BIU119" s="321"/>
      <c r="BIV119" s="321"/>
      <c r="BIW119" s="321"/>
      <c r="BIX119" s="321"/>
      <c r="BIY119" s="321"/>
      <c r="BIZ119" s="321"/>
      <c r="BJA119" s="321"/>
      <c r="BJB119" s="321"/>
      <c r="BJC119" s="321"/>
      <c r="BJD119" s="321"/>
      <c r="BJE119" s="321"/>
      <c r="BJF119" s="321"/>
      <c r="BJG119" s="321"/>
      <c r="BJH119" s="321"/>
      <c r="BJI119" s="321"/>
      <c r="BJJ119" s="321"/>
      <c r="BJK119" s="321"/>
      <c r="BJL119" s="321"/>
      <c r="BJM119" s="321"/>
      <c r="BJN119" s="321"/>
      <c r="BJO119" s="321"/>
      <c r="BJP119" s="321"/>
      <c r="BJQ119" s="321"/>
      <c r="BJR119" s="321"/>
      <c r="BJS119" s="321"/>
      <c r="BJT119" s="321"/>
      <c r="BJU119" s="321"/>
      <c r="BJV119" s="321"/>
      <c r="BJW119" s="321"/>
      <c r="BJX119" s="321"/>
      <c r="BJY119" s="321"/>
      <c r="BJZ119" s="321"/>
      <c r="BKA119" s="321"/>
      <c r="BKB119" s="321"/>
      <c r="BKC119" s="321"/>
      <c r="BKD119" s="321"/>
      <c r="BKE119" s="321"/>
      <c r="BKF119" s="321"/>
      <c r="BKG119" s="321"/>
      <c r="BKH119" s="321"/>
      <c r="BKI119" s="321"/>
      <c r="BKJ119" s="321"/>
      <c r="BKK119" s="321"/>
      <c r="BKL119" s="321"/>
      <c r="BKM119" s="321"/>
      <c r="BKN119" s="321"/>
      <c r="BKO119" s="321"/>
      <c r="BKP119" s="321"/>
      <c r="BKQ119" s="321"/>
      <c r="BKR119" s="321"/>
      <c r="BKS119" s="321"/>
      <c r="BKT119" s="321"/>
      <c r="BKU119" s="321"/>
      <c r="BKV119" s="321"/>
      <c r="BKW119" s="321"/>
      <c r="BKX119" s="321"/>
      <c r="BKY119" s="321"/>
      <c r="BKZ119" s="321"/>
      <c r="BLA119" s="321"/>
      <c r="BLB119" s="321"/>
      <c r="BLC119" s="321"/>
      <c r="BLD119" s="321"/>
      <c r="BLE119" s="321"/>
      <c r="BLF119" s="321"/>
      <c r="BLG119" s="321"/>
      <c r="BLH119" s="321"/>
      <c r="BLI119" s="321"/>
      <c r="BLJ119" s="321"/>
      <c r="BLK119" s="321"/>
      <c r="BLL119" s="321"/>
      <c r="BLM119" s="321"/>
      <c r="BLN119" s="321"/>
      <c r="BLO119" s="321"/>
      <c r="BLP119" s="321"/>
      <c r="BLQ119" s="321"/>
      <c r="BLR119" s="321"/>
      <c r="BLS119" s="321"/>
      <c r="BLT119" s="321"/>
      <c r="BLU119" s="321"/>
      <c r="BLV119" s="321"/>
      <c r="BLW119" s="321"/>
      <c r="BLX119" s="321"/>
      <c r="BLY119" s="321"/>
      <c r="BLZ119" s="321"/>
      <c r="BMA119" s="321"/>
      <c r="BMB119" s="321"/>
      <c r="BMC119" s="321"/>
      <c r="BMD119" s="321"/>
      <c r="BME119" s="321"/>
      <c r="BMF119" s="321"/>
      <c r="BMG119" s="321"/>
      <c r="BMH119" s="321"/>
      <c r="BMI119" s="321"/>
      <c r="BMJ119" s="321"/>
      <c r="BMK119" s="321"/>
      <c r="BML119" s="321"/>
      <c r="BMM119" s="321"/>
      <c r="BMN119" s="321"/>
      <c r="BMO119" s="321"/>
      <c r="BMP119" s="321"/>
      <c r="BMQ119" s="321"/>
      <c r="BMR119" s="321"/>
      <c r="BMS119" s="321"/>
      <c r="BMT119" s="321"/>
      <c r="BMU119" s="321"/>
      <c r="BMV119" s="321"/>
      <c r="BMW119" s="321"/>
      <c r="BMX119" s="321"/>
      <c r="BMY119" s="321"/>
      <c r="BMZ119" s="321"/>
      <c r="BNA119" s="321"/>
      <c r="BNB119" s="321"/>
      <c r="BNC119" s="321"/>
      <c r="BND119" s="321"/>
      <c r="BNE119" s="321"/>
      <c r="BNF119" s="321"/>
      <c r="BNG119" s="321"/>
      <c r="BNH119" s="321"/>
      <c r="BNI119" s="321"/>
      <c r="BNJ119" s="321"/>
      <c r="BNK119" s="321"/>
      <c r="BNL119" s="321"/>
      <c r="BNM119" s="321"/>
      <c r="BNN119" s="321"/>
      <c r="BNO119" s="321"/>
      <c r="BNP119" s="321"/>
      <c r="BNQ119" s="321"/>
      <c r="BNR119" s="321"/>
      <c r="BNS119" s="321"/>
      <c r="BNT119" s="321"/>
      <c r="BNU119" s="321"/>
      <c r="BNV119" s="321"/>
      <c r="BNW119" s="321"/>
      <c r="BNX119" s="321"/>
      <c r="BNY119" s="321"/>
      <c r="BNZ119" s="321"/>
      <c r="BOA119" s="321"/>
      <c r="BOB119" s="321"/>
      <c r="BOC119" s="321"/>
      <c r="BOD119" s="321"/>
      <c r="BOE119" s="321"/>
      <c r="BOF119" s="321"/>
      <c r="BOG119" s="321"/>
      <c r="BOH119" s="321"/>
      <c r="BOI119" s="321"/>
      <c r="BOJ119" s="321"/>
      <c r="BOK119" s="321"/>
      <c r="BOL119" s="321"/>
      <c r="BOM119" s="321"/>
      <c r="BON119" s="321"/>
      <c r="BOO119" s="321"/>
      <c r="BOP119" s="321"/>
      <c r="BOQ119" s="321"/>
      <c r="BOR119" s="321"/>
      <c r="BOS119" s="321"/>
      <c r="BOT119" s="321"/>
      <c r="BOU119" s="321"/>
      <c r="BOV119" s="321"/>
      <c r="BOW119" s="321"/>
      <c r="BOX119" s="321"/>
      <c r="BOY119" s="321"/>
      <c r="BOZ119" s="321"/>
      <c r="BPA119" s="321"/>
      <c r="BPB119" s="321"/>
      <c r="BPC119" s="321"/>
      <c r="BPD119" s="321"/>
      <c r="BPE119" s="321"/>
      <c r="BPF119" s="321"/>
      <c r="BPG119" s="321"/>
      <c r="BPH119" s="321"/>
      <c r="BPI119" s="321"/>
      <c r="BPJ119" s="321"/>
      <c r="BPK119" s="321"/>
      <c r="BPL119" s="321"/>
      <c r="BPM119" s="321"/>
      <c r="BPN119" s="321"/>
      <c r="BPO119" s="321"/>
      <c r="BPP119" s="321"/>
      <c r="BPQ119" s="321"/>
      <c r="BPR119" s="321"/>
      <c r="BPS119" s="321"/>
      <c r="BPT119" s="321"/>
      <c r="BPU119" s="321"/>
      <c r="BPV119" s="321"/>
      <c r="BPW119" s="321"/>
      <c r="BPX119" s="321"/>
      <c r="BPY119" s="321"/>
      <c r="BPZ119" s="321"/>
      <c r="BQA119" s="321"/>
      <c r="BQB119" s="321"/>
      <c r="BQC119" s="321"/>
      <c r="BQD119" s="321"/>
      <c r="BQE119" s="321"/>
      <c r="BQF119" s="321"/>
      <c r="BQG119" s="321"/>
      <c r="BQH119" s="321"/>
      <c r="BQI119" s="321"/>
      <c r="BQJ119" s="321"/>
      <c r="BQK119" s="321"/>
      <c r="BQL119" s="321"/>
      <c r="BQM119" s="321"/>
      <c r="BQN119" s="321"/>
      <c r="BQO119" s="321"/>
      <c r="BQP119" s="321"/>
      <c r="BQQ119" s="321"/>
      <c r="BQR119" s="321"/>
      <c r="BQS119" s="321"/>
      <c r="BQT119" s="321"/>
      <c r="BQU119" s="321"/>
      <c r="BQV119" s="321"/>
      <c r="BQW119" s="321"/>
      <c r="BQX119" s="321"/>
      <c r="BQY119" s="321"/>
      <c r="BQZ119" s="321"/>
      <c r="BRA119" s="321"/>
      <c r="BRB119" s="321"/>
      <c r="BRC119" s="321"/>
      <c r="BRD119" s="321"/>
      <c r="BRE119" s="321"/>
      <c r="BRF119" s="321"/>
      <c r="BRG119" s="321"/>
      <c r="BRH119" s="321"/>
      <c r="BRI119" s="321"/>
      <c r="BRJ119" s="321"/>
      <c r="BRK119" s="321"/>
      <c r="BRL119" s="321"/>
      <c r="BRM119" s="321"/>
      <c r="BRN119" s="321"/>
      <c r="BRO119" s="321"/>
      <c r="BRP119" s="321"/>
      <c r="BRQ119" s="321"/>
      <c r="BRR119" s="321"/>
      <c r="BRS119" s="321"/>
      <c r="BRT119" s="321"/>
      <c r="BRU119" s="321"/>
      <c r="BRV119" s="321"/>
      <c r="BRW119" s="321"/>
      <c r="BRX119" s="321"/>
      <c r="BRY119" s="321"/>
      <c r="BRZ119" s="321"/>
      <c r="BSA119" s="321"/>
      <c r="BSB119" s="321"/>
      <c r="BSC119" s="321"/>
      <c r="BSD119" s="321"/>
      <c r="BSE119" s="321"/>
      <c r="BSF119" s="321"/>
      <c r="BSG119" s="321"/>
      <c r="BSH119" s="321"/>
      <c r="BSI119" s="321"/>
      <c r="BSJ119" s="321"/>
      <c r="BSK119" s="321"/>
      <c r="BSL119" s="321"/>
      <c r="BSM119" s="321"/>
      <c r="BSN119" s="321"/>
      <c r="BSO119" s="321"/>
      <c r="BSP119" s="321"/>
      <c r="BSQ119" s="321"/>
      <c r="BSR119" s="321"/>
      <c r="BSS119" s="321"/>
      <c r="BST119" s="321"/>
      <c r="BSU119" s="321"/>
      <c r="BSV119" s="321"/>
      <c r="BSW119" s="321"/>
      <c r="BSX119" s="321"/>
      <c r="BSY119" s="321"/>
      <c r="BSZ119" s="321"/>
      <c r="BTA119" s="321"/>
      <c r="BTB119" s="321"/>
      <c r="BTC119" s="321"/>
      <c r="BTD119" s="321"/>
      <c r="BTE119" s="321"/>
      <c r="BTF119" s="321"/>
      <c r="BTG119" s="321"/>
      <c r="BTH119" s="321"/>
      <c r="BTI119" s="321"/>
      <c r="BTJ119" s="321"/>
      <c r="BTK119" s="321"/>
      <c r="BTL119" s="321"/>
      <c r="BTM119" s="321"/>
      <c r="BTN119" s="321"/>
      <c r="BTO119" s="321"/>
      <c r="BTP119" s="321"/>
      <c r="BTQ119" s="321"/>
      <c r="BTR119" s="321"/>
      <c r="BTS119" s="321"/>
      <c r="BTT119" s="321"/>
      <c r="BTU119" s="321"/>
      <c r="BTV119" s="321"/>
      <c r="BTW119" s="321"/>
      <c r="BTX119" s="321"/>
      <c r="BTY119" s="321"/>
      <c r="BTZ119" s="321"/>
      <c r="BUA119" s="321"/>
      <c r="BUB119" s="321"/>
      <c r="BUC119" s="321"/>
      <c r="BUD119" s="321"/>
      <c r="BUE119" s="321"/>
      <c r="BUF119" s="321"/>
      <c r="BUG119" s="321"/>
      <c r="BUH119" s="321"/>
      <c r="BUI119" s="321"/>
      <c r="BUJ119" s="321"/>
      <c r="BUK119" s="321"/>
      <c r="BUL119" s="321"/>
      <c r="BUM119" s="321"/>
      <c r="BUN119" s="321"/>
      <c r="BUO119" s="321"/>
      <c r="BUP119" s="321"/>
      <c r="BUQ119" s="321"/>
      <c r="BUR119" s="321"/>
      <c r="BUS119" s="321"/>
      <c r="BUT119" s="321"/>
      <c r="BUU119" s="321"/>
      <c r="BUV119" s="321"/>
      <c r="BUW119" s="321"/>
      <c r="BUX119" s="321"/>
      <c r="BUY119" s="321"/>
      <c r="BUZ119" s="321"/>
      <c r="BVA119" s="321"/>
      <c r="BVB119" s="321"/>
      <c r="BVC119" s="321"/>
      <c r="BVD119" s="321"/>
      <c r="BVE119" s="321"/>
      <c r="BVF119" s="321"/>
      <c r="BVG119" s="321"/>
      <c r="BVH119" s="321"/>
      <c r="BVI119" s="321"/>
      <c r="BVJ119" s="321"/>
      <c r="BVK119" s="321"/>
      <c r="BVL119" s="321"/>
      <c r="BVM119" s="321"/>
      <c r="BVN119" s="321"/>
      <c r="BVO119" s="321"/>
      <c r="BVP119" s="321"/>
      <c r="BVQ119" s="321"/>
      <c r="BVR119" s="321"/>
      <c r="BVS119" s="321"/>
      <c r="BVT119" s="321"/>
      <c r="BVU119" s="321"/>
      <c r="BVV119" s="321"/>
      <c r="BVW119" s="321"/>
      <c r="BVX119" s="321"/>
      <c r="BVY119" s="321"/>
      <c r="BVZ119" s="321"/>
      <c r="BWA119" s="321"/>
      <c r="BWB119" s="321"/>
      <c r="BWC119" s="321"/>
      <c r="BWD119" s="321"/>
      <c r="BWE119" s="321"/>
      <c r="BWF119" s="321"/>
      <c r="BWG119" s="321"/>
      <c r="BWH119" s="321"/>
      <c r="BWI119" s="321"/>
      <c r="BWJ119" s="321"/>
      <c r="BWK119" s="321"/>
      <c r="BWL119" s="321"/>
      <c r="BWM119" s="321"/>
      <c r="BWN119" s="321"/>
      <c r="BWO119" s="321"/>
      <c r="BWP119" s="321"/>
      <c r="BWQ119" s="321"/>
      <c r="BWR119" s="321"/>
      <c r="BWS119" s="321"/>
      <c r="BWT119" s="321"/>
      <c r="BWU119" s="321"/>
      <c r="BWV119" s="321"/>
      <c r="BWW119" s="321"/>
      <c r="BWX119" s="321"/>
      <c r="BWY119" s="321"/>
      <c r="BWZ119" s="321"/>
      <c r="BXA119" s="321"/>
      <c r="BXB119" s="321"/>
      <c r="BXC119" s="321"/>
      <c r="BXD119" s="321"/>
      <c r="BXE119" s="321"/>
      <c r="BXF119" s="321"/>
      <c r="BXG119" s="321"/>
      <c r="BXH119" s="321"/>
      <c r="BXI119" s="321"/>
      <c r="BXJ119" s="321"/>
      <c r="BXK119" s="321"/>
      <c r="BXL119" s="321"/>
      <c r="BXM119" s="321"/>
      <c r="BXN119" s="321"/>
      <c r="BXO119" s="321"/>
      <c r="BXP119" s="321"/>
      <c r="BXQ119" s="321"/>
      <c r="BXR119" s="321"/>
      <c r="BXS119" s="321"/>
      <c r="BXT119" s="321"/>
      <c r="BXU119" s="321"/>
      <c r="BXV119" s="321"/>
      <c r="BXW119" s="321"/>
      <c r="BXX119" s="321"/>
      <c r="BXY119" s="321"/>
      <c r="BXZ119" s="321"/>
      <c r="BYA119" s="321"/>
      <c r="BYB119" s="321"/>
      <c r="BYC119" s="321"/>
      <c r="BYD119" s="321"/>
      <c r="BYE119" s="321"/>
      <c r="BYF119" s="321"/>
      <c r="BYG119" s="321"/>
      <c r="BYH119" s="321"/>
      <c r="BYI119" s="321"/>
      <c r="BYJ119" s="321"/>
      <c r="BYK119" s="321"/>
      <c r="BYL119" s="321"/>
      <c r="BYM119" s="321"/>
      <c r="BYN119" s="321"/>
      <c r="BYO119" s="321"/>
      <c r="BYP119" s="321"/>
      <c r="BYQ119" s="321"/>
      <c r="BYR119" s="321"/>
      <c r="BYS119" s="321"/>
      <c r="BYT119" s="321"/>
      <c r="BYU119" s="321"/>
      <c r="BYV119" s="321"/>
      <c r="BYW119" s="321"/>
      <c r="BYX119" s="321"/>
      <c r="BYY119" s="321"/>
      <c r="BYZ119" s="321"/>
      <c r="BZA119" s="321"/>
      <c r="BZB119" s="321"/>
      <c r="BZC119" s="321"/>
      <c r="BZD119" s="321"/>
      <c r="BZE119" s="321"/>
      <c r="BZF119" s="321"/>
      <c r="BZG119" s="321"/>
      <c r="BZH119" s="321"/>
      <c r="BZI119" s="321"/>
      <c r="BZJ119" s="321"/>
      <c r="BZK119" s="321"/>
      <c r="BZL119" s="321"/>
      <c r="BZM119" s="321"/>
      <c r="BZN119" s="321"/>
      <c r="BZO119" s="321"/>
      <c r="BZP119" s="321"/>
      <c r="BZQ119" s="321"/>
      <c r="BZR119" s="321"/>
      <c r="BZS119" s="321"/>
      <c r="BZT119" s="321"/>
      <c r="BZU119" s="321"/>
      <c r="BZV119" s="321"/>
      <c r="BZW119" s="321"/>
      <c r="BZX119" s="321"/>
      <c r="BZY119" s="321"/>
      <c r="BZZ119" s="321"/>
      <c r="CAA119" s="321"/>
      <c r="CAB119" s="321"/>
      <c r="CAC119" s="321"/>
      <c r="CAD119" s="321"/>
      <c r="CAE119" s="321"/>
      <c r="CAF119" s="321"/>
      <c r="CAG119" s="321"/>
      <c r="CAH119" s="321"/>
      <c r="CAI119" s="321"/>
      <c r="CAJ119" s="321"/>
      <c r="CAK119" s="321"/>
      <c r="CAL119" s="321"/>
      <c r="CAM119" s="321"/>
      <c r="CAN119" s="321"/>
      <c r="CAO119" s="321"/>
      <c r="CAP119" s="321"/>
      <c r="CAQ119" s="321"/>
      <c r="CAR119" s="321"/>
      <c r="CAS119" s="321"/>
      <c r="CAT119" s="321"/>
      <c r="CAU119" s="321"/>
      <c r="CAV119" s="321"/>
      <c r="CAW119" s="321"/>
      <c r="CAX119" s="321"/>
      <c r="CAY119" s="321"/>
      <c r="CAZ119" s="321"/>
      <c r="CBA119" s="321"/>
      <c r="CBB119" s="321"/>
      <c r="CBC119" s="321"/>
      <c r="CBD119" s="321"/>
      <c r="CBE119" s="321"/>
      <c r="CBF119" s="321"/>
      <c r="CBG119" s="321"/>
      <c r="CBH119" s="321"/>
      <c r="CBI119" s="321"/>
      <c r="CBJ119" s="321"/>
      <c r="CBK119" s="321"/>
      <c r="CBL119" s="321"/>
      <c r="CBM119" s="321"/>
      <c r="CBN119" s="321"/>
      <c r="CBO119" s="321"/>
      <c r="CBP119" s="321"/>
      <c r="CBQ119" s="321"/>
      <c r="CBR119" s="321"/>
      <c r="CBS119" s="321"/>
      <c r="CBT119" s="321"/>
      <c r="CBU119" s="321"/>
      <c r="CBV119" s="321"/>
      <c r="CBW119" s="321"/>
      <c r="CBX119" s="321"/>
      <c r="CBY119" s="321"/>
      <c r="CBZ119" s="321"/>
      <c r="CCA119" s="321"/>
      <c r="CCB119" s="321"/>
      <c r="CCC119" s="321"/>
      <c r="CCD119" s="321"/>
      <c r="CCE119" s="321"/>
      <c r="CCF119" s="321"/>
      <c r="CCG119" s="321"/>
      <c r="CCH119" s="321"/>
      <c r="CCI119" s="321"/>
      <c r="CCJ119" s="321"/>
      <c r="CCK119" s="321"/>
      <c r="CCL119" s="321"/>
      <c r="CCM119" s="321"/>
      <c r="CCN119" s="321"/>
      <c r="CCO119" s="321"/>
      <c r="CCP119" s="321"/>
      <c r="CCQ119" s="321"/>
      <c r="CCR119" s="321"/>
      <c r="CCS119" s="321"/>
      <c r="CCT119" s="321"/>
      <c r="CCU119" s="321"/>
      <c r="CCV119" s="321"/>
      <c r="CCW119" s="321"/>
      <c r="CCX119" s="321"/>
      <c r="CCY119" s="321"/>
      <c r="CCZ119" s="321"/>
      <c r="CDA119" s="321"/>
      <c r="CDB119" s="321"/>
      <c r="CDC119" s="321"/>
      <c r="CDD119" s="321"/>
      <c r="CDE119" s="321"/>
      <c r="CDF119" s="321"/>
      <c r="CDG119" s="321"/>
      <c r="CDH119" s="321"/>
      <c r="CDI119" s="321"/>
      <c r="CDJ119" s="321"/>
      <c r="CDK119" s="321"/>
      <c r="CDL119" s="321"/>
      <c r="CDM119" s="321"/>
      <c r="CDN119" s="321"/>
      <c r="CDO119" s="321"/>
      <c r="CDP119" s="321"/>
      <c r="CDQ119" s="321"/>
      <c r="CDR119" s="321"/>
      <c r="CDS119" s="321"/>
      <c r="CDT119" s="321"/>
      <c r="CDU119" s="321"/>
      <c r="CDV119" s="321"/>
      <c r="CDW119" s="321"/>
      <c r="CDX119" s="321"/>
      <c r="CDY119" s="321"/>
      <c r="CDZ119" s="321"/>
      <c r="CEA119" s="321"/>
      <c r="CEB119" s="321"/>
      <c r="CEC119" s="321"/>
      <c r="CED119" s="321"/>
      <c r="CEE119" s="321"/>
      <c r="CEF119" s="321"/>
      <c r="CEG119" s="321"/>
      <c r="CEH119" s="321"/>
      <c r="CEI119" s="321"/>
      <c r="CEJ119" s="321"/>
      <c r="CEK119" s="321"/>
      <c r="CEL119" s="321"/>
      <c r="CEM119" s="321"/>
      <c r="CEN119" s="321"/>
      <c r="CEO119" s="321"/>
      <c r="CEP119" s="321"/>
      <c r="CEQ119" s="321"/>
      <c r="CER119" s="321"/>
      <c r="CES119" s="321"/>
      <c r="CET119" s="321"/>
      <c r="CEU119" s="321"/>
      <c r="CEV119" s="321"/>
      <c r="CEW119" s="321"/>
      <c r="CEX119" s="321"/>
      <c r="CEY119" s="321"/>
      <c r="CEZ119" s="321"/>
      <c r="CFA119" s="321"/>
      <c r="CFB119" s="321"/>
      <c r="CFC119" s="321"/>
      <c r="CFD119" s="321"/>
      <c r="CFE119" s="321"/>
      <c r="CFF119" s="321"/>
      <c r="CFG119" s="321"/>
      <c r="CFH119" s="321"/>
      <c r="CFI119" s="321"/>
      <c r="CFJ119" s="321"/>
      <c r="CFK119" s="321"/>
      <c r="CFL119" s="321"/>
      <c r="CFM119" s="321"/>
      <c r="CFN119" s="321"/>
      <c r="CFO119" s="321"/>
      <c r="CFP119" s="321"/>
      <c r="CFQ119" s="321"/>
      <c r="CFR119" s="321"/>
      <c r="CFS119" s="321"/>
      <c r="CFT119" s="321"/>
      <c r="CFU119" s="321"/>
      <c r="CFV119" s="321"/>
      <c r="CFW119" s="321"/>
      <c r="CFX119" s="321"/>
      <c r="CFY119" s="321"/>
      <c r="CFZ119" s="321"/>
      <c r="CGA119" s="321"/>
      <c r="CGB119" s="321"/>
      <c r="CGC119" s="321"/>
      <c r="CGD119" s="321"/>
      <c r="CGE119" s="321"/>
      <c r="CGF119" s="321"/>
      <c r="CGG119" s="321"/>
      <c r="CGH119" s="321"/>
      <c r="CGI119" s="321"/>
      <c r="CGJ119" s="321"/>
      <c r="CGK119" s="321"/>
      <c r="CGL119" s="321"/>
      <c r="CGM119" s="321"/>
      <c r="CGN119" s="321"/>
      <c r="CGO119" s="321"/>
      <c r="CGP119" s="321"/>
      <c r="CGQ119" s="321"/>
      <c r="CGR119" s="321"/>
      <c r="CGS119" s="321"/>
      <c r="CGT119" s="321"/>
      <c r="CGU119" s="321"/>
      <c r="CGV119" s="321"/>
      <c r="CGW119" s="321"/>
      <c r="CGX119" s="321"/>
      <c r="CGY119" s="321"/>
      <c r="CGZ119" s="321"/>
      <c r="CHA119" s="321"/>
      <c r="CHB119" s="321"/>
      <c r="CHC119" s="321"/>
      <c r="CHD119" s="321"/>
      <c r="CHE119" s="321"/>
      <c r="CHF119" s="321"/>
      <c r="CHG119" s="321"/>
      <c r="CHH119" s="321"/>
      <c r="CHI119" s="321"/>
      <c r="CHJ119" s="321"/>
      <c r="CHK119" s="321"/>
      <c r="CHL119" s="321"/>
      <c r="CHM119" s="321"/>
      <c r="CHN119" s="321"/>
      <c r="CHO119" s="321"/>
      <c r="CHP119" s="321"/>
      <c r="CHQ119" s="321"/>
      <c r="CHR119" s="321"/>
      <c r="CHS119" s="321"/>
      <c r="CHT119" s="321"/>
      <c r="CHU119" s="321"/>
      <c r="CHV119" s="321"/>
      <c r="CHW119" s="321"/>
      <c r="CHX119" s="321"/>
      <c r="CHY119" s="321"/>
      <c r="CHZ119" s="321"/>
      <c r="CIA119" s="321"/>
      <c r="CIB119" s="321"/>
      <c r="CIC119" s="321"/>
      <c r="CID119" s="321"/>
      <c r="CIE119" s="321"/>
      <c r="CIF119" s="321"/>
      <c r="CIG119" s="321"/>
      <c r="CIH119" s="321"/>
      <c r="CII119" s="321"/>
      <c r="CIJ119" s="321"/>
      <c r="CIK119" s="321"/>
      <c r="CIL119" s="321"/>
      <c r="CIM119" s="321"/>
      <c r="CIN119" s="321"/>
      <c r="CIO119" s="321"/>
      <c r="CIP119" s="321"/>
      <c r="CIQ119" s="321"/>
      <c r="CIR119" s="321"/>
      <c r="CIS119" s="321"/>
      <c r="CIT119" s="321"/>
      <c r="CIU119" s="321"/>
      <c r="CIV119" s="321"/>
      <c r="CIW119" s="321"/>
      <c r="CIX119" s="321"/>
      <c r="CIY119" s="321"/>
      <c r="CIZ119" s="321"/>
      <c r="CJA119" s="321"/>
      <c r="CJB119" s="321"/>
      <c r="CJC119" s="321"/>
      <c r="CJD119" s="321"/>
      <c r="CJE119" s="321"/>
      <c r="CJF119" s="321"/>
      <c r="CJG119" s="321"/>
      <c r="CJH119" s="321"/>
      <c r="CJI119" s="321"/>
      <c r="CJJ119" s="321"/>
      <c r="CJK119" s="321"/>
      <c r="CJL119" s="321"/>
      <c r="CJM119" s="321"/>
      <c r="CJN119" s="321"/>
      <c r="CJO119" s="321"/>
      <c r="CJP119" s="321"/>
      <c r="CJQ119" s="321"/>
      <c r="CJR119" s="321"/>
      <c r="CJS119" s="321"/>
      <c r="CJT119" s="321"/>
      <c r="CJU119" s="321"/>
      <c r="CJV119" s="321"/>
      <c r="CJW119" s="321"/>
      <c r="CJX119" s="321"/>
      <c r="CJY119" s="321"/>
      <c r="CJZ119" s="321"/>
      <c r="CKA119" s="321"/>
      <c r="CKB119" s="321"/>
      <c r="CKC119" s="321"/>
      <c r="CKD119" s="321"/>
      <c r="CKE119" s="321"/>
      <c r="CKF119" s="321"/>
      <c r="CKG119" s="321"/>
      <c r="CKH119" s="321"/>
      <c r="CKI119" s="321"/>
      <c r="CKJ119" s="321"/>
      <c r="CKK119" s="321"/>
      <c r="CKL119" s="321"/>
      <c r="CKM119" s="321"/>
      <c r="CKN119" s="321"/>
      <c r="CKO119" s="321"/>
      <c r="CKP119" s="321"/>
      <c r="CKQ119" s="321"/>
      <c r="CKR119" s="321"/>
      <c r="CKS119" s="321"/>
      <c r="CKT119" s="321"/>
      <c r="CKU119" s="321"/>
      <c r="CKV119" s="321"/>
      <c r="CKW119" s="321"/>
      <c r="CKX119" s="321"/>
      <c r="CKY119" s="321"/>
      <c r="CKZ119" s="321"/>
      <c r="CLA119" s="321"/>
      <c r="CLB119" s="321"/>
      <c r="CLC119" s="321"/>
      <c r="CLD119" s="321"/>
      <c r="CLE119" s="321"/>
      <c r="CLF119" s="321"/>
      <c r="CLG119" s="321"/>
      <c r="CLH119" s="321"/>
      <c r="CLI119" s="321"/>
      <c r="CLJ119" s="321"/>
      <c r="CLK119" s="321"/>
      <c r="CLL119" s="321"/>
      <c r="CLM119" s="321"/>
      <c r="CLN119" s="321"/>
      <c r="CLO119" s="321"/>
      <c r="CLP119" s="321"/>
      <c r="CLQ119" s="321"/>
      <c r="CLR119" s="321"/>
      <c r="CLS119" s="321"/>
      <c r="CLT119" s="321"/>
      <c r="CLU119" s="321"/>
      <c r="CLV119" s="321"/>
      <c r="CLW119" s="321"/>
      <c r="CLX119" s="321"/>
      <c r="CLY119" s="321"/>
      <c r="CLZ119" s="321"/>
      <c r="CMA119" s="321"/>
      <c r="CMB119" s="321"/>
      <c r="CMC119" s="321"/>
      <c r="CMD119" s="321"/>
      <c r="CME119" s="321"/>
      <c r="CMF119" s="321"/>
      <c r="CMG119" s="321"/>
      <c r="CMH119" s="321"/>
      <c r="CMI119" s="321"/>
      <c r="CMJ119" s="321"/>
      <c r="CMK119" s="321"/>
      <c r="CML119" s="321"/>
      <c r="CMM119" s="321"/>
      <c r="CMN119" s="321"/>
      <c r="CMO119" s="321"/>
      <c r="CMP119" s="321"/>
      <c r="CMQ119" s="321"/>
      <c r="CMR119" s="321"/>
      <c r="CMS119" s="321"/>
      <c r="CMT119" s="321"/>
      <c r="CMU119" s="321"/>
      <c r="CMV119" s="321"/>
      <c r="CMW119" s="321"/>
      <c r="CMX119" s="321"/>
      <c r="CMY119" s="321"/>
      <c r="CMZ119" s="321"/>
      <c r="CNA119" s="321"/>
      <c r="CNB119" s="321"/>
      <c r="CNC119" s="321"/>
      <c r="CND119" s="321"/>
      <c r="CNE119" s="321"/>
      <c r="CNF119" s="321"/>
      <c r="CNG119" s="321"/>
      <c r="CNH119" s="321"/>
      <c r="CNI119" s="321"/>
      <c r="CNJ119" s="321"/>
      <c r="CNK119" s="321"/>
      <c r="CNL119" s="321"/>
      <c r="CNM119" s="321"/>
      <c r="CNN119" s="321"/>
      <c r="CNO119" s="321"/>
      <c r="CNP119" s="321"/>
      <c r="CNQ119" s="321"/>
      <c r="CNR119" s="321"/>
      <c r="CNS119" s="321"/>
      <c r="CNT119" s="321"/>
      <c r="CNU119" s="321"/>
      <c r="CNV119" s="321"/>
      <c r="CNW119" s="321"/>
      <c r="CNX119" s="321"/>
      <c r="CNY119" s="321"/>
      <c r="CNZ119" s="321"/>
      <c r="COA119" s="321"/>
      <c r="COB119" s="321"/>
      <c r="COC119" s="321"/>
      <c r="COD119" s="321"/>
      <c r="COE119" s="321"/>
      <c r="COF119" s="321"/>
      <c r="COG119" s="321"/>
      <c r="COH119" s="321"/>
      <c r="COI119" s="321"/>
      <c r="COJ119" s="321"/>
      <c r="COK119" s="321"/>
      <c r="COL119" s="321"/>
      <c r="COM119" s="321"/>
      <c r="CON119" s="321"/>
      <c r="COO119" s="321"/>
      <c r="COP119" s="321"/>
      <c r="COQ119" s="321"/>
      <c r="COR119" s="321"/>
      <c r="COS119" s="321"/>
      <c r="COT119" s="321"/>
      <c r="COU119" s="321"/>
      <c r="COV119" s="321"/>
      <c r="COW119" s="321"/>
      <c r="COX119" s="321"/>
      <c r="COY119" s="321"/>
      <c r="COZ119" s="321"/>
      <c r="CPA119" s="321"/>
      <c r="CPB119" s="321"/>
      <c r="CPC119" s="321"/>
      <c r="CPD119" s="321"/>
      <c r="CPE119" s="321"/>
      <c r="CPF119" s="321"/>
      <c r="CPG119" s="321"/>
      <c r="CPH119" s="321"/>
      <c r="CPI119" s="321"/>
      <c r="CPJ119" s="321"/>
      <c r="CPK119" s="321"/>
      <c r="CPL119" s="321"/>
      <c r="CPM119" s="321"/>
      <c r="CPN119" s="321"/>
      <c r="CPO119" s="321"/>
      <c r="CPP119" s="321"/>
      <c r="CPQ119" s="321"/>
      <c r="CPR119" s="321"/>
      <c r="CPS119" s="321"/>
      <c r="CPT119" s="321"/>
      <c r="CPU119" s="321"/>
      <c r="CPV119" s="321"/>
      <c r="CPW119" s="321"/>
      <c r="CPX119" s="321"/>
      <c r="CPY119" s="321"/>
      <c r="CPZ119" s="321"/>
      <c r="CQA119" s="321"/>
      <c r="CQB119" s="321"/>
      <c r="CQC119" s="321"/>
      <c r="CQD119" s="321"/>
      <c r="CQE119" s="321"/>
      <c r="CQF119" s="321"/>
      <c r="CQG119" s="321"/>
      <c r="CQH119" s="321"/>
      <c r="CQI119" s="321"/>
      <c r="CQJ119" s="321"/>
      <c r="CQK119" s="321"/>
      <c r="CQL119" s="321"/>
      <c r="CQM119" s="321"/>
      <c r="CQN119" s="321"/>
      <c r="CQO119" s="321"/>
      <c r="CQP119" s="321"/>
      <c r="CQQ119" s="321"/>
      <c r="CQR119" s="321"/>
      <c r="CQS119" s="321"/>
      <c r="CQT119" s="321"/>
      <c r="CQU119" s="321"/>
      <c r="CQV119" s="321"/>
      <c r="CQW119" s="321"/>
      <c r="CQX119" s="321"/>
      <c r="CQY119" s="321"/>
      <c r="CQZ119" s="321"/>
      <c r="CRA119" s="321"/>
      <c r="CRB119" s="321"/>
      <c r="CRC119" s="321"/>
      <c r="CRD119" s="321"/>
      <c r="CRE119" s="321"/>
      <c r="CRF119" s="321"/>
      <c r="CRG119" s="321"/>
      <c r="CRH119" s="321"/>
      <c r="CRI119" s="321"/>
      <c r="CRJ119" s="321"/>
      <c r="CRK119" s="321"/>
      <c r="CRL119" s="321"/>
      <c r="CRM119" s="321"/>
      <c r="CRN119" s="321"/>
      <c r="CRO119" s="321"/>
      <c r="CRP119" s="321"/>
      <c r="CRQ119" s="321"/>
      <c r="CRR119" s="321"/>
      <c r="CRS119" s="321"/>
      <c r="CRT119" s="321"/>
      <c r="CRU119" s="321"/>
      <c r="CRV119" s="321"/>
      <c r="CRW119" s="321"/>
      <c r="CRX119" s="321"/>
      <c r="CRY119" s="321"/>
      <c r="CRZ119" s="321"/>
      <c r="CSA119" s="321"/>
      <c r="CSB119" s="321"/>
      <c r="CSC119" s="321"/>
      <c r="CSD119" s="321"/>
      <c r="CSE119" s="321"/>
      <c r="CSF119" s="321"/>
      <c r="CSG119" s="321"/>
      <c r="CSH119" s="321"/>
      <c r="CSI119" s="321"/>
      <c r="CSJ119" s="321"/>
      <c r="CSK119" s="321"/>
      <c r="CSL119" s="321"/>
      <c r="CSM119" s="321"/>
      <c r="CSN119" s="321"/>
      <c r="CSO119" s="321"/>
      <c r="CSP119" s="321"/>
      <c r="CSQ119" s="321"/>
      <c r="CSR119" s="321"/>
      <c r="CSS119" s="321"/>
      <c r="CST119" s="321"/>
      <c r="CSU119" s="321"/>
      <c r="CSV119" s="321"/>
      <c r="CSW119" s="321"/>
      <c r="CSX119" s="321"/>
      <c r="CSY119" s="321"/>
      <c r="CSZ119" s="321"/>
      <c r="CTA119" s="321"/>
      <c r="CTB119" s="321"/>
      <c r="CTC119" s="321"/>
      <c r="CTD119" s="321"/>
      <c r="CTE119" s="321"/>
      <c r="CTF119" s="321"/>
      <c r="CTG119" s="321"/>
      <c r="CTH119" s="321"/>
      <c r="CTI119" s="321"/>
      <c r="CTJ119" s="321"/>
      <c r="CTK119" s="321"/>
      <c r="CTL119" s="321"/>
      <c r="CTM119" s="321"/>
      <c r="CTN119" s="321"/>
      <c r="CTO119" s="321"/>
      <c r="CTP119" s="321"/>
      <c r="CTQ119" s="321"/>
      <c r="CTR119" s="321"/>
      <c r="CTS119" s="321"/>
      <c r="CTT119" s="321"/>
      <c r="CTU119" s="321"/>
      <c r="CTV119" s="321"/>
      <c r="CTW119" s="321"/>
      <c r="CTX119" s="321"/>
      <c r="CTY119" s="321"/>
      <c r="CTZ119" s="321"/>
      <c r="CUA119" s="321"/>
      <c r="CUB119" s="321"/>
      <c r="CUC119" s="321"/>
      <c r="CUD119" s="321"/>
      <c r="CUE119" s="321"/>
      <c r="CUF119" s="321"/>
      <c r="CUG119" s="321"/>
      <c r="CUH119" s="321"/>
      <c r="CUI119" s="321"/>
      <c r="CUJ119" s="321"/>
      <c r="CUK119" s="321"/>
      <c r="CUL119" s="321"/>
      <c r="CUM119" s="321"/>
      <c r="CUN119" s="321"/>
      <c r="CUO119" s="321"/>
      <c r="CUP119" s="321"/>
      <c r="CUQ119" s="321"/>
      <c r="CUR119" s="321"/>
      <c r="CUS119" s="321"/>
      <c r="CUT119" s="321"/>
      <c r="CUU119" s="321"/>
      <c r="CUV119" s="321"/>
      <c r="CUW119" s="321"/>
      <c r="CUX119" s="321"/>
      <c r="CUY119" s="321"/>
      <c r="CUZ119" s="321"/>
      <c r="CVA119" s="321"/>
      <c r="CVB119" s="321"/>
      <c r="CVC119" s="321"/>
      <c r="CVD119" s="321"/>
      <c r="CVE119" s="321"/>
      <c r="CVF119" s="321"/>
      <c r="CVG119" s="321"/>
      <c r="CVH119" s="321"/>
      <c r="CVI119" s="321"/>
      <c r="CVJ119" s="321"/>
      <c r="CVK119" s="321"/>
      <c r="CVL119" s="321"/>
      <c r="CVM119" s="321"/>
      <c r="CVN119" s="321"/>
      <c r="CVO119" s="321"/>
      <c r="CVP119" s="321"/>
      <c r="CVQ119" s="321"/>
      <c r="CVR119" s="321"/>
      <c r="CVS119" s="321"/>
      <c r="CVT119" s="321"/>
      <c r="CVU119" s="321"/>
      <c r="CVV119" s="321"/>
      <c r="CVW119" s="321"/>
      <c r="CVX119" s="321"/>
      <c r="CVY119" s="321"/>
      <c r="CVZ119" s="321"/>
      <c r="CWA119" s="321"/>
      <c r="CWB119" s="321"/>
      <c r="CWC119" s="321"/>
      <c r="CWD119" s="321"/>
      <c r="CWE119" s="321"/>
      <c r="CWF119" s="321"/>
      <c r="CWG119" s="321"/>
      <c r="CWH119" s="321"/>
      <c r="CWI119" s="321"/>
      <c r="CWJ119" s="321"/>
      <c r="CWK119" s="321"/>
      <c r="CWL119" s="321"/>
      <c r="CWM119" s="321"/>
      <c r="CWN119" s="321"/>
      <c r="CWO119" s="321"/>
      <c r="CWP119" s="321"/>
      <c r="CWQ119" s="321"/>
      <c r="CWR119" s="321"/>
      <c r="CWS119" s="321"/>
      <c r="CWT119" s="321"/>
      <c r="CWU119" s="321"/>
      <c r="CWV119" s="321"/>
      <c r="CWW119" s="321"/>
      <c r="CWX119" s="321"/>
      <c r="CWY119" s="321"/>
      <c r="CWZ119" s="321"/>
      <c r="CXA119" s="321"/>
      <c r="CXB119" s="321"/>
      <c r="CXC119" s="321"/>
      <c r="CXD119" s="321"/>
      <c r="CXE119" s="321"/>
      <c r="CXF119" s="321"/>
      <c r="CXG119" s="321"/>
      <c r="CXH119" s="321"/>
      <c r="CXI119" s="321"/>
      <c r="CXJ119" s="321"/>
      <c r="CXK119" s="321"/>
      <c r="CXL119" s="321"/>
      <c r="CXM119" s="321"/>
      <c r="CXN119" s="321"/>
      <c r="CXO119" s="321"/>
      <c r="CXP119" s="321"/>
      <c r="CXQ119" s="321"/>
      <c r="CXR119" s="321"/>
      <c r="CXS119" s="321"/>
      <c r="CXT119" s="321"/>
      <c r="CXU119" s="321"/>
      <c r="CXV119" s="321"/>
      <c r="CXW119" s="321"/>
      <c r="CXX119" s="321"/>
      <c r="CXY119" s="321"/>
      <c r="CXZ119" s="321"/>
      <c r="CYA119" s="321"/>
      <c r="CYB119" s="321"/>
      <c r="CYC119" s="321"/>
      <c r="CYD119" s="321"/>
      <c r="CYE119" s="321"/>
      <c r="CYF119" s="321"/>
      <c r="CYG119" s="321"/>
      <c r="CYH119" s="321"/>
      <c r="CYI119" s="321"/>
      <c r="CYJ119" s="321"/>
      <c r="CYK119" s="321"/>
      <c r="CYL119" s="321"/>
      <c r="CYM119" s="321"/>
      <c r="CYN119" s="321"/>
      <c r="CYO119" s="321"/>
      <c r="CYP119" s="321"/>
      <c r="CYQ119" s="321"/>
      <c r="CYR119" s="321"/>
      <c r="CYS119" s="321"/>
      <c r="CYT119" s="321"/>
      <c r="CYU119" s="321"/>
      <c r="CYV119" s="321"/>
      <c r="CYW119" s="321"/>
      <c r="CYX119" s="321"/>
      <c r="CYY119" s="321"/>
      <c r="CYZ119" s="321"/>
      <c r="CZA119" s="321"/>
      <c r="CZB119" s="321"/>
      <c r="CZC119" s="321"/>
      <c r="CZD119" s="321"/>
      <c r="CZE119" s="321"/>
      <c r="CZF119" s="321"/>
      <c r="CZG119" s="321"/>
      <c r="CZH119" s="321"/>
      <c r="CZI119" s="321"/>
      <c r="CZJ119" s="321"/>
      <c r="CZK119" s="321"/>
      <c r="CZL119" s="321"/>
      <c r="CZM119" s="321"/>
      <c r="CZN119" s="321"/>
      <c r="CZO119" s="321"/>
      <c r="CZP119" s="321"/>
      <c r="CZQ119" s="321"/>
      <c r="CZR119" s="321"/>
      <c r="CZS119" s="321"/>
      <c r="CZT119" s="321"/>
      <c r="CZU119" s="321"/>
      <c r="CZV119" s="321"/>
      <c r="CZW119" s="321"/>
      <c r="CZX119" s="321"/>
      <c r="CZY119" s="321"/>
      <c r="CZZ119" s="321"/>
      <c r="DAA119" s="321"/>
      <c r="DAB119" s="321"/>
      <c r="DAC119" s="321"/>
      <c r="DAD119" s="321"/>
      <c r="DAE119" s="321"/>
      <c r="DAF119" s="321"/>
      <c r="DAG119" s="321"/>
      <c r="DAH119" s="321"/>
      <c r="DAI119" s="321"/>
      <c r="DAJ119" s="321"/>
      <c r="DAK119" s="321"/>
      <c r="DAL119" s="321"/>
      <c r="DAM119" s="321"/>
      <c r="DAN119" s="321"/>
      <c r="DAO119" s="321"/>
      <c r="DAP119" s="321"/>
      <c r="DAQ119" s="321"/>
      <c r="DAR119" s="321"/>
      <c r="DAS119" s="321"/>
      <c r="DAT119" s="321"/>
      <c r="DAU119" s="321"/>
      <c r="DAV119" s="321"/>
      <c r="DAW119" s="321"/>
      <c r="DAX119" s="321"/>
      <c r="DAY119" s="321"/>
      <c r="DAZ119" s="321"/>
      <c r="DBA119" s="321"/>
      <c r="DBB119" s="321"/>
      <c r="DBC119" s="321"/>
      <c r="DBD119" s="321"/>
      <c r="DBE119" s="321"/>
      <c r="DBF119" s="321"/>
      <c r="DBG119" s="321"/>
      <c r="DBH119" s="321"/>
      <c r="DBI119" s="321"/>
      <c r="DBJ119" s="321"/>
      <c r="DBK119" s="321"/>
      <c r="DBL119" s="321"/>
      <c r="DBM119" s="321"/>
      <c r="DBN119" s="321"/>
      <c r="DBO119" s="321"/>
      <c r="DBP119" s="321"/>
      <c r="DBQ119" s="321"/>
      <c r="DBR119" s="321"/>
      <c r="DBS119" s="321"/>
      <c r="DBT119" s="321"/>
      <c r="DBU119" s="321"/>
      <c r="DBV119" s="321"/>
      <c r="DBW119" s="321"/>
      <c r="DBX119" s="321"/>
      <c r="DBY119" s="321"/>
      <c r="DBZ119" s="321"/>
      <c r="DCA119" s="321"/>
      <c r="DCB119" s="321"/>
      <c r="DCC119" s="321"/>
      <c r="DCD119" s="321"/>
      <c r="DCE119" s="321"/>
      <c r="DCF119" s="321"/>
      <c r="DCG119" s="321"/>
      <c r="DCH119" s="321"/>
      <c r="DCI119" s="321"/>
      <c r="DCJ119" s="321"/>
      <c r="DCK119" s="321"/>
      <c r="DCL119" s="321"/>
      <c r="DCM119" s="321"/>
      <c r="DCN119" s="321"/>
      <c r="DCO119" s="321"/>
      <c r="DCP119" s="321"/>
      <c r="DCQ119" s="321"/>
      <c r="DCR119" s="321"/>
      <c r="DCS119" s="321"/>
      <c r="DCT119" s="321"/>
      <c r="DCU119" s="321"/>
      <c r="DCV119" s="321"/>
      <c r="DCW119" s="321"/>
      <c r="DCX119" s="321"/>
      <c r="DCY119" s="321"/>
      <c r="DCZ119" s="321"/>
      <c r="DDA119" s="321"/>
      <c r="DDB119" s="321"/>
      <c r="DDC119" s="321"/>
      <c r="DDD119" s="321"/>
      <c r="DDE119" s="321"/>
      <c r="DDF119" s="321"/>
      <c r="DDG119" s="321"/>
      <c r="DDH119" s="321"/>
      <c r="DDI119" s="321"/>
      <c r="DDJ119" s="321"/>
      <c r="DDK119" s="321"/>
      <c r="DDL119" s="321"/>
      <c r="DDM119" s="321"/>
      <c r="DDN119" s="321"/>
      <c r="DDO119" s="321"/>
      <c r="DDP119" s="321"/>
      <c r="DDQ119" s="321"/>
      <c r="DDR119" s="321"/>
      <c r="DDS119" s="321"/>
      <c r="DDT119" s="321"/>
      <c r="DDU119" s="321"/>
      <c r="DDV119" s="321"/>
      <c r="DDW119" s="321"/>
      <c r="DDX119" s="321"/>
      <c r="DDY119" s="321"/>
      <c r="DDZ119" s="321"/>
      <c r="DEA119" s="321"/>
      <c r="DEB119" s="321"/>
      <c r="DEC119" s="321"/>
      <c r="DED119" s="321"/>
      <c r="DEE119" s="321"/>
      <c r="DEF119" s="321"/>
      <c r="DEG119" s="321"/>
      <c r="DEH119" s="321"/>
      <c r="DEI119" s="321"/>
      <c r="DEJ119" s="321"/>
      <c r="DEK119" s="321"/>
      <c r="DEL119" s="321"/>
      <c r="DEM119" s="321"/>
      <c r="DEN119" s="321"/>
      <c r="DEO119" s="321"/>
      <c r="DEP119" s="321"/>
      <c r="DEQ119" s="321"/>
      <c r="DER119" s="321"/>
      <c r="DES119" s="321"/>
      <c r="DET119" s="321"/>
      <c r="DEU119" s="321"/>
      <c r="DEV119" s="321"/>
      <c r="DEW119" s="321"/>
      <c r="DEX119" s="321"/>
      <c r="DEY119" s="321"/>
      <c r="DEZ119" s="321"/>
      <c r="DFA119" s="321"/>
      <c r="DFB119" s="321"/>
      <c r="DFC119" s="321"/>
      <c r="DFD119" s="321"/>
      <c r="DFE119" s="321"/>
      <c r="DFF119" s="321"/>
      <c r="DFG119" s="321"/>
      <c r="DFH119" s="321"/>
      <c r="DFI119" s="321"/>
      <c r="DFJ119" s="321"/>
      <c r="DFK119" s="321"/>
      <c r="DFL119" s="321"/>
      <c r="DFM119" s="321"/>
      <c r="DFN119" s="321"/>
      <c r="DFO119" s="321"/>
      <c r="DFP119" s="321"/>
      <c r="DFQ119" s="321"/>
      <c r="DFR119" s="321"/>
      <c r="DFS119" s="321"/>
      <c r="DFT119" s="321"/>
      <c r="DFU119" s="321"/>
      <c r="DFV119" s="321"/>
      <c r="DFW119" s="321"/>
      <c r="DFX119" s="321"/>
      <c r="DFY119" s="321"/>
      <c r="DFZ119" s="321"/>
      <c r="DGA119" s="321"/>
      <c r="DGB119" s="321"/>
      <c r="DGC119" s="321"/>
      <c r="DGD119" s="321"/>
      <c r="DGE119" s="321"/>
      <c r="DGF119" s="321"/>
      <c r="DGG119" s="321"/>
      <c r="DGH119" s="321"/>
      <c r="DGI119" s="321"/>
      <c r="DGJ119" s="321"/>
      <c r="DGK119" s="321"/>
      <c r="DGL119" s="321"/>
      <c r="DGM119" s="321"/>
      <c r="DGN119" s="321"/>
      <c r="DGO119" s="321"/>
      <c r="DGP119" s="321"/>
      <c r="DGQ119" s="321"/>
      <c r="DGR119" s="321"/>
      <c r="DGS119" s="321"/>
      <c r="DGT119" s="321"/>
      <c r="DGU119" s="321"/>
      <c r="DGV119" s="321"/>
      <c r="DGW119" s="321"/>
      <c r="DGX119" s="321"/>
      <c r="DGY119" s="321"/>
      <c r="DGZ119" s="321"/>
      <c r="DHA119" s="321"/>
      <c r="DHB119" s="321"/>
      <c r="DHC119" s="321"/>
      <c r="DHD119" s="321"/>
      <c r="DHE119" s="321"/>
      <c r="DHF119" s="321"/>
      <c r="DHG119" s="321"/>
      <c r="DHH119" s="321"/>
      <c r="DHI119" s="321"/>
      <c r="DHJ119" s="321"/>
      <c r="DHK119" s="321"/>
      <c r="DHL119" s="321"/>
      <c r="DHM119" s="321"/>
      <c r="DHN119" s="321"/>
      <c r="DHO119" s="321"/>
      <c r="DHP119" s="321"/>
      <c r="DHQ119" s="321"/>
      <c r="DHR119" s="321"/>
      <c r="DHS119" s="321"/>
      <c r="DHT119" s="321"/>
      <c r="DHU119" s="321"/>
      <c r="DHV119" s="321"/>
      <c r="DHW119" s="321"/>
      <c r="DHX119" s="321"/>
      <c r="DHY119" s="321"/>
      <c r="DHZ119" s="321"/>
      <c r="DIA119" s="321"/>
      <c r="DIB119" s="321"/>
      <c r="DIC119" s="321"/>
      <c r="DID119" s="321"/>
      <c r="DIE119" s="321"/>
      <c r="DIF119" s="321"/>
      <c r="DIG119" s="321"/>
      <c r="DIH119" s="321"/>
      <c r="DII119" s="321"/>
      <c r="DIJ119" s="321"/>
      <c r="DIK119" s="321"/>
      <c r="DIL119" s="321"/>
      <c r="DIM119" s="321"/>
      <c r="DIN119" s="321"/>
      <c r="DIO119" s="321"/>
      <c r="DIP119" s="321"/>
      <c r="DIQ119" s="321"/>
      <c r="DIR119" s="321"/>
      <c r="DIS119" s="321"/>
      <c r="DIT119" s="321"/>
      <c r="DIU119" s="321"/>
      <c r="DIV119" s="321"/>
      <c r="DIW119" s="321"/>
      <c r="DIX119" s="321"/>
      <c r="DIY119" s="321"/>
      <c r="DIZ119" s="321"/>
      <c r="DJA119" s="321"/>
      <c r="DJB119" s="321"/>
      <c r="DJC119" s="321"/>
      <c r="DJD119" s="321"/>
      <c r="DJE119" s="321"/>
      <c r="DJF119" s="321"/>
      <c r="DJG119" s="321"/>
      <c r="DJH119" s="321"/>
      <c r="DJI119" s="321"/>
      <c r="DJJ119" s="321"/>
      <c r="DJK119" s="321"/>
      <c r="DJL119" s="321"/>
      <c r="DJM119" s="321"/>
      <c r="DJN119" s="321"/>
      <c r="DJO119" s="321"/>
      <c r="DJP119" s="321"/>
      <c r="DJQ119" s="321"/>
      <c r="DJR119" s="321"/>
      <c r="DJS119" s="321"/>
      <c r="DJT119" s="321"/>
      <c r="DJU119" s="321"/>
      <c r="DJV119" s="321"/>
      <c r="DJW119" s="321"/>
      <c r="DJX119" s="321"/>
      <c r="DJY119" s="321"/>
      <c r="DJZ119" s="321"/>
      <c r="DKA119" s="321"/>
      <c r="DKB119" s="321"/>
      <c r="DKC119" s="321"/>
      <c r="DKD119" s="321"/>
      <c r="DKE119" s="321"/>
      <c r="DKF119" s="321"/>
      <c r="DKG119" s="321"/>
      <c r="DKH119" s="321"/>
      <c r="DKI119" s="321"/>
      <c r="DKJ119" s="321"/>
      <c r="DKK119" s="321"/>
      <c r="DKL119" s="321"/>
      <c r="DKM119" s="321"/>
      <c r="DKN119" s="321"/>
      <c r="DKO119" s="321"/>
      <c r="DKP119" s="321"/>
      <c r="DKQ119" s="321"/>
      <c r="DKR119" s="321"/>
      <c r="DKS119" s="321"/>
      <c r="DKT119" s="321"/>
      <c r="DKU119" s="321"/>
      <c r="DKV119" s="321"/>
      <c r="DKW119" s="321"/>
      <c r="DKX119" s="321"/>
      <c r="DKY119" s="321"/>
      <c r="DKZ119" s="321"/>
      <c r="DLA119" s="321"/>
      <c r="DLB119" s="321"/>
      <c r="DLC119" s="321"/>
      <c r="DLD119" s="321"/>
      <c r="DLE119" s="321"/>
      <c r="DLF119" s="321"/>
      <c r="DLG119" s="321"/>
      <c r="DLH119" s="321"/>
      <c r="DLI119" s="321"/>
      <c r="DLJ119" s="321"/>
      <c r="DLK119" s="321"/>
      <c r="DLL119" s="321"/>
      <c r="DLM119" s="321"/>
      <c r="DLN119" s="321"/>
      <c r="DLO119" s="321"/>
      <c r="DLP119" s="321"/>
      <c r="DLQ119" s="321"/>
      <c r="DLR119" s="321"/>
      <c r="DLS119" s="321"/>
      <c r="DLT119" s="321"/>
      <c r="DLU119" s="321"/>
      <c r="DLV119" s="321"/>
      <c r="DLW119" s="321"/>
      <c r="DLX119" s="321"/>
      <c r="DLY119" s="321"/>
      <c r="DLZ119" s="321"/>
      <c r="DMA119" s="321"/>
      <c r="DMB119" s="321"/>
      <c r="DMC119" s="321"/>
      <c r="DMD119" s="321"/>
      <c r="DME119" s="321"/>
      <c r="DMF119" s="321"/>
      <c r="DMG119" s="321"/>
      <c r="DMH119" s="321"/>
      <c r="DMI119" s="321"/>
      <c r="DMJ119" s="321"/>
      <c r="DMK119" s="321"/>
      <c r="DML119" s="321"/>
      <c r="DMM119" s="321"/>
      <c r="DMN119" s="321"/>
      <c r="DMO119" s="321"/>
      <c r="DMP119" s="321"/>
      <c r="DMQ119" s="321"/>
      <c r="DMR119" s="321"/>
      <c r="DMS119" s="321"/>
      <c r="DMT119" s="321"/>
      <c r="DMU119" s="321"/>
      <c r="DMV119" s="321"/>
      <c r="DMW119" s="321"/>
      <c r="DMX119" s="321"/>
      <c r="DMY119" s="321"/>
      <c r="DMZ119" s="321"/>
      <c r="DNA119" s="321"/>
      <c r="DNB119" s="321"/>
      <c r="DNC119" s="321"/>
      <c r="DND119" s="321"/>
      <c r="DNE119" s="321"/>
      <c r="DNF119" s="321"/>
      <c r="DNG119" s="321"/>
      <c r="DNH119" s="321"/>
      <c r="DNI119" s="321"/>
      <c r="DNJ119" s="321"/>
      <c r="DNK119" s="321"/>
      <c r="DNL119" s="321"/>
      <c r="DNM119" s="321"/>
      <c r="DNN119" s="321"/>
      <c r="DNO119" s="321"/>
      <c r="DNP119" s="321"/>
      <c r="DNQ119" s="321"/>
      <c r="DNR119" s="321"/>
      <c r="DNS119" s="321"/>
      <c r="DNT119" s="321"/>
      <c r="DNU119" s="321"/>
      <c r="DNV119" s="321"/>
      <c r="DNW119" s="321"/>
      <c r="DNX119" s="321"/>
      <c r="DNY119" s="321"/>
      <c r="DNZ119" s="321"/>
      <c r="DOA119" s="321"/>
      <c r="DOB119" s="321"/>
      <c r="DOC119" s="321"/>
      <c r="DOD119" s="321"/>
      <c r="DOE119" s="321"/>
      <c r="DOF119" s="321"/>
      <c r="DOG119" s="321"/>
      <c r="DOH119" s="321"/>
      <c r="DOI119" s="321"/>
      <c r="DOJ119" s="321"/>
      <c r="DOK119" s="321"/>
      <c r="DOL119" s="321"/>
      <c r="DOM119" s="321"/>
      <c r="DON119" s="321"/>
      <c r="DOO119" s="321"/>
      <c r="DOP119" s="321"/>
      <c r="DOQ119" s="321"/>
      <c r="DOR119" s="321"/>
      <c r="DOS119" s="321"/>
      <c r="DOT119" s="321"/>
      <c r="DOU119" s="321"/>
      <c r="DOV119" s="321"/>
      <c r="DOW119" s="321"/>
      <c r="DOX119" s="321"/>
      <c r="DOY119" s="321"/>
      <c r="DOZ119" s="321"/>
      <c r="DPA119" s="321"/>
      <c r="DPB119" s="321"/>
      <c r="DPC119" s="321"/>
      <c r="DPD119" s="321"/>
      <c r="DPE119" s="321"/>
      <c r="DPF119" s="321"/>
      <c r="DPG119" s="321"/>
      <c r="DPH119" s="321"/>
      <c r="DPI119" s="321"/>
      <c r="DPJ119" s="321"/>
      <c r="DPK119" s="321"/>
      <c r="DPL119" s="321"/>
      <c r="DPM119" s="321"/>
      <c r="DPN119" s="321"/>
      <c r="DPO119" s="321"/>
      <c r="DPP119" s="321"/>
      <c r="DPQ119" s="321"/>
      <c r="DPR119" s="321"/>
      <c r="DPS119" s="321"/>
      <c r="DPT119" s="321"/>
      <c r="DPU119" s="321"/>
      <c r="DPV119" s="321"/>
      <c r="DPW119" s="321"/>
      <c r="DPX119" s="321"/>
      <c r="DPY119" s="321"/>
      <c r="DPZ119" s="321"/>
      <c r="DQA119" s="321"/>
      <c r="DQB119" s="321"/>
      <c r="DQC119" s="321"/>
      <c r="DQD119" s="321"/>
      <c r="DQE119" s="321"/>
      <c r="DQF119" s="321"/>
      <c r="DQG119" s="321"/>
      <c r="DQH119" s="321"/>
      <c r="DQI119" s="321"/>
      <c r="DQJ119" s="321"/>
      <c r="DQK119" s="321"/>
      <c r="DQL119" s="321"/>
      <c r="DQM119" s="321"/>
      <c r="DQN119" s="321"/>
      <c r="DQO119" s="321"/>
      <c r="DQP119" s="321"/>
      <c r="DQQ119" s="321"/>
      <c r="DQR119" s="321"/>
      <c r="DQS119" s="321"/>
      <c r="DQT119" s="321"/>
      <c r="DQU119" s="321"/>
      <c r="DQV119" s="321"/>
      <c r="DQW119" s="321"/>
      <c r="DQX119" s="321"/>
      <c r="DQY119" s="321"/>
      <c r="DQZ119" s="321"/>
      <c r="DRA119" s="321"/>
      <c r="DRB119" s="321"/>
      <c r="DRC119" s="321"/>
      <c r="DRD119" s="321"/>
      <c r="DRE119" s="321"/>
      <c r="DRF119" s="321"/>
      <c r="DRG119" s="321"/>
      <c r="DRH119" s="321"/>
      <c r="DRI119" s="321"/>
      <c r="DRJ119" s="321"/>
      <c r="DRK119" s="321"/>
      <c r="DRL119" s="321"/>
      <c r="DRM119" s="321"/>
      <c r="DRN119" s="321"/>
      <c r="DRO119" s="321"/>
      <c r="DRP119" s="321"/>
      <c r="DRQ119" s="321"/>
      <c r="DRR119" s="321"/>
      <c r="DRS119" s="321"/>
      <c r="DRT119" s="321"/>
      <c r="DRU119" s="321"/>
      <c r="DRV119" s="321"/>
      <c r="DRW119" s="321"/>
      <c r="DRX119" s="321"/>
      <c r="DRY119" s="321"/>
      <c r="DRZ119" s="321"/>
      <c r="DSA119" s="321"/>
      <c r="DSB119" s="321"/>
      <c r="DSC119" s="321"/>
      <c r="DSD119" s="321"/>
      <c r="DSE119" s="321"/>
      <c r="DSF119" s="321"/>
      <c r="DSG119" s="321"/>
      <c r="DSH119" s="321"/>
      <c r="DSI119" s="321"/>
      <c r="DSJ119" s="321"/>
      <c r="DSK119" s="321"/>
      <c r="DSL119" s="321"/>
      <c r="DSM119" s="321"/>
      <c r="DSN119" s="321"/>
      <c r="DSO119" s="321"/>
      <c r="DSP119" s="321"/>
      <c r="DSQ119" s="321"/>
      <c r="DSR119" s="321"/>
      <c r="DSS119" s="321"/>
      <c r="DST119" s="321"/>
      <c r="DSU119" s="321"/>
      <c r="DSV119" s="321"/>
      <c r="DSW119" s="321"/>
      <c r="DSX119" s="321"/>
      <c r="DSY119" s="321"/>
      <c r="DSZ119" s="321"/>
      <c r="DTA119" s="321"/>
      <c r="DTB119" s="321"/>
      <c r="DTC119" s="321"/>
      <c r="DTD119" s="321"/>
      <c r="DTE119" s="321"/>
      <c r="DTF119" s="321"/>
      <c r="DTG119" s="321"/>
      <c r="DTH119" s="321"/>
      <c r="DTI119" s="321"/>
      <c r="DTJ119" s="321"/>
      <c r="DTK119" s="321"/>
      <c r="DTL119" s="321"/>
      <c r="DTM119" s="321"/>
      <c r="DTN119" s="321"/>
      <c r="DTO119" s="321"/>
      <c r="DTP119" s="321"/>
      <c r="DTQ119" s="321"/>
      <c r="DTR119" s="321"/>
      <c r="DTS119" s="321"/>
      <c r="DTT119" s="321"/>
      <c r="DTU119" s="321"/>
      <c r="DTV119" s="321"/>
      <c r="DTW119" s="321"/>
      <c r="DTX119" s="321"/>
      <c r="DTY119" s="321"/>
      <c r="DTZ119" s="321"/>
      <c r="DUA119" s="321"/>
      <c r="DUB119" s="321"/>
      <c r="DUC119" s="321"/>
      <c r="DUD119" s="321"/>
      <c r="DUE119" s="321"/>
      <c r="DUF119" s="321"/>
      <c r="DUG119" s="321"/>
      <c r="DUH119" s="321"/>
      <c r="DUI119" s="321"/>
      <c r="DUJ119" s="321"/>
      <c r="DUK119" s="321"/>
      <c r="DUL119" s="321"/>
      <c r="DUM119" s="321"/>
      <c r="DUN119" s="321"/>
      <c r="DUO119" s="321"/>
      <c r="DUP119" s="321"/>
      <c r="DUQ119" s="321"/>
      <c r="DUR119" s="321"/>
      <c r="DUS119" s="321"/>
      <c r="DUT119" s="321"/>
      <c r="DUU119" s="321"/>
      <c r="DUV119" s="321"/>
      <c r="DUW119" s="321"/>
      <c r="DUX119" s="321"/>
      <c r="DUY119" s="321"/>
      <c r="DUZ119" s="321"/>
      <c r="DVA119" s="321"/>
      <c r="DVB119" s="321"/>
      <c r="DVC119" s="321"/>
      <c r="DVD119" s="321"/>
      <c r="DVE119" s="321"/>
      <c r="DVF119" s="321"/>
      <c r="DVG119" s="321"/>
      <c r="DVH119" s="321"/>
      <c r="DVI119" s="321"/>
      <c r="DVJ119" s="321"/>
      <c r="DVK119" s="321"/>
      <c r="DVL119" s="321"/>
      <c r="DVM119" s="321"/>
      <c r="DVN119" s="321"/>
      <c r="DVO119" s="321"/>
      <c r="DVP119" s="321"/>
      <c r="DVQ119" s="321"/>
      <c r="DVR119" s="321"/>
      <c r="DVS119" s="321"/>
      <c r="DVT119" s="321"/>
      <c r="DVU119" s="321"/>
      <c r="DVV119" s="321"/>
      <c r="DVW119" s="321"/>
      <c r="DVX119" s="321"/>
      <c r="DVY119" s="321"/>
      <c r="DVZ119" s="321"/>
      <c r="DWA119" s="321"/>
      <c r="DWB119" s="321"/>
      <c r="DWC119" s="321"/>
      <c r="DWD119" s="321"/>
      <c r="DWE119" s="321"/>
      <c r="DWF119" s="321"/>
      <c r="DWG119" s="321"/>
      <c r="DWH119" s="321"/>
      <c r="DWI119" s="321"/>
      <c r="DWJ119" s="321"/>
      <c r="DWK119" s="321"/>
      <c r="DWL119" s="321"/>
      <c r="DWM119" s="321"/>
      <c r="DWN119" s="321"/>
      <c r="DWO119" s="321"/>
      <c r="DWP119" s="321"/>
      <c r="DWQ119" s="321"/>
      <c r="DWR119" s="321"/>
      <c r="DWS119" s="321"/>
      <c r="DWT119" s="321"/>
      <c r="DWU119" s="321"/>
      <c r="DWV119" s="321"/>
      <c r="DWW119" s="321"/>
      <c r="DWX119" s="321"/>
      <c r="DWY119" s="321"/>
      <c r="DWZ119" s="321"/>
      <c r="DXA119" s="321"/>
      <c r="DXB119" s="321"/>
      <c r="DXC119" s="321"/>
      <c r="DXD119" s="321"/>
      <c r="DXE119" s="321"/>
      <c r="DXF119" s="321"/>
      <c r="DXG119" s="321"/>
      <c r="DXH119" s="321"/>
      <c r="DXI119" s="321"/>
      <c r="DXJ119" s="321"/>
      <c r="DXK119" s="321"/>
      <c r="DXL119" s="321"/>
      <c r="DXM119" s="321"/>
      <c r="DXN119" s="321"/>
      <c r="DXO119" s="321"/>
      <c r="DXP119" s="321"/>
      <c r="DXQ119" s="321"/>
      <c r="DXR119" s="321"/>
      <c r="DXS119" s="321"/>
      <c r="DXT119" s="321"/>
      <c r="DXU119" s="321"/>
      <c r="DXV119" s="321"/>
      <c r="DXW119" s="321"/>
      <c r="DXX119" s="321"/>
      <c r="DXY119" s="321"/>
      <c r="DXZ119" s="321"/>
      <c r="DYA119" s="321"/>
      <c r="DYB119" s="321"/>
      <c r="DYC119" s="321"/>
      <c r="DYD119" s="321"/>
      <c r="DYE119" s="321"/>
      <c r="DYF119" s="321"/>
      <c r="DYG119" s="321"/>
      <c r="DYH119" s="321"/>
      <c r="DYI119" s="321"/>
      <c r="DYJ119" s="321"/>
      <c r="DYK119" s="321"/>
      <c r="DYL119" s="321"/>
      <c r="DYM119" s="321"/>
      <c r="DYN119" s="321"/>
      <c r="DYO119" s="321"/>
      <c r="DYP119" s="321"/>
      <c r="DYQ119" s="321"/>
      <c r="DYR119" s="321"/>
      <c r="DYS119" s="321"/>
      <c r="DYT119" s="321"/>
      <c r="DYU119" s="321"/>
      <c r="DYV119" s="321"/>
      <c r="DYW119" s="321"/>
      <c r="DYX119" s="321"/>
      <c r="DYY119" s="321"/>
      <c r="DYZ119" s="321"/>
      <c r="DZA119" s="321"/>
      <c r="DZB119" s="321"/>
      <c r="DZC119" s="321"/>
      <c r="DZD119" s="321"/>
      <c r="DZE119" s="321"/>
      <c r="DZF119" s="321"/>
      <c r="DZG119" s="321"/>
      <c r="DZH119" s="321"/>
      <c r="DZI119" s="321"/>
      <c r="DZJ119" s="321"/>
      <c r="DZK119" s="321"/>
      <c r="DZL119" s="321"/>
      <c r="DZM119" s="321"/>
      <c r="DZN119" s="321"/>
      <c r="DZO119" s="321"/>
      <c r="DZP119" s="321"/>
      <c r="DZQ119" s="321"/>
      <c r="DZR119" s="321"/>
      <c r="DZS119" s="321"/>
      <c r="DZT119" s="321"/>
      <c r="DZU119" s="321"/>
      <c r="DZV119" s="321"/>
      <c r="DZW119" s="321"/>
      <c r="DZX119" s="321"/>
      <c r="DZY119" s="321"/>
      <c r="DZZ119" s="321"/>
      <c r="EAA119" s="321"/>
      <c r="EAB119" s="321"/>
      <c r="EAC119" s="321"/>
      <c r="EAD119" s="321"/>
      <c r="EAE119" s="321"/>
      <c r="EAF119" s="321"/>
      <c r="EAG119" s="321"/>
      <c r="EAH119" s="321"/>
      <c r="EAI119" s="321"/>
      <c r="EAJ119" s="321"/>
      <c r="EAK119" s="321"/>
      <c r="EAL119" s="321"/>
      <c r="EAM119" s="321"/>
      <c r="EAN119" s="321"/>
      <c r="EAO119" s="321"/>
      <c r="EAP119" s="321"/>
      <c r="EAQ119" s="321"/>
      <c r="EAR119" s="321"/>
      <c r="EAS119" s="321"/>
      <c r="EAT119" s="321"/>
      <c r="EAU119" s="321"/>
      <c r="EAV119" s="321"/>
      <c r="EAW119" s="321"/>
      <c r="EAX119" s="321"/>
      <c r="EAY119" s="321"/>
      <c r="EAZ119" s="321"/>
      <c r="EBA119" s="321"/>
      <c r="EBB119" s="321"/>
      <c r="EBC119" s="321"/>
      <c r="EBD119" s="321"/>
      <c r="EBE119" s="321"/>
      <c r="EBF119" s="321"/>
      <c r="EBG119" s="321"/>
      <c r="EBH119" s="321"/>
      <c r="EBI119" s="321"/>
      <c r="EBJ119" s="321"/>
      <c r="EBK119" s="321"/>
      <c r="EBL119" s="321"/>
      <c r="EBM119" s="321"/>
      <c r="EBN119" s="321"/>
      <c r="EBO119" s="321"/>
      <c r="EBP119" s="321"/>
      <c r="EBQ119" s="321"/>
      <c r="EBR119" s="321"/>
      <c r="EBS119" s="321"/>
      <c r="EBT119" s="321"/>
      <c r="EBU119" s="321"/>
      <c r="EBV119" s="321"/>
      <c r="EBW119" s="321"/>
      <c r="EBX119" s="321"/>
      <c r="EBY119" s="321"/>
      <c r="EBZ119" s="321"/>
      <c r="ECA119" s="321"/>
      <c r="ECB119" s="321"/>
      <c r="ECC119" s="321"/>
      <c r="ECD119" s="321"/>
      <c r="ECE119" s="321"/>
      <c r="ECF119" s="321"/>
      <c r="ECG119" s="321"/>
      <c r="ECH119" s="321"/>
      <c r="ECI119" s="321"/>
      <c r="ECJ119" s="321"/>
      <c r="ECK119" s="321"/>
      <c r="ECL119" s="321"/>
      <c r="ECM119" s="321"/>
      <c r="ECN119" s="321"/>
      <c r="ECO119" s="321"/>
      <c r="ECP119" s="321"/>
      <c r="ECQ119" s="321"/>
      <c r="ECR119" s="321"/>
      <c r="ECS119" s="321"/>
      <c r="ECT119" s="321"/>
      <c r="ECU119" s="321"/>
      <c r="ECV119" s="321"/>
      <c r="ECW119" s="321"/>
      <c r="ECX119" s="321"/>
      <c r="ECY119" s="321"/>
      <c r="ECZ119" s="321"/>
      <c r="EDA119" s="321"/>
      <c r="EDB119" s="321"/>
      <c r="EDC119" s="321"/>
      <c r="EDD119" s="321"/>
      <c r="EDE119" s="321"/>
      <c r="EDF119" s="321"/>
      <c r="EDG119" s="321"/>
      <c r="EDH119" s="321"/>
      <c r="EDI119" s="321"/>
      <c r="EDJ119" s="321"/>
      <c r="EDK119" s="321"/>
      <c r="EDL119" s="321"/>
      <c r="EDM119" s="321"/>
      <c r="EDN119" s="321"/>
      <c r="EDO119" s="321"/>
      <c r="EDP119" s="321"/>
      <c r="EDQ119" s="321"/>
      <c r="EDR119" s="321"/>
      <c r="EDS119" s="321"/>
      <c r="EDT119" s="321"/>
      <c r="EDU119" s="321"/>
      <c r="EDV119" s="321"/>
      <c r="EDW119" s="321"/>
      <c r="EDX119" s="321"/>
      <c r="EDY119" s="321"/>
      <c r="EDZ119" s="321"/>
      <c r="EEA119" s="321"/>
      <c r="EEB119" s="321"/>
      <c r="EEC119" s="321"/>
      <c r="EED119" s="321"/>
      <c r="EEE119" s="321"/>
      <c r="EEF119" s="321"/>
      <c r="EEG119" s="321"/>
      <c r="EEH119" s="321"/>
      <c r="EEI119" s="321"/>
      <c r="EEJ119" s="321"/>
      <c r="EEK119" s="321"/>
      <c r="EEL119" s="321"/>
      <c r="EEM119" s="321"/>
      <c r="EEN119" s="321"/>
      <c r="EEO119" s="321"/>
      <c r="EEP119" s="321"/>
      <c r="EEQ119" s="321"/>
      <c r="EER119" s="321"/>
      <c r="EES119" s="321"/>
      <c r="EET119" s="321"/>
      <c r="EEU119" s="321"/>
      <c r="EEV119" s="321"/>
      <c r="EEW119" s="321"/>
      <c r="EEX119" s="321"/>
      <c r="EEY119" s="321"/>
      <c r="EEZ119" s="321"/>
      <c r="EFA119" s="321"/>
      <c r="EFB119" s="321"/>
      <c r="EFC119" s="321"/>
      <c r="EFD119" s="321"/>
      <c r="EFE119" s="321"/>
      <c r="EFF119" s="321"/>
      <c r="EFG119" s="321"/>
      <c r="EFH119" s="321"/>
      <c r="EFI119" s="321"/>
      <c r="EFJ119" s="321"/>
      <c r="EFK119" s="321"/>
      <c r="EFL119" s="321"/>
      <c r="EFM119" s="321"/>
      <c r="EFN119" s="321"/>
      <c r="EFO119" s="321"/>
      <c r="EFP119" s="321"/>
      <c r="EFQ119" s="321"/>
      <c r="EFR119" s="321"/>
      <c r="EFS119" s="321"/>
      <c r="EFT119" s="321"/>
      <c r="EFU119" s="321"/>
      <c r="EFV119" s="321"/>
      <c r="EFW119" s="321"/>
      <c r="EFX119" s="321"/>
      <c r="EFY119" s="321"/>
      <c r="EFZ119" s="321"/>
      <c r="EGA119" s="321"/>
      <c r="EGB119" s="321"/>
      <c r="EGC119" s="321"/>
      <c r="EGD119" s="321"/>
      <c r="EGE119" s="321"/>
      <c r="EGF119" s="321"/>
      <c r="EGG119" s="321"/>
      <c r="EGH119" s="321"/>
      <c r="EGI119" s="321"/>
      <c r="EGJ119" s="321"/>
      <c r="EGK119" s="321"/>
      <c r="EGL119" s="321"/>
      <c r="EGM119" s="321"/>
      <c r="EGN119" s="321"/>
      <c r="EGO119" s="321"/>
      <c r="EGP119" s="321"/>
      <c r="EGQ119" s="321"/>
      <c r="EGR119" s="321"/>
      <c r="EGS119" s="321"/>
      <c r="EGT119" s="321"/>
      <c r="EGU119" s="321"/>
      <c r="EGV119" s="321"/>
      <c r="EGW119" s="321"/>
      <c r="EGX119" s="321"/>
      <c r="EGY119" s="321"/>
      <c r="EGZ119" s="321"/>
      <c r="EHA119" s="321"/>
      <c r="EHB119" s="321"/>
      <c r="EHC119" s="321"/>
      <c r="EHD119" s="321"/>
      <c r="EHE119" s="321"/>
      <c r="EHF119" s="321"/>
      <c r="EHG119" s="321"/>
      <c r="EHH119" s="321"/>
      <c r="EHI119" s="321"/>
      <c r="EHJ119" s="321"/>
      <c r="EHK119" s="321"/>
      <c r="EHL119" s="321"/>
      <c r="EHM119" s="321"/>
      <c r="EHN119" s="321"/>
      <c r="EHO119" s="321"/>
      <c r="EHP119" s="321"/>
      <c r="EHQ119" s="321"/>
      <c r="EHR119" s="321"/>
      <c r="EHS119" s="321"/>
      <c r="EHT119" s="321"/>
      <c r="EHU119" s="321"/>
      <c r="EHV119" s="321"/>
      <c r="EHW119" s="321"/>
      <c r="EHX119" s="321"/>
      <c r="EHY119" s="321"/>
      <c r="EHZ119" s="321"/>
      <c r="EIA119" s="321"/>
      <c r="EIB119" s="321"/>
      <c r="EIC119" s="321"/>
      <c r="EID119" s="321"/>
      <c r="EIE119" s="321"/>
      <c r="EIF119" s="321"/>
      <c r="EIG119" s="321"/>
      <c r="EIH119" s="321"/>
      <c r="EII119" s="321"/>
      <c r="EIJ119" s="321"/>
      <c r="EIK119" s="321"/>
      <c r="EIL119" s="321"/>
      <c r="EIM119" s="321"/>
      <c r="EIN119" s="321"/>
      <c r="EIO119" s="321"/>
      <c r="EIP119" s="321"/>
      <c r="EIQ119" s="321"/>
      <c r="EIR119" s="321"/>
      <c r="EIS119" s="321"/>
      <c r="EIT119" s="321"/>
      <c r="EIU119" s="321"/>
      <c r="EIV119" s="321"/>
      <c r="EIW119" s="321"/>
      <c r="EIX119" s="321"/>
      <c r="EIY119" s="321"/>
      <c r="EIZ119" s="321"/>
      <c r="EJA119" s="321"/>
      <c r="EJB119" s="321"/>
      <c r="EJC119" s="321"/>
      <c r="EJD119" s="321"/>
      <c r="EJE119" s="321"/>
      <c r="EJF119" s="321"/>
      <c r="EJG119" s="321"/>
      <c r="EJH119" s="321"/>
      <c r="EJI119" s="321"/>
      <c r="EJJ119" s="321"/>
      <c r="EJK119" s="321"/>
      <c r="EJL119" s="321"/>
      <c r="EJM119" s="321"/>
      <c r="EJN119" s="321"/>
      <c r="EJO119" s="321"/>
      <c r="EJP119" s="321"/>
      <c r="EJQ119" s="321"/>
      <c r="EJR119" s="321"/>
      <c r="EJS119" s="321"/>
      <c r="EJT119" s="321"/>
      <c r="EJU119" s="321"/>
      <c r="EJV119" s="321"/>
      <c r="EJW119" s="321"/>
      <c r="EJX119" s="321"/>
      <c r="EJY119" s="321"/>
      <c r="EJZ119" s="321"/>
      <c r="EKA119" s="321"/>
      <c r="EKB119" s="321"/>
      <c r="EKC119" s="321"/>
      <c r="EKD119" s="321"/>
      <c r="EKE119" s="321"/>
      <c r="EKF119" s="321"/>
      <c r="EKG119" s="321"/>
      <c r="EKH119" s="321"/>
      <c r="EKI119" s="321"/>
      <c r="EKJ119" s="321"/>
      <c r="EKK119" s="321"/>
      <c r="EKL119" s="321"/>
      <c r="EKM119" s="321"/>
      <c r="EKN119" s="321"/>
      <c r="EKO119" s="321"/>
      <c r="EKP119" s="321"/>
      <c r="EKQ119" s="321"/>
      <c r="EKR119" s="321"/>
      <c r="EKS119" s="321"/>
      <c r="EKT119" s="321"/>
      <c r="EKU119" s="321"/>
      <c r="EKV119" s="321"/>
      <c r="EKW119" s="321"/>
      <c r="EKX119" s="321"/>
      <c r="EKY119" s="321"/>
      <c r="EKZ119" s="321"/>
      <c r="ELA119" s="321"/>
      <c r="ELB119" s="321"/>
      <c r="ELC119" s="321"/>
      <c r="ELD119" s="321"/>
      <c r="ELE119" s="321"/>
      <c r="ELF119" s="321"/>
      <c r="ELG119" s="321"/>
      <c r="ELH119" s="321"/>
      <c r="ELI119" s="321"/>
      <c r="ELJ119" s="321"/>
      <c r="ELK119" s="321"/>
      <c r="ELL119" s="321"/>
      <c r="ELM119" s="321"/>
      <c r="ELN119" s="321"/>
      <c r="ELO119" s="321"/>
      <c r="ELP119" s="321"/>
      <c r="ELQ119" s="321"/>
      <c r="ELR119" s="321"/>
      <c r="ELS119" s="321"/>
      <c r="ELT119" s="321"/>
      <c r="ELU119" s="321"/>
      <c r="ELV119" s="321"/>
      <c r="ELW119" s="321"/>
      <c r="ELX119" s="321"/>
      <c r="ELY119" s="321"/>
      <c r="ELZ119" s="321"/>
      <c r="EMA119" s="321"/>
      <c r="EMB119" s="321"/>
      <c r="EMC119" s="321"/>
      <c r="EMD119" s="321"/>
      <c r="EME119" s="321"/>
      <c r="EMF119" s="321"/>
      <c r="EMG119" s="321"/>
      <c r="EMH119" s="321"/>
      <c r="EMI119" s="321"/>
      <c r="EMJ119" s="321"/>
      <c r="EMK119" s="321"/>
      <c r="EML119" s="321"/>
      <c r="EMM119" s="321"/>
      <c r="EMN119" s="321"/>
      <c r="EMO119" s="321"/>
      <c r="EMP119" s="321"/>
      <c r="EMQ119" s="321"/>
      <c r="EMR119" s="321"/>
      <c r="EMS119" s="321"/>
      <c r="EMT119" s="321"/>
      <c r="EMU119" s="321"/>
      <c r="EMV119" s="321"/>
      <c r="EMW119" s="321"/>
      <c r="EMX119" s="321"/>
      <c r="EMY119" s="321"/>
      <c r="EMZ119" s="321"/>
      <c r="ENA119" s="321"/>
      <c r="ENB119" s="321"/>
      <c r="ENC119" s="321"/>
      <c r="END119" s="321"/>
      <c r="ENE119" s="321"/>
      <c r="ENF119" s="321"/>
      <c r="ENG119" s="321"/>
      <c r="ENH119" s="321"/>
      <c r="ENI119" s="321"/>
      <c r="ENJ119" s="321"/>
      <c r="ENK119" s="321"/>
      <c r="ENL119" s="321"/>
      <c r="ENM119" s="321"/>
      <c r="ENN119" s="321"/>
      <c r="ENO119" s="321"/>
      <c r="ENP119" s="321"/>
      <c r="ENQ119" s="321"/>
      <c r="ENR119" s="321"/>
      <c r="ENS119" s="321"/>
      <c r="ENT119" s="321"/>
      <c r="ENU119" s="321"/>
      <c r="ENV119" s="321"/>
      <c r="ENW119" s="321"/>
      <c r="ENX119" s="321"/>
      <c r="ENY119" s="321"/>
      <c r="ENZ119" s="321"/>
      <c r="EOA119" s="321"/>
      <c r="EOB119" s="321"/>
      <c r="EOC119" s="321"/>
      <c r="EOD119" s="321"/>
      <c r="EOE119" s="321"/>
      <c r="EOF119" s="321"/>
      <c r="EOG119" s="321"/>
      <c r="EOH119" s="321"/>
      <c r="EOI119" s="321"/>
      <c r="EOJ119" s="321"/>
      <c r="EOK119" s="321"/>
      <c r="EOL119" s="321"/>
      <c r="EOM119" s="321"/>
      <c r="EON119" s="321"/>
      <c r="EOO119" s="321"/>
      <c r="EOP119" s="321"/>
      <c r="EOQ119" s="321"/>
      <c r="EOR119" s="321"/>
      <c r="EOS119" s="321"/>
      <c r="EOT119" s="321"/>
      <c r="EOU119" s="321"/>
      <c r="EOV119" s="321"/>
      <c r="EOW119" s="321"/>
      <c r="EOX119" s="321"/>
      <c r="EOY119" s="321"/>
      <c r="EOZ119" s="321"/>
      <c r="EPA119" s="321"/>
      <c r="EPB119" s="321"/>
      <c r="EPC119" s="321"/>
      <c r="EPD119" s="321"/>
      <c r="EPE119" s="321"/>
      <c r="EPF119" s="321"/>
      <c r="EPG119" s="321"/>
      <c r="EPH119" s="321"/>
      <c r="EPI119" s="321"/>
      <c r="EPJ119" s="321"/>
      <c r="EPK119" s="321"/>
      <c r="EPL119" s="321"/>
      <c r="EPM119" s="321"/>
      <c r="EPN119" s="321"/>
      <c r="EPO119" s="321"/>
      <c r="EPP119" s="321"/>
      <c r="EPQ119" s="321"/>
      <c r="EPR119" s="321"/>
      <c r="EPS119" s="321"/>
      <c r="EPT119" s="321"/>
      <c r="EPU119" s="321"/>
      <c r="EPV119" s="321"/>
      <c r="EPW119" s="321"/>
      <c r="EPX119" s="321"/>
      <c r="EPY119" s="321"/>
      <c r="EPZ119" s="321"/>
      <c r="EQA119" s="321"/>
      <c r="EQB119" s="321"/>
      <c r="EQC119" s="321"/>
      <c r="EQD119" s="321"/>
      <c r="EQE119" s="321"/>
      <c r="EQF119" s="321"/>
      <c r="EQG119" s="321"/>
      <c r="EQH119" s="321"/>
      <c r="EQI119" s="321"/>
      <c r="EQJ119" s="321"/>
      <c r="EQK119" s="321"/>
      <c r="EQL119" s="321"/>
      <c r="EQM119" s="321"/>
      <c r="EQN119" s="321"/>
      <c r="EQO119" s="321"/>
      <c r="EQP119" s="321"/>
      <c r="EQQ119" s="321"/>
      <c r="EQR119" s="321"/>
      <c r="EQS119" s="321"/>
      <c r="EQT119" s="321"/>
      <c r="EQU119" s="321"/>
      <c r="EQV119" s="321"/>
      <c r="EQW119" s="321"/>
      <c r="EQX119" s="321"/>
      <c r="EQY119" s="321"/>
      <c r="EQZ119" s="321"/>
      <c r="ERA119" s="321"/>
      <c r="ERB119" s="321"/>
      <c r="ERC119" s="321"/>
      <c r="ERD119" s="321"/>
      <c r="ERE119" s="321"/>
      <c r="ERF119" s="321"/>
      <c r="ERG119" s="321"/>
      <c r="ERH119" s="321"/>
      <c r="ERI119" s="321"/>
      <c r="ERJ119" s="321"/>
      <c r="ERK119" s="321"/>
      <c r="ERL119" s="321"/>
      <c r="ERM119" s="321"/>
      <c r="ERN119" s="321"/>
      <c r="ERO119" s="321"/>
      <c r="ERP119" s="321"/>
      <c r="ERQ119" s="321"/>
      <c r="ERR119" s="321"/>
      <c r="ERS119" s="321"/>
      <c r="ERT119" s="321"/>
      <c r="ERU119" s="321"/>
      <c r="ERV119" s="321"/>
      <c r="ERW119" s="321"/>
      <c r="ERX119" s="321"/>
      <c r="ERY119" s="321"/>
      <c r="ERZ119" s="321"/>
      <c r="ESA119" s="321"/>
      <c r="ESB119" s="321"/>
      <c r="ESC119" s="321"/>
      <c r="ESD119" s="321"/>
      <c r="ESE119" s="321"/>
      <c r="ESF119" s="321"/>
      <c r="ESG119" s="321"/>
      <c r="ESH119" s="321"/>
      <c r="ESI119" s="321"/>
      <c r="ESJ119" s="321"/>
      <c r="ESK119" s="321"/>
      <c r="ESL119" s="321"/>
      <c r="ESM119" s="321"/>
      <c r="ESN119" s="321"/>
      <c r="ESO119" s="321"/>
      <c r="ESP119" s="321"/>
      <c r="ESQ119" s="321"/>
      <c r="ESR119" s="321"/>
      <c r="ESS119" s="321"/>
      <c r="EST119" s="321"/>
      <c r="ESU119" s="321"/>
      <c r="ESV119" s="321"/>
      <c r="ESW119" s="321"/>
      <c r="ESX119" s="321"/>
      <c r="ESY119" s="321"/>
      <c r="ESZ119" s="321"/>
      <c r="ETA119" s="321"/>
      <c r="ETB119" s="321"/>
      <c r="ETC119" s="321"/>
      <c r="ETD119" s="321"/>
      <c r="ETE119" s="321"/>
      <c r="ETF119" s="321"/>
      <c r="ETG119" s="321"/>
      <c r="ETH119" s="321"/>
      <c r="ETI119" s="321"/>
      <c r="ETJ119" s="321"/>
      <c r="ETK119" s="321"/>
      <c r="ETL119" s="321"/>
      <c r="ETM119" s="321"/>
      <c r="ETN119" s="321"/>
      <c r="ETO119" s="321"/>
      <c r="ETP119" s="321"/>
      <c r="ETQ119" s="321"/>
      <c r="ETR119" s="321"/>
      <c r="ETS119" s="321"/>
      <c r="ETT119" s="321"/>
      <c r="ETU119" s="321"/>
      <c r="ETV119" s="321"/>
      <c r="ETW119" s="321"/>
      <c r="ETX119" s="321"/>
      <c r="ETY119" s="321"/>
      <c r="ETZ119" s="321"/>
      <c r="EUA119" s="321"/>
      <c r="EUB119" s="321"/>
      <c r="EUC119" s="321"/>
      <c r="EUD119" s="321"/>
      <c r="EUE119" s="321"/>
      <c r="EUF119" s="321"/>
      <c r="EUG119" s="321"/>
      <c r="EUH119" s="321"/>
      <c r="EUI119" s="321"/>
      <c r="EUJ119" s="321"/>
      <c r="EUK119" s="321"/>
      <c r="EUL119" s="321"/>
      <c r="EUM119" s="321"/>
      <c r="EUN119" s="321"/>
      <c r="EUO119" s="321"/>
      <c r="EUP119" s="321"/>
      <c r="EUQ119" s="321"/>
      <c r="EUR119" s="321"/>
      <c r="EUS119" s="321"/>
      <c r="EUT119" s="321"/>
      <c r="EUU119" s="321"/>
      <c r="EUV119" s="321"/>
      <c r="EUW119" s="321"/>
      <c r="EUX119" s="321"/>
      <c r="EUY119" s="321"/>
      <c r="EUZ119" s="321"/>
      <c r="EVA119" s="321"/>
      <c r="EVB119" s="321"/>
      <c r="EVC119" s="321"/>
      <c r="EVD119" s="321"/>
      <c r="EVE119" s="321"/>
      <c r="EVF119" s="321"/>
      <c r="EVG119" s="321"/>
      <c r="EVH119" s="321"/>
      <c r="EVI119" s="321"/>
      <c r="EVJ119" s="321"/>
      <c r="EVK119" s="321"/>
      <c r="EVL119" s="321"/>
      <c r="EVM119" s="321"/>
      <c r="EVN119" s="321"/>
      <c r="EVO119" s="321"/>
      <c r="EVP119" s="321"/>
      <c r="EVQ119" s="321"/>
      <c r="EVR119" s="321"/>
      <c r="EVS119" s="321"/>
      <c r="EVT119" s="321"/>
      <c r="EVU119" s="321"/>
      <c r="EVV119" s="321"/>
      <c r="EVW119" s="321"/>
      <c r="EVX119" s="321"/>
      <c r="EVY119" s="321"/>
      <c r="EVZ119" s="321"/>
      <c r="EWA119" s="321"/>
      <c r="EWB119" s="321"/>
      <c r="EWC119" s="321"/>
      <c r="EWD119" s="321"/>
      <c r="EWE119" s="321"/>
      <c r="EWF119" s="321"/>
      <c r="EWG119" s="321"/>
      <c r="EWH119" s="321"/>
      <c r="EWI119" s="321"/>
      <c r="EWJ119" s="321"/>
      <c r="EWK119" s="321"/>
      <c r="EWL119" s="321"/>
      <c r="EWM119" s="321"/>
      <c r="EWN119" s="321"/>
      <c r="EWO119" s="321"/>
      <c r="EWP119" s="321"/>
      <c r="EWQ119" s="321"/>
      <c r="EWR119" s="321"/>
      <c r="EWS119" s="321"/>
      <c r="EWT119" s="321"/>
      <c r="EWU119" s="321"/>
      <c r="EWV119" s="321"/>
      <c r="EWW119" s="321"/>
      <c r="EWX119" s="321"/>
      <c r="EWY119" s="321"/>
      <c r="EWZ119" s="321"/>
      <c r="EXA119" s="321"/>
      <c r="EXB119" s="321"/>
      <c r="EXC119" s="321"/>
      <c r="EXD119" s="321"/>
      <c r="EXE119" s="321"/>
      <c r="EXF119" s="321"/>
      <c r="EXG119" s="321"/>
      <c r="EXH119" s="321"/>
      <c r="EXI119" s="321"/>
      <c r="EXJ119" s="321"/>
      <c r="EXK119" s="321"/>
      <c r="EXL119" s="321"/>
      <c r="EXM119" s="321"/>
      <c r="EXN119" s="321"/>
      <c r="EXO119" s="321"/>
      <c r="EXP119" s="321"/>
      <c r="EXQ119" s="321"/>
      <c r="EXR119" s="321"/>
      <c r="EXS119" s="321"/>
      <c r="EXT119" s="321"/>
      <c r="EXU119" s="321"/>
      <c r="EXV119" s="321"/>
      <c r="EXW119" s="321"/>
      <c r="EXX119" s="321"/>
      <c r="EXY119" s="321"/>
      <c r="EXZ119" s="321"/>
      <c r="EYA119" s="321"/>
      <c r="EYB119" s="321"/>
      <c r="EYC119" s="321"/>
      <c r="EYD119" s="321"/>
      <c r="EYE119" s="321"/>
      <c r="EYF119" s="321"/>
      <c r="EYG119" s="321"/>
      <c r="EYH119" s="321"/>
      <c r="EYI119" s="321"/>
      <c r="EYJ119" s="321"/>
      <c r="EYK119" s="321"/>
      <c r="EYL119" s="321"/>
      <c r="EYM119" s="321"/>
      <c r="EYN119" s="321"/>
      <c r="EYO119" s="321"/>
      <c r="EYP119" s="321"/>
      <c r="EYQ119" s="321"/>
      <c r="EYR119" s="321"/>
      <c r="EYS119" s="321"/>
      <c r="EYT119" s="321"/>
      <c r="EYU119" s="321"/>
      <c r="EYV119" s="321"/>
      <c r="EYW119" s="321"/>
      <c r="EYX119" s="321"/>
      <c r="EYY119" s="321"/>
      <c r="EYZ119" s="321"/>
      <c r="EZA119" s="321"/>
      <c r="EZB119" s="321"/>
      <c r="EZC119" s="321"/>
      <c r="EZD119" s="321"/>
      <c r="EZE119" s="321"/>
      <c r="EZF119" s="321"/>
      <c r="EZG119" s="321"/>
      <c r="EZH119" s="321"/>
      <c r="EZI119" s="321"/>
      <c r="EZJ119" s="321"/>
      <c r="EZK119" s="321"/>
      <c r="EZL119" s="321"/>
      <c r="EZM119" s="321"/>
      <c r="EZN119" s="321"/>
      <c r="EZO119" s="321"/>
      <c r="EZP119" s="321"/>
      <c r="EZQ119" s="321"/>
      <c r="EZR119" s="321"/>
      <c r="EZS119" s="321"/>
      <c r="EZT119" s="321"/>
      <c r="EZU119" s="321"/>
      <c r="EZV119" s="321"/>
      <c r="EZW119" s="321"/>
      <c r="EZX119" s="321"/>
      <c r="EZY119" s="321"/>
      <c r="EZZ119" s="321"/>
      <c r="FAA119" s="321"/>
      <c r="FAB119" s="321"/>
      <c r="FAC119" s="321"/>
      <c r="FAD119" s="321"/>
      <c r="FAE119" s="321"/>
      <c r="FAF119" s="321"/>
      <c r="FAG119" s="321"/>
      <c r="FAH119" s="321"/>
      <c r="FAI119" s="321"/>
      <c r="FAJ119" s="321"/>
      <c r="FAK119" s="321"/>
      <c r="FAL119" s="321"/>
      <c r="FAM119" s="321"/>
      <c r="FAN119" s="321"/>
      <c r="FAO119" s="321"/>
      <c r="FAP119" s="321"/>
      <c r="FAQ119" s="321"/>
      <c r="FAR119" s="321"/>
      <c r="FAS119" s="321"/>
      <c r="FAT119" s="321"/>
      <c r="FAU119" s="321"/>
      <c r="FAV119" s="321"/>
      <c r="FAW119" s="321"/>
      <c r="FAX119" s="321"/>
      <c r="FAY119" s="321"/>
      <c r="FAZ119" s="321"/>
      <c r="FBA119" s="321"/>
      <c r="FBB119" s="321"/>
      <c r="FBC119" s="321"/>
      <c r="FBD119" s="321"/>
      <c r="FBE119" s="321"/>
      <c r="FBF119" s="321"/>
      <c r="FBG119" s="321"/>
      <c r="FBH119" s="321"/>
      <c r="FBI119" s="321"/>
      <c r="FBJ119" s="321"/>
      <c r="FBK119" s="321"/>
      <c r="FBL119" s="321"/>
      <c r="FBM119" s="321"/>
      <c r="FBN119" s="321"/>
      <c r="FBO119" s="321"/>
      <c r="FBP119" s="321"/>
      <c r="FBQ119" s="321"/>
      <c r="FBR119" s="321"/>
      <c r="FBS119" s="321"/>
      <c r="FBT119" s="321"/>
      <c r="FBU119" s="321"/>
      <c r="FBV119" s="321"/>
      <c r="FBW119" s="321"/>
      <c r="FBX119" s="321"/>
      <c r="FBY119" s="321"/>
      <c r="FBZ119" s="321"/>
      <c r="FCA119" s="321"/>
      <c r="FCB119" s="321"/>
      <c r="FCC119" s="321"/>
      <c r="FCD119" s="321"/>
      <c r="FCE119" s="321"/>
      <c r="FCF119" s="321"/>
      <c r="FCG119" s="321"/>
      <c r="FCH119" s="321"/>
      <c r="FCI119" s="321"/>
      <c r="FCJ119" s="321"/>
      <c r="FCK119" s="321"/>
      <c r="FCL119" s="321"/>
      <c r="FCM119" s="321"/>
      <c r="FCN119" s="321"/>
      <c r="FCO119" s="321"/>
      <c r="FCP119" s="321"/>
      <c r="FCQ119" s="321"/>
      <c r="FCR119" s="321"/>
      <c r="FCS119" s="321"/>
      <c r="FCT119" s="321"/>
      <c r="FCU119" s="321"/>
      <c r="FCV119" s="321"/>
      <c r="FCW119" s="321"/>
      <c r="FCX119" s="321"/>
      <c r="FCY119" s="321"/>
      <c r="FCZ119" s="321"/>
      <c r="FDA119" s="321"/>
      <c r="FDB119" s="321"/>
      <c r="FDC119" s="321"/>
      <c r="FDD119" s="321"/>
      <c r="FDE119" s="321"/>
      <c r="FDF119" s="321"/>
      <c r="FDG119" s="321"/>
      <c r="FDH119" s="321"/>
      <c r="FDI119" s="321"/>
      <c r="FDJ119" s="321"/>
      <c r="FDK119" s="321"/>
      <c r="FDL119" s="321"/>
      <c r="FDM119" s="321"/>
      <c r="FDN119" s="321"/>
      <c r="FDO119" s="321"/>
      <c r="FDP119" s="321"/>
      <c r="FDQ119" s="321"/>
      <c r="FDR119" s="321"/>
      <c r="FDS119" s="321"/>
      <c r="FDT119" s="321"/>
      <c r="FDU119" s="321"/>
      <c r="FDV119" s="321"/>
      <c r="FDW119" s="321"/>
      <c r="FDX119" s="321"/>
      <c r="FDY119" s="321"/>
      <c r="FDZ119" s="321"/>
      <c r="FEA119" s="321"/>
      <c r="FEB119" s="321"/>
      <c r="FEC119" s="321"/>
      <c r="FED119" s="321"/>
      <c r="FEE119" s="321"/>
      <c r="FEF119" s="321"/>
      <c r="FEG119" s="321"/>
      <c r="FEH119" s="321"/>
      <c r="FEI119" s="321"/>
      <c r="FEJ119" s="321"/>
      <c r="FEK119" s="321"/>
      <c r="FEL119" s="321"/>
      <c r="FEM119" s="321"/>
      <c r="FEN119" s="321"/>
      <c r="FEO119" s="321"/>
      <c r="FEP119" s="321"/>
      <c r="FEQ119" s="321"/>
      <c r="FER119" s="321"/>
      <c r="FES119" s="321"/>
      <c r="FET119" s="321"/>
      <c r="FEU119" s="321"/>
      <c r="FEV119" s="321"/>
      <c r="FEW119" s="321"/>
      <c r="FEX119" s="321"/>
      <c r="FEY119" s="321"/>
      <c r="FEZ119" s="321"/>
      <c r="FFA119" s="321"/>
      <c r="FFB119" s="321"/>
      <c r="FFC119" s="321"/>
      <c r="FFD119" s="321"/>
      <c r="FFE119" s="321"/>
      <c r="FFF119" s="321"/>
      <c r="FFG119" s="321"/>
      <c r="FFH119" s="321"/>
      <c r="FFI119" s="321"/>
      <c r="FFJ119" s="321"/>
      <c r="FFK119" s="321"/>
      <c r="FFL119" s="321"/>
      <c r="FFM119" s="321"/>
      <c r="FFN119" s="321"/>
      <c r="FFO119" s="321"/>
      <c r="FFP119" s="321"/>
      <c r="FFQ119" s="321"/>
      <c r="FFR119" s="321"/>
      <c r="FFS119" s="321"/>
      <c r="FFT119" s="321"/>
      <c r="FFU119" s="321"/>
      <c r="FFV119" s="321"/>
      <c r="FFW119" s="321"/>
      <c r="FFX119" s="321"/>
      <c r="FFY119" s="321"/>
      <c r="FFZ119" s="321"/>
      <c r="FGA119" s="321"/>
      <c r="FGB119" s="321"/>
      <c r="FGC119" s="321"/>
      <c r="FGD119" s="321"/>
      <c r="FGE119" s="321"/>
      <c r="FGF119" s="321"/>
      <c r="FGG119" s="321"/>
      <c r="FGH119" s="321"/>
      <c r="FGI119" s="321"/>
      <c r="FGJ119" s="321"/>
      <c r="FGK119" s="321"/>
      <c r="FGL119" s="321"/>
      <c r="FGM119" s="321"/>
      <c r="FGN119" s="321"/>
      <c r="FGO119" s="321"/>
      <c r="FGP119" s="321"/>
      <c r="FGQ119" s="321"/>
      <c r="FGR119" s="321"/>
      <c r="FGS119" s="321"/>
      <c r="FGT119" s="321"/>
      <c r="FGU119" s="321"/>
      <c r="FGV119" s="321"/>
      <c r="FGW119" s="321"/>
      <c r="FGX119" s="321"/>
      <c r="FGY119" s="321"/>
      <c r="FGZ119" s="321"/>
      <c r="FHA119" s="321"/>
      <c r="FHB119" s="321"/>
      <c r="FHC119" s="321"/>
      <c r="FHD119" s="321"/>
      <c r="FHE119" s="321"/>
      <c r="FHF119" s="321"/>
      <c r="FHG119" s="321"/>
      <c r="FHH119" s="321"/>
      <c r="FHI119" s="321"/>
      <c r="FHJ119" s="321"/>
      <c r="FHK119" s="321"/>
      <c r="FHL119" s="321"/>
      <c r="FHM119" s="321"/>
      <c r="FHN119" s="321"/>
      <c r="FHO119" s="321"/>
      <c r="FHP119" s="321"/>
      <c r="FHQ119" s="321"/>
      <c r="FHR119" s="321"/>
      <c r="FHS119" s="321"/>
      <c r="FHT119" s="321"/>
      <c r="FHU119" s="321"/>
      <c r="FHV119" s="321"/>
      <c r="FHW119" s="321"/>
      <c r="FHX119" s="321"/>
      <c r="FHY119" s="321"/>
      <c r="FHZ119" s="321"/>
      <c r="FIA119" s="321"/>
      <c r="FIB119" s="321"/>
      <c r="FIC119" s="321"/>
      <c r="FID119" s="321"/>
      <c r="FIE119" s="321"/>
      <c r="FIF119" s="321"/>
      <c r="FIG119" s="321"/>
      <c r="FIH119" s="321"/>
      <c r="FII119" s="321"/>
      <c r="FIJ119" s="321"/>
      <c r="FIK119" s="321"/>
      <c r="FIL119" s="321"/>
      <c r="FIM119" s="321"/>
      <c r="FIN119" s="321"/>
      <c r="FIO119" s="321"/>
      <c r="FIP119" s="321"/>
      <c r="FIQ119" s="321"/>
      <c r="FIR119" s="321"/>
      <c r="FIS119" s="321"/>
      <c r="FIT119" s="321"/>
      <c r="FIU119" s="321"/>
      <c r="FIV119" s="321"/>
      <c r="FIW119" s="321"/>
      <c r="FIX119" s="321"/>
      <c r="FIY119" s="321"/>
      <c r="FIZ119" s="321"/>
      <c r="FJA119" s="321"/>
      <c r="FJB119" s="321"/>
      <c r="FJC119" s="321"/>
      <c r="FJD119" s="321"/>
      <c r="FJE119" s="321"/>
      <c r="FJF119" s="321"/>
      <c r="FJG119" s="321"/>
      <c r="FJH119" s="321"/>
      <c r="FJI119" s="321"/>
      <c r="FJJ119" s="321"/>
      <c r="FJK119" s="321"/>
      <c r="FJL119" s="321"/>
      <c r="FJM119" s="321"/>
      <c r="FJN119" s="321"/>
      <c r="FJO119" s="321"/>
      <c r="FJP119" s="321"/>
      <c r="FJQ119" s="321"/>
      <c r="FJR119" s="321"/>
      <c r="FJS119" s="321"/>
      <c r="FJT119" s="321"/>
      <c r="FJU119" s="321"/>
      <c r="FJV119" s="321"/>
      <c r="FJW119" s="321"/>
      <c r="FJX119" s="321"/>
      <c r="FJY119" s="321"/>
      <c r="FJZ119" s="321"/>
      <c r="FKA119" s="321"/>
      <c r="FKB119" s="321"/>
      <c r="FKC119" s="321"/>
      <c r="FKD119" s="321"/>
      <c r="FKE119" s="321"/>
      <c r="FKF119" s="321"/>
      <c r="FKG119" s="321"/>
      <c r="FKH119" s="321"/>
      <c r="FKI119" s="321"/>
      <c r="FKJ119" s="321"/>
      <c r="FKK119" s="321"/>
      <c r="FKL119" s="321"/>
      <c r="FKM119" s="321"/>
      <c r="FKN119" s="321"/>
      <c r="FKO119" s="321"/>
      <c r="FKP119" s="321"/>
      <c r="FKQ119" s="321"/>
      <c r="FKR119" s="321"/>
      <c r="FKS119" s="321"/>
      <c r="FKT119" s="321"/>
      <c r="FKU119" s="321"/>
      <c r="FKV119" s="321"/>
      <c r="FKW119" s="321"/>
      <c r="FKX119" s="321"/>
      <c r="FKY119" s="321"/>
      <c r="FKZ119" s="321"/>
      <c r="FLA119" s="321"/>
      <c r="FLB119" s="321"/>
      <c r="FLC119" s="321"/>
      <c r="FLD119" s="321"/>
      <c r="FLE119" s="321"/>
      <c r="FLF119" s="321"/>
      <c r="FLG119" s="321"/>
      <c r="FLH119" s="321"/>
      <c r="FLI119" s="321"/>
      <c r="FLJ119" s="321"/>
      <c r="FLK119" s="321"/>
      <c r="FLL119" s="321"/>
      <c r="FLM119" s="321"/>
      <c r="FLN119" s="321"/>
      <c r="FLO119" s="321"/>
      <c r="FLP119" s="321"/>
      <c r="FLQ119" s="321"/>
      <c r="FLR119" s="321"/>
      <c r="FLS119" s="321"/>
      <c r="FLT119" s="321"/>
      <c r="FLU119" s="321"/>
      <c r="FLV119" s="321"/>
      <c r="FLW119" s="321"/>
      <c r="FLX119" s="321"/>
      <c r="FLY119" s="321"/>
      <c r="FLZ119" s="321"/>
      <c r="FMA119" s="321"/>
      <c r="FMB119" s="321"/>
      <c r="FMC119" s="321"/>
      <c r="FMD119" s="321"/>
      <c r="FME119" s="321"/>
      <c r="FMF119" s="321"/>
      <c r="FMG119" s="321"/>
      <c r="FMH119" s="321"/>
      <c r="FMI119" s="321"/>
      <c r="FMJ119" s="321"/>
      <c r="FMK119" s="321"/>
      <c r="FML119" s="321"/>
      <c r="FMM119" s="321"/>
      <c r="FMN119" s="321"/>
      <c r="FMO119" s="321"/>
      <c r="FMP119" s="321"/>
      <c r="FMQ119" s="321"/>
      <c r="FMR119" s="321"/>
      <c r="FMS119" s="321"/>
      <c r="FMT119" s="321"/>
      <c r="FMU119" s="321"/>
      <c r="FMV119" s="321"/>
      <c r="FMW119" s="321"/>
      <c r="FMX119" s="321"/>
      <c r="FMY119" s="321"/>
      <c r="FMZ119" s="321"/>
      <c r="FNA119" s="321"/>
      <c r="FNB119" s="321"/>
      <c r="FNC119" s="321"/>
      <c r="FND119" s="321"/>
      <c r="FNE119" s="321"/>
      <c r="FNF119" s="321"/>
      <c r="FNG119" s="321"/>
      <c r="FNH119" s="321"/>
      <c r="FNI119" s="321"/>
      <c r="FNJ119" s="321"/>
      <c r="FNK119" s="321"/>
      <c r="FNL119" s="321"/>
      <c r="FNM119" s="321"/>
      <c r="FNN119" s="321"/>
      <c r="FNO119" s="321"/>
      <c r="FNP119" s="321"/>
      <c r="FNQ119" s="321"/>
      <c r="FNR119" s="321"/>
      <c r="FNS119" s="321"/>
      <c r="FNT119" s="321"/>
      <c r="FNU119" s="321"/>
      <c r="FNV119" s="321"/>
      <c r="FNW119" s="321"/>
      <c r="FNX119" s="321"/>
      <c r="FNY119" s="321"/>
      <c r="FNZ119" s="321"/>
      <c r="FOA119" s="321"/>
      <c r="FOB119" s="321"/>
      <c r="FOC119" s="321"/>
      <c r="FOD119" s="321"/>
      <c r="FOE119" s="321"/>
      <c r="FOF119" s="321"/>
      <c r="FOG119" s="321"/>
      <c r="FOH119" s="321"/>
      <c r="FOI119" s="321"/>
      <c r="FOJ119" s="321"/>
      <c r="FOK119" s="321"/>
      <c r="FOL119" s="321"/>
      <c r="FOM119" s="321"/>
      <c r="FON119" s="321"/>
      <c r="FOO119" s="321"/>
      <c r="FOP119" s="321"/>
      <c r="FOQ119" s="321"/>
      <c r="FOR119" s="321"/>
      <c r="FOS119" s="321"/>
      <c r="FOT119" s="321"/>
      <c r="FOU119" s="321"/>
      <c r="FOV119" s="321"/>
      <c r="FOW119" s="321"/>
      <c r="FOX119" s="321"/>
      <c r="FOY119" s="321"/>
      <c r="FOZ119" s="321"/>
      <c r="FPA119" s="321"/>
      <c r="FPB119" s="321"/>
      <c r="FPC119" s="321"/>
      <c r="FPD119" s="321"/>
      <c r="FPE119" s="321"/>
      <c r="FPF119" s="321"/>
      <c r="FPG119" s="321"/>
      <c r="FPH119" s="321"/>
      <c r="FPI119" s="321"/>
      <c r="FPJ119" s="321"/>
      <c r="FPK119" s="321"/>
      <c r="FPL119" s="321"/>
      <c r="FPM119" s="321"/>
      <c r="FPN119" s="321"/>
      <c r="FPO119" s="321"/>
      <c r="FPP119" s="321"/>
      <c r="FPQ119" s="321"/>
      <c r="FPR119" s="321"/>
      <c r="FPS119" s="321"/>
      <c r="FPT119" s="321"/>
      <c r="FPU119" s="321"/>
      <c r="FPV119" s="321"/>
      <c r="FPW119" s="321"/>
      <c r="FPX119" s="321"/>
      <c r="FPY119" s="321"/>
      <c r="FPZ119" s="321"/>
      <c r="FQA119" s="321"/>
      <c r="FQB119" s="321"/>
      <c r="FQC119" s="321"/>
      <c r="FQD119" s="321"/>
      <c r="FQE119" s="321"/>
      <c r="FQF119" s="321"/>
      <c r="FQG119" s="321"/>
      <c r="FQH119" s="321"/>
      <c r="FQI119" s="321"/>
      <c r="FQJ119" s="321"/>
      <c r="FQK119" s="321"/>
      <c r="FQL119" s="321"/>
      <c r="FQM119" s="321"/>
      <c r="FQN119" s="321"/>
      <c r="FQO119" s="321"/>
      <c r="FQP119" s="321"/>
      <c r="FQQ119" s="321"/>
      <c r="FQR119" s="321"/>
      <c r="FQS119" s="321"/>
      <c r="FQT119" s="321"/>
      <c r="FQU119" s="321"/>
      <c r="FQV119" s="321"/>
      <c r="FQW119" s="321"/>
      <c r="FQX119" s="321"/>
      <c r="FQY119" s="321"/>
      <c r="FQZ119" s="321"/>
      <c r="FRA119" s="321"/>
      <c r="FRB119" s="321"/>
      <c r="FRC119" s="321"/>
      <c r="FRD119" s="321"/>
      <c r="FRE119" s="321"/>
      <c r="FRF119" s="321"/>
      <c r="FRG119" s="321"/>
      <c r="FRH119" s="321"/>
      <c r="FRI119" s="321"/>
      <c r="FRJ119" s="321"/>
      <c r="FRK119" s="321"/>
      <c r="FRL119" s="321"/>
      <c r="FRM119" s="321"/>
      <c r="FRN119" s="321"/>
      <c r="FRO119" s="321"/>
      <c r="FRP119" s="321"/>
      <c r="FRQ119" s="321"/>
      <c r="FRR119" s="321"/>
      <c r="FRS119" s="321"/>
      <c r="FRT119" s="321"/>
      <c r="FRU119" s="321"/>
      <c r="FRV119" s="321"/>
      <c r="FRW119" s="321"/>
      <c r="FRX119" s="321"/>
      <c r="FRY119" s="321"/>
      <c r="FRZ119" s="321"/>
      <c r="FSA119" s="321"/>
      <c r="FSB119" s="321"/>
      <c r="FSC119" s="321"/>
      <c r="FSD119" s="321"/>
      <c r="FSE119" s="321"/>
      <c r="FSF119" s="321"/>
      <c r="FSG119" s="321"/>
      <c r="FSH119" s="321"/>
      <c r="FSI119" s="321"/>
      <c r="FSJ119" s="321"/>
      <c r="FSK119" s="321"/>
      <c r="FSL119" s="321"/>
      <c r="FSM119" s="321"/>
      <c r="FSN119" s="321"/>
      <c r="FSO119" s="321"/>
      <c r="FSP119" s="321"/>
      <c r="FSQ119" s="321"/>
      <c r="FSR119" s="321"/>
      <c r="FSS119" s="321"/>
      <c r="FST119" s="321"/>
      <c r="FSU119" s="321"/>
      <c r="FSV119" s="321"/>
      <c r="FSW119" s="321"/>
      <c r="FSX119" s="321"/>
      <c r="FSY119" s="321"/>
      <c r="FSZ119" s="321"/>
      <c r="FTA119" s="321"/>
      <c r="FTB119" s="321"/>
      <c r="FTC119" s="321"/>
      <c r="FTD119" s="321"/>
      <c r="FTE119" s="321"/>
      <c r="FTF119" s="321"/>
      <c r="FTG119" s="321"/>
      <c r="FTH119" s="321"/>
      <c r="FTI119" s="321"/>
      <c r="FTJ119" s="321"/>
      <c r="FTK119" s="321"/>
      <c r="FTL119" s="321"/>
      <c r="FTM119" s="321"/>
      <c r="FTN119" s="321"/>
      <c r="FTO119" s="321"/>
      <c r="FTP119" s="321"/>
      <c r="FTQ119" s="321"/>
      <c r="FTR119" s="321"/>
      <c r="FTS119" s="321"/>
      <c r="FTT119" s="321"/>
      <c r="FTU119" s="321"/>
      <c r="FTV119" s="321"/>
      <c r="FTW119" s="321"/>
      <c r="FTX119" s="321"/>
      <c r="FTY119" s="321"/>
      <c r="FTZ119" s="321"/>
      <c r="FUA119" s="321"/>
      <c r="FUB119" s="321"/>
      <c r="FUC119" s="321"/>
      <c r="FUD119" s="321"/>
      <c r="FUE119" s="321"/>
      <c r="FUF119" s="321"/>
      <c r="FUG119" s="321"/>
      <c r="FUH119" s="321"/>
      <c r="FUI119" s="321"/>
      <c r="FUJ119" s="321"/>
      <c r="FUK119" s="321"/>
      <c r="FUL119" s="321"/>
      <c r="FUM119" s="321"/>
      <c r="FUN119" s="321"/>
      <c r="FUO119" s="321"/>
      <c r="FUP119" s="321"/>
      <c r="FUQ119" s="321"/>
      <c r="FUR119" s="321"/>
      <c r="FUS119" s="321"/>
      <c r="FUT119" s="321"/>
      <c r="FUU119" s="321"/>
      <c r="FUV119" s="321"/>
      <c r="FUW119" s="321"/>
      <c r="FUX119" s="321"/>
      <c r="FUY119" s="321"/>
      <c r="FUZ119" s="321"/>
      <c r="FVA119" s="321"/>
      <c r="FVB119" s="321"/>
      <c r="FVC119" s="321"/>
      <c r="FVD119" s="321"/>
      <c r="FVE119" s="321"/>
      <c r="FVF119" s="321"/>
      <c r="FVG119" s="321"/>
      <c r="FVH119" s="321"/>
      <c r="FVI119" s="321"/>
      <c r="FVJ119" s="321"/>
      <c r="FVK119" s="321"/>
      <c r="FVL119" s="321"/>
      <c r="FVM119" s="321"/>
      <c r="FVN119" s="321"/>
      <c r="FVO119" s="321"/>
      <c r="FVP119" s="321"/>
      <c r="FVQ119" s="321"/>
      <c r="FVR119" s="321"/>
      <c r="FVS119" s="321"/>
      <c r="FVT119" s="321"/>
      <c r="FVU119" s="321"/>
      <c r="FVV119" s="321"/>
      <c r="FVW119" s="321"/>
      <c r="FVX119" s="321"/>
      <c r="FVY119" s="321"/>
      <c r="FVZ119" s="321"/>
      <c r="FWA119" s="321"/>
      <c r="FWB119" s="321"/>
      <c r="FWC119" s="321"/>
      <c r="FWD119" s="321"/>
      <c r="FWE119" s="321"/>
      <c r="FWF119" s="321"/>
      <c r="FWG119" s="321"/>
      <c r="FWH119" s="321"/>
      <c r="FWI119" s="321"/>
      <c r="FWJ119" s="321"/>
      <c r="FWK119" s="321"/>
      <c r="FWL119" s="321"/>
      <c r="FWM119" s="321"/>
      <c r="FWN119" s="321"/>
      <c r="FWO119" s="321"/>
      <c r="FWP119" s="321"/>
      <c r="FWQ119" s="321"/>
      <c r="FWR119" s="321"/>
      <c r="FWS119" s="321"/>
      <c r="FWT119" s="321"/>
      <c r="FWU119" s="321"/>
      <c r="FWV119" s="321"/>
      <c r="FWW119" s="321"/>
      <c r="FWX119" s="321"/>
      <c r="FWY119" s="321"/>
      <c r="FWZ119" s="321"/>
      <c r="FXA119" s="321"/>
      <c r="FXB119" s="321"/>
      <c r="FXC119" s="321"/>
      <c r="FXD119" s="321"/>
      <c r="FXE119" s="321"/>
      <c r="FXF119" s="321"/>
      <c r="FXG119" s="321"/>
      <c r="FXH119" s="321"/>
      <c r="FXI119" s="321"/>
      <c r="FXJ119" s="321"/>
      <c r="FXK119" s="321"/>
      <c r="FXL119" s="321"/>
      <c r="FXM119" s="321"/>
      <c r="FXN119" s="321"/>
      <c r="FXO119" s="321"/>
      <c r="FXP119" s="321"/>
      <c r="FXQ119" s="321"/>
      <c r="FXR119" s="321"/>
      <c r="FXS119" s="321"/>
      <c r="FXT119" s="321"/>
      <c r="FXU119" s="321"/>
      <c r="FXV119" s="321"/>
      <c r="FXW119" s="321"/>
      <c r="FXX119" s="321"/>
      <c r="FXY119" s="321"/>
      <c r="FXZ119" s="321"/>
      <c r="FYA119" s="321"/>
      <c r="FYB119" s="321"/>
      <c r="FYC119" s="321"/>
      <c r="FYD119" s="321"/>
      <c r="FYE119" s="321"/>
      <c r="FYF119" s="321"/>
      <c r="FYG119" s="321"/>
      <c r="FYH119" s="321"/>
      <c r="FYI119" s="321"/>
      <c r="FYJ119" s="321"/>
      <c r="FYK119" s="321"/>
      <c r="FYL119" s="321"/>
      <c r="FYM119" s="321"/>
      <c r="FYN119" s="321"/>
      <c r="FYO119" s="321"/>
      <c r="FYP119" s="321"/>
      <c r="FYQ119" s="321"/>
      <c r="FYR119" s="321"/>
      <c r="FYS119" s="321"/>
      <c r="FYT119" s="321"/>
      <c r="FYU119" s="321"/>
      <c r="FYV119" s="321"/>
      <c r="FYW119" s="321"/>
      <c r="FYX119" s="321"/>
      <c r="FYY119" s="321"/>
      <c r="FYZ119" s="321"/>
      <c r="FZA119" s="321"/>
      <c r="FZB119" s="321"/>
      <c r="FZC119" s="321"/>
      <c r="FZD119" s="321"/>
      <c r="FZE119" s="321"/>
      <c r="FZF119" s="321"/>
      <c r="FZG119" s="321"/>
      <c r="FZH119" s="321"/>
      <c r="FZI119" s="321"/>
      <c r="FZJ119" s="321"/>
      <c r="FZK119" s="321"/>
      <c r="FZL119" s="321"/>
      <c r="FZM119" s="321"/>
      <c r="FZN119" s="321"/>
      <c r="FZO119" s="321"/>
      <c r="FZP119" s="321"/>
      <c r="FZQ119" s="321"/>
      <c r="FZR119" s="321"/>
      <c r="FZS119" s="321"/>
      <c r="FZT119" s="321"/>
      <c r="FZU119" s="321"/>
      <c r="FZV119" s="321"/>
      <c r="FZW119" s="321"/>
      <c r="FZX119" s="321"/>
      <c r="FZY119" s="321"/>
      <c r="FZZ119" s="321"/>
      <c r="GAA119" s="321"/>
      <c r="GAB119" s="321"/>
      <c r="GAC119" s="321"/>
      <c r="GAD119" s="321"/>
      <c r="GAE119" s="321"/>
      <c r="GAF119" s="321"/>
      <c r="GAG119" s="321"/>
      <c r="GAH119" s="321"/>
      <c r="GAI119" s="321"/>
      <c r="GAJ119" s="321"/>
      <c r="GAK119" s="321"/>
      <c r="GAL119" s="321"/>
      <c r="GAM119" s="321"/>
      <c r="GAN119" s="321"/>
      <c r="GAO119" s="321"/>
      <c r="GAP119" s="321"/>
      <c r="GAQ119" s="321"/>
      <c r="GAR119" s="321"/>
      <c r="GAS119" s="321"/>
      <c r="GAT119" s="321"/>
      <c r="GAU119" s="321"/>
      <c r="GAV119" s="321"/>
      <c r="GAW119" s="321"/>
      <c r="GAX119" s="321"/>
      <c r="GAY119" s="321"/>
      <c r="GAZ119" s="321"/>
      <c r="GBA119" s="321"/>
      <c r="GBB119" s="321"/>
      <c r="GBC119" s="321"/>
      <c r="GBD119" s="321"/>
      <c r="GBE119" s="321"/>
      <c r="GBF119" s="321"/>
      <c r="GBG119" s="321"/>
      <c r="GBH119" s="321"/>
      <c r="GBI119" s="321"/>
      <c r="GBJ119" s="321"/>
      <c r="GBK119" s="321"/>
      <c r="GBL119" s="321"/>
      <c r="GBM119" s="321"/>
      <c r="GBN119" s="321"/>
      <c r="GBO119" s="321"/>
      <c r="GBP119" s="321"/>
      <c r="GBQ119" s="321"/>
      <c r="GBR119" s="321"/>
      <c r="GBS119" s="321"/>
      <c r="GBT119" s="321"/>
      <c r="GBU119" s="321"/>
      <c r="GBV119" s="321"/>
      <c r="GBW119" s="321"/>
      <c r="GBX119" s="321"/>
      <c r="GBY119" s="321"/>
      <c r="GBZ119" s="321"/>
      <c r="GCA119" s="321"/>
      <c r="GCB119" s="321"/>
      <c r="GCC119" s="321"/>
      <c r="GCD119" s="321"/>
      <c r="GCE119" s="321"/>
      <c r="GCF119" s="321"/>
      <c r="GCG119" s="321"/>
      <c r="GCH119" s="321"/>
      <c r="GCI119" s="321"/>
      <c r="GCJ119" s="321"/>
      <c r="GCK119" s="321"/>
      <c r="GCL119" s="321"/>
      <c r="GCM119" s="321"/>
      <c r="GCN119" s="321"/>
      <c r="GCO119" s="321"/>
      <c r="GCP119" s="321"/>
      <c r="GCQ119" s="321"/>
      <c r="GCR119" s="321"/>
      <c r="GCS119" s="321"/>
      <c r="GCT119" s="321"/>
      <c r="GCU119" s="321"/>
      <c r="GCV119" s="321"/>
      <c r="GCW119" s="321"/>
      <c r="GCX119" s="321"/>
      <c r="GCY119" s="321"/>
      <c r="GCZ119" s="321"/>
      <c r="GDA119" s="321"/>
      <c r="GDB119" s="321"/>
      <c r="GDC119" s="321"/>
      <c r="GDD119" s="321"/>
      <c r="GDE119" s="321"/>
      <c r="GDF119" s="321"/>
      <c r="GDG119" s="321"/>
      <c r="GDH119" s="321"/>
      <c r="GDI119" s="321"/>
      <c r="GDJ119" s="321"/>
      <c r="GDK119" s="321"/>
      <c r="GDL119" s="321"/>
      <c r="GDM119" s="321"/>
      <c r="GDN119" s="321"/>
      <c r="GDO119" s="321"/>
      <c r="GDP119" s="321"/>
      <c r="GDQ119" s="321"/>
      <c r="GDR119" s="321"/>
      <c r="GDS119" s="321"/>
      <c r="GDT119" s="321"/>
      <c r="GDU119" s="321"/>
      <c r="GDV119" s="321"/>
      <c r="GDW119" s="321"/>
      <c r="GDX119" s="321"/>
      <c r="GDY119" s="321"/>
      <c r="GDZ119" s="321"/>
      <c r="GEA119" s="321"/>
      <c r="GEB119" s="321"/>
      <c r="GEC119" s="321"/>
      <c r="GED119" s="321"/>
      <c r="GEE119" s="321"/>
      <c r="GEF119" s="321"/>
      <c r="GEG119" s="321"/>
      <c r="GEH119" s="321"/>
      <c r="GEI119" s="321"/>
      <c r="GEJ119" s="321"/>
      <c r="GEK119" s="321"/>
      <c r="GEL119" s="321"/>
      <c r="GEM119" s="321"/>
      <c r="GEN119" s="321"/>
      <c r="GEO119" s="321"/>
      <c r="GEP119" s="321"/>
      <c r="GEQ119" s="321"/>
      <c r="GER119" s="321"/>
      <c r="GES119" s="321"/>
      <c r="GET119" s="321"/>
      <c r="GEU119" s="321"/>
      <c r="GEV119" s="321"/>
      <c r="GEW119" s="321"/>
      <c r="GEX119" s="321"/>
      <c r="GEY119" s="321"/>
      <c r="GEZ119" s="321"/>
      <c r="GFA119" s="321"/>
      <c r="GFB119" s="321"/>
      <c r="GFC119" s="321"/>
      <c r="GFD119" s="321"/>
      <c r="GFE119" s="321"/>
      <c r="GFF119" s="321"/>
      <c r="GFG119" s="321"/>
      <c r="GFH119" s="321"/>
      <c r="GFI119" s="321"/>
      <c r="GFJ119" s="321"/>
      <c r="GFK119" s="321"/>
      <c r="GFL119" s="321"/>
      <c r="GFM119" s="321"/>
      <c r="GFN119" s="321"/>
      <c r="GFO119" s="321"/>
      <c r="GFP119" s="321"/>
      <c r="GFQ119" s="321"/>
      <c r="GFR119" s="321"/>
      <c r="GFS119" s="321"/>
      <c r="GFT119" s="321"/>
      <c r="GFU119" s="321"/>
      <c r="GFV119" s="321"/>
      <c r="GFW119" s="321"/>
      <c r="GFX119" s="321"/>
      <c r="GFY119" s="321"/>
      <c r="GFZ119" s="321"/>
      <c r="GGA119" s="321"/>
      <c r="GGB119" s="321"/>
      <c r="GGC119" s="321"/>
      <c r="GGD119" s="321"/>
      <c r="GGE119" s="321"/>
      <c r="GGF119" s="321"/>
      <c r="GGG119" s="321"/>
      <c r="GGH119" s="321"/>
      <c r="GGI119" s="321"/>
      <c r="GGJ119" s="321"/>
      <c r="GGK119" s="321"/>
      <c r="GGL119" s="321"/>
      <c r="GGM119" s="321"/>
      <c r="GGN119" s="321"/>
      <c r="GGO119" s="321"/>
      <c r="GGP119" s="321"/>
      <c r="GGQ119" s="321"/>
      <c r="GGR119" s="321"/>
      <c r="GGS119" s="321"/>
      <c r="GGT119" s="321"/>
      <c r="GGU119" s="321"/>
      <c r="GGV119" s="321"/>
      <c r="GGW119" s="321"/>
      <c r="GGX119" s="321"/>
      <c r="GGY119" s="321"/>
      <c r="GGZ119" s="321"/>
      <c r="GHA119" s="321"/>
      <c r="GHB119" s="321"/>
      <c r="GHC119" s="321"/>
      <c r="GHD119" s="321"/>
      <c r="GHE119" s="321"/>
      <c r="GHF119" s="321"/>
      <c r="GHG119" s="321"/>
      <c r="GHH119" s="321"/>
      <c r="GHI119" s="321"/>
      <c r="GHJ119" s="321"/>
      <c r="GHK119" s="321"/>
      <c r="GHL119" s="321"/>
      <c r="GHM119" s="321"/>
      <c r="GHN119" s="321"/>
      <c r="GHO119" s="321"/>
      <c r="GHP119" s="321"/>
      <c r="GHQ119" s="321"/>
      <c r="GHR119" s="321"/>
      <c r="GHS119" s="321"/>
      <c r="GHT119" s="321"/>
      <c r="GHU119" s="321"/>
      <c r="GHV119" s="321"/>
      <c r="GHW119" s="321"/>
      <c r="GHX119" s="321"/>
      <c r="GHY119" s="321"/>
      <c r="GHZ119" s="321"/>
      <c r="GIA119" s="321"/>
      <c r="GIB119" s="321"/>
      <c r="GIC119" s="321"/>
      <c r="GID119" s="321"/>
      <c r="GIE119" s="321"/>
      <c r="GIF119" s="321"/>
      <c r="GIG119" s="321"/>
      <c r="GIH119" s="321"/>
      <c r="GII119" s="321"/>
      <c r="GIJ119" s="321"/>
      <c r="GIK119" s="321"/>
      <c r="GIL119" s="321"/>
      <c r="GIM119" s="321"/>
      <c r="GIN119" s="321"/>
      <c r="GIO119" s="321"/>
      <c r="GIP119" s="321"/>
      <c r="GIQ119" s="321"/>
      <c r="GIR119" s="321"/>
      <c r="GIS119" s="321"/>
      <c r="GIT119" s="321"/>
      <c r="GIU119" s="321"/>
      <c r="GIV119" s="321"/>
      <c r="GIW119" s="321"/>
      <c r="GIX119" s="321"/>
      <c r="GIY119" s="321"/>
      <c r="GIZ119" s="321"/>
      <c r="GJA119" s="321"/>
      <c r="GJB119" s="321"/>
      <c r="GJC119" s="321"/>
      <c r="GJD119" s="321"/>
      <c r="GJE119" s="321"/>
      <c r="GJF119" s="321"/>
      <c r="GJG119" s="321"/>
      <c r="GJH119" s="321"/>
      <c r="GJI119" s="321"/>
      <c r="GJJ119" s="321"/>
      <c r="GJK119" s="321"/>
      <c r="GJL119" s="321"/>
      <c r="GJM119" s="321"/>
      <c r="GJN119" s="321"/>
      <c r="GJO119" s="321"/>
      <c r="GJP119" s="321"/>
      <c r="GJQ119" s="321"/>
      <c r="GJR119" s="321"/>
      <c r="GJS119" s="321"/>
      <c r="GJT119" s="321"/>
      <c r="GJU119" s="321"/>
      <c r="GJV119" s="321"/>
      <c r="GJW119" s="321"/>
      <c r="GJX119" s="321"/>
      <c r="GJY119" s="321"/>
      <c r="GJZ119" s="321"/>
      <c r="GKA119" s="321"/>
      <c r="GKB119" s="321"/>
      <c r="GKC119" s="321"/>
      <c r="GKD119" s="321"/>
      <c r="GKE119" s="321"/>
      <c r="GKF119" s="321"/>
      <c r="GKG119" s="321"/>
      <c r="GKH119" s="321"/>
      <c r="GKI119" s="321"/>
      <c r="GKJ119" s="321"/>
      <c r="GKK119" s="321"/>
      <c r="GKL119" s="321"/>
      <c r="GKM119" s="321"/>
      <c r="GKN119" s="321"/>
      <c r="GKO119" s="321"/>
      <c r="GKP119" s="321"/>
      <c r="GKQ119" s="321"/>
      <c r="GKR119" s="321"/>
      <c r="GKS119" s="321"/>
      <c r="GKT119" s="321"/>
      <c r="GKU119" s="321"/>
      <c r="GKV119" s="321"/>
      <c r="GKW119" s="321"/>
      <c r="GKX119" s="321"/>
      <c r="GKY119" s="321"/>
      <c r="GKZ119" s="321"/>
      <c r="GLA119" s="321"/>
      <c r="GLB119" s="321"/>
      <c r="GLC119" s="321"/>
      <c r="GLD119" s="321"/>
      <c r="GLE119" s="321"/>
      <c r="GLF119" s="321"/>
      <c r="GLG119" s="321"/>
      <c r="GLH119" s="321"/>
      <c r="GLI119" s="321"/>
      <c r="GLJ119" s="321"/>
      <c r="GLK119" s="321"/>
      <c r="GLL119" s="321"/>
      <c r="GLM119" s="321"/>
      <c r="GLN119" s="321"/>
      <c r="GLO119" s="321"/>
      <c r="GLP119" s="321"/>
      <c r="GLQ119" s="321"/>
      <c r="GLR119" s="321"/>
      <c r="GLS119" s="321"/>
      <c r="GLT119" s="321"/>
      <c r="GLU119" s="321"/>
      <c r="GLV119" s="321"/>
      <c r="GLW119" s="321"/>
      <c r="GLX119" s="321"/>
      <c r="GLY119" s="321"/>
      <c r="GLZ119" s="321"/>
      <c r="GMA119" s="321"/>
      <c r="GMB119" s="321"/>
      <c r="GMC119" s="321"/>
      <c r="GMD119" s="321"/>
      <c r="GME119" s="321"/>
      <c r="GMF119" s="321"/>
      <c r="GMG119" s="321"/>
      <c r="GMH119" s="321"/>
      <c r="GMI119" s="321"/>
      <c r="GMJ119" s="321"/>
      <c r="GMK119" s="321"/>
      <c r="GML119" s="321"/>
      <c r="GMM119" s="321"/>
      <c r="GMN119" s="321"/>
      <c r="GMO119" s="321"/>
      <c r="GMP119" s="321"/>
      <c r="GMQ119" s="321"/>
      <c r="GMR119" s="321"/>
      <c r="GMS119" s="321"/>
      <c r="GMT119" s="321"/>
      <c r="GMU119" s="321"/>
      <c r="GMV119" s="321"/>
      <c r="GMW119" s="321"/>
      <c r="GMX119" s="321"/>
      <c r="GMY119" s="321"/>
      <c r="GMZ119" s="321"/>
      <c r="GNA119" s="321"/>
      <c r="GNB119" s="321"/>
      <c r="GNC119" s="321"/>
      <c r="GND119" s="321"/>
      <c r="GNE119" s="321"/>
      <c r="GNF119" s="321"/>
      <c r="GNG119" s="321"/>
      <c r="GNH119" s="321"/>
      <c r="GNI119" s="321"/>
      <c r="GNJ119" s="321"/>
      <c r="GNK119" s="321"/>
      <c r="GNL119" s="321"/>
      <c r="GNM119" s="321"/>
      <c r="GNN119" s="321"/>
      <c r="GNO119" s="321"/>
      <c r="GNP119" s="321"/>
      <c r="GNQ119" s="321"/>
      <c r="GNR119" s="321"/>
      <c r="GNS119" s="321"/>
      <c r="GNT119" s="321"/>
      <c r="GNU119" s="321"/>
      <c r="GNV119" s="321"/>
      <c r="GNW119" s="321"/>
      <c r="GNX119" s="321"/>
      <c r="GNY119" s="321"/>
      <c r="GNZ119" s="321"/>
      <c r="GOA119" s="321"/>
      <c r="GOB119" s="321"/>
      <c r="GOC119" s="321"/>
      <c r="GOD119" s="321"/>
      <c r="GOE119" s="321"/>
      <c r="GOF119" s="321"/>
      <c r="GOG119" s="321"/>
      <c r="GOH119" s="321"/>
      <c r="GOI119" s="321"/>
      <c r="GOJ119" s="321"/>
      <c r="GOK119" s="321"/>
      <c r="GOL119" s="321"/>
      <c r="GOM119" s="321"/>
      <c r="GON119" s="321"/>
      <c r="GOO119" s="321"/>
      <c r="GOP119" s="321"/>
      <c r="GOQ119" s="321"/>
      <c r="GOR119" s="321"/>
      <c r="GOS119" s="321"/>
      <c r="GOT119" s="321"/>
      <c r="GOU119" s="321"/>
      <c r="GOV119" s="321"/>
      <c r="GOW119" s="321"/>
      <c r="GOX119" s="321"/>
      <c r="GOY119" s="321"/>
      <c r="GOZ119" s="321"/>
      <c r="GPA119" s="321"/>
      <c r="GPB119" s="321"/>
      <c r="GPC119" s="321"/>
      <c r="GPD119" s="321"/>
      <c r="GPE119" s="321"/>
      <c r="GPF119" s="321"/>
      <c r="GPG119" s="321"/>
      <c r="GPH119" s="321"/>
      <c r="GPI119" s="321"/>
      <c r="GPJ119" s="321"/>
      <c r="GPK119" s="321"/>
      <c r="GPL119" s="321"/>
      <c r="GPM119" s="321"/>
      <c r="GPN119" s="321"/>
      <c r="GPO119" s="321"/>
      <c r="GPP119" s="321"/>
      <c r="GPQ119" s="321"/>
      <c r="GPR119" s="321"/>
      <c r="GPS119" s="321"/>
      <c r="GPT119" s="321"/>
      <c r="GPU119" s="321"/>
      <c r="GPV119" s="321"/>
      <c r="GPW119" s="321"/>
      <c r="GPX119" s="321"/>
      <c r="GPY119" s="321"/>
      <c r="GPZ119" s="321"/>
      <c r="GQA119" s="321"/>
      <c r="GQB119" s="321"/>
      <c r="GQC119" s="321"/>
      <c r="GQD119" s="321"/>
      <c r="GQE119" s="321"/>
      <c r="GQF119" s="321"/>
      <c r="GQG119" s="321"/>
      <c r="GQH119" s="321"/>
      <c r="GQI119" s="321"/>
      <c r="GQJ119" s="321"/>
      <c r="GQK119" s="321"/>
      <c r="GQL119" s="321"/>
      <c r="GQM119" s="321"/>
      <c r="GQN119" s="321"/>
      <c r="GQO119" s="321"/>
      <c r="GQP119" s="321"/>
      <c r="GQQ119" s="321"/>
      <c r="GQR119" s="321"/>
      <c r="GQS119" s="321"/>
      <c r="GQT119" s="321"/>
      <c r="GQU119" s="321"/>
      <c r="GQV119" s="321"/>
      <c r="GQW119" s="321"/>
      <c r="GQX119" s="321"/>
      <c r="GQY119" s="321"/>
      <c r="GQZ119" s="321"/>
      <c r="GRA119" s="321"/>
      <c r="GRB119" s="321"/>
      <c r="GRC119" s="321"/>
      <c r="GRD119" s="321"/>
      <c r="GRE119" s="321"/>
      <c r="GRF119" s="321"/>
      <c r="GRG119" s="321"/>
      <c r="GRH119" s="321"/>
      <c r="GRI119" s="321"/>
      <c r="GRJ119" s="321"/>
      <c r="GRK119" s="321"/>
      <c r="GRL119" s="321"/>
      <c r="GRM119" s="321"/>
      <c r="GRN119" s="321"/>
      <c r="GRO119" s="321"/>
      <c r="GRP119" s="321"/>
      <c r="GRQ119" s="321"/>
      <c r="GRR119" s="321"/>
      <c r="GRS119" s="321"/>
      <c r="GRT119" s="321"/>
      <c r="GRU119" s="321"/>
      <c r="GRV119" s="321"/>
      <c r="GRW119" s="321"/>
      <c r="GRX119" s="321"/>
      <c r="GRY119" s="321"/>
      <c r="GRZ119" s="321"/>
      <c r="GSA119" s="321"/>
      <c r="GSB119" s="321"/>
      <c r="GSC119" s="321"/>
      <c r="GSD119" s="321"/>
      <c r="GSE119" s="321"/>
      <c r="GSF119" s="321"/>
      <c r="GSG119" s="321"/>
      <c r="GSH119" s="321"/>
      <c r="GSI119" s="321"/>
      <c r="GSJ119" s="321"/>
      <c r="GSK119" s="321"/>
      <c r="GSL119" s="321"/>
      <c r="GSM119" s="321"/>
      <c r="GSN119" s="321"/>
      <c r="GSO119" s="321"/>
      <c r="GSP119" s="321"/>
      <c r="GSQ119" s="321"/>
      <c r="GSR119" s="321"/>
      <c r="GSS119" s="321"/>
      <c r="GST119" s="321"/>
      <c r="GSU119" s="321"/>
      <c r="GSV119" s="321"/>
      <c r="GSW119" s="321"/>
      <c r="GSX119" s="321"/>
      <c r="GSY119" s="321"/>
      <c r="GSZ119" s="321"/>
      <c r="GTA119" s="321"/>
      <c r="GTB119" s="321"/>
      <c r="GTC119" s="321"/>
      <c r="GTD119" s="321"/>
      <c r="GTE119" s="321"/>
      <c r="GTF119" s="321"/>
      <c r="GTG119" s="321"/>
      <c r="GTH119" s="321"/>
      <c r="GTI119" s="321"/>
      <c r="GTJ119" s="321"/>
      <c r="GTK119" s="321"/>
      <c r="GTL119" s="321"/>
      <c r="GTM119" s="321"/>
      <c r="GTN119" s="321"/>
      <c r="GTO119" s="321"/>
      <c r="GTP119" s="321"/>
      <c r="GTQ119" s="321"/>
      <c r="GTR119" s="321"/>
      <c r="GTS119" s="321"/>
      <c r="GTT119" s="321"/>
      <c r="GTU119" s="321"/>
      <c r="GTV119" s="321"/>
      <c r="GTW119" s="321"/>
      <c r="GTX119" s="321"/>
      <c r="GTY119" s="321"/>
      <c r="GTZ119" s="321"/>
      <c r="GUA119" s="321"/>
      <c r="GUB119" s="321"/>
      <c r="GUC119" s="321"/>
      <c r="GUD119" s="321"/>
      <c r="GUE119" s="321"/>
      <c r="GUF119" s="321"/>
      <c r="GUG119" s="321"/>
      <c r="GUH119" s="321"/>
      <c r="GUI119" s="321"/>
      <c r="GUJ119" s="321"/>
      <c r="GUK119" s="321"/>
      <c r="GUL119" s="321"/>
      <c r="GUM119" s="321"/>
      <c r="GUN119" s="321"/>
      <c r="GUO119" s="321"/>
      <c r="GUP119" s="321"/>
      <c r="GUQ119" s="321"/>
      <c r="GUR119" s="321"/>
      <c r="GUS119" s="321"/>
      <c r="GUT119" s="321"/>
      <c r="GUU119" s="321"/>
      <c r="GUV119" s="321"/>
      <c r="GUW119" s="321"/>
      <c r="GUX119" s="321"/>
      <c r="GUY119" s="321"/>
      <c r="GUZ119" s="321"/>
      <c r="GVA119" s="321"/>
      <c r="GVB119" s="321"/>
      <c r="GVC119" s="321"/>
      <c r="GVD119" s="321"/>
      <c r="GVE119" s="321"/>
      <c r="GVF119" s="321"/>
      <c r="GVG119" s="321"/>
      <c r="GVH119" s="321"/>
      <c r="GVI119" s="321"/>
      <c r="GVJ119" s="321"/>
      <c r="GVK119" s="321"/>
      <c r="GVL119" s="321"/>
      <c r="GVM119" s="321"/>
      <c r="GVN119" s="321"/>
      <c r="GVO119" s="321"/>
      <c r="GVP119" s="321"/>
      <c r="GVQ119" s="321"/>
      <c r="GVR119" s="321"/>
      <c r="GVS119" s="321"/>
      <c r="GVT119" s="321"/>
      <c r="GVU119" s="321"/>
      <c r="GVV119" s="321"/>
      <c r="GVW119" s="321"/>
      <c r="GVX119" s="321"/>
      <c r="GVY119" s="321"/>
      <c r="GVZ119" s="321"/>
      <c r="GWA119" s="321"/>
      <c r="GWB119" s="321"/>
      <c r="GWC119" s="321"/>
      <c r="GWD119" s="321"/>
      <c r="GWE119" s="321"/>
      <c r="GWF119" s="321"/>
      <c r="GWG119" s="321"/>
      <c r="GWH119" s="321"/>
      <c r="GWI119" s="321"/>
      <c r="GWJ119" s="321"/>
      <c r="GWK119" s="321"/>
      <c r="GWL119" s="321"/>
      <c r="GWM119" s="321"/>
      <c r="GWN119" s="321"/>
      <c r="GWO119" s="321"/>
      <c r="GWP119" s="321"/>
      <c r="GWQ119" s="321"/>
      <c r="GWR119" s="321"/>
      <c r="GWS119" s="321"/>
      <c r="GWT119" s="321"/>
      <c r="GWU119" s="321"/>
      <c r="GWV119" s="321"/>
      <c r="GWW119" s="321"/>
      <c r="GWX119" s="321"/>
      <c r="GWY119" s="321"/>
      <c r="GWZ119" s="321"/>
      <c r="GXA119" s="321"/>
      <c r="GXB119" s="321"/>
      <c r="GXC119" s="321"/>
      <c r="GXD119" s="321"/>
      <c r="GXE119" s="321"/>
      <c r="GXF119" s="321"/>
      <c r="GXG119" s="321"/>
      <c r="GXH119" s="321"/>
      <c r="GXI119" s="321"/>
      <c r="GXJ119" s="321"/>
      <c r="GXK119" s="321"/>
      <c r="GXL119" s="321"/>
      <c r="GXM119" s="321"/>
      <c r="GXN119" s="321"/>
      <c r="GXO119" s="321"/>
      <c r="GXP119" s="321"/>
      <c r="GXQ119" s="321"/>
      <c r="GXR119" s="321"/>
      <c r="GXS119" s="321"/>
      <c r="GXT119" s="321"/>
      <c r="GXU119" s="321"/>
      <c r="GXV119" s="321"/>
      <c r="GXW119" s="321"/>
      <c r="GXX119" s="321"/>
      <c r="GXY119" s="321"/>
      <c r="GXZ119" s="321"/>
      <c r="GYA119" s="321"/>
      <c r="GYB119" s="321"/>
      <c r="GYC119" s="321"/>
      <c r="GYD119" s="321"/>
      <c r="GYE119" s="321"/>
      <c r="GYF119" s="321"/>
      <c r="GYG119" s="321"/>
      <c r="GYH119" s="321"/>
      <c r="GYI119" s="321"/>
      <c r="GYJ119" s="321"/>
      <c r="GYK119" s="321"/>
      <c r="GYL119" s="321"/>
      <c r="GYM119" s="321"/>
      <c r="GYN119" s="321"/>
      <c r="GYO119" s="321"/>
      <c r="GYP119" s="321"/>
      <c r="GYQ119" s="321"/>
      <c r="GYR119" s="321"/>
      <c r="GYS119" s="321"/>
      <c r="GYT119" s="321"/>
      <c r="GYU119" s="321"/>
      <c r="GYV119" s="321"/>
      <c r="GYW119" s="321"/>
      <c r="GYX119" s="321"/>
      <c r="GYY119" s="321"/>
      <c r="GYZ119" s="321"/>
      <c r="GZA119" s="321"/>
      <c r="GZB119" s="321"/>
      <c r="GZC119" s="321"/>
      <c r="GZD119" s="321"/>
      <c r="GZE119" s="321"/>
      <c r="GZF119" s="321"/>
      <c r="GZG119" s="321"/>
      <c r="GZH119" s="321"/>
      <c r="GZI119" s="321"/>
      <c r="GZJ119" s="321"/>
      <c r="GZK119" s="321"/>
      <c r="GZL119" s="321"/>
      <c r="GZM119" s="321"/>
      <c r="GZN119" s="321"/>
      <c r="GZO119" s="321"/>
      <c r="GZP119" s="321"/>
      <c r="GZQ119" s="321"/>
      <c r="GZR119" s="321"/>
      <c r="GZS119" s="321"/>
      <c r="GZT119" s="321"/>
      <c r="GZU119" s="321"/>
      <c r="GZV119" s="321"/>
      <c r="GZW119" s="321"/>
      <c r="GZX119" s="321"/>
      <c r="GZY119" s="321"/>
      <c r="GZZ119" s="321"/>
      <c r="HAA119" s="321"/>
      <c r="HAB119" s="321"/>
      <c r="HAC119" s="321"/>
      <c r="HAD119" s="321"/>
      <c r="HAE119" s="321"/>
      <c r="HAF119" s="321"/>
      <c r="HAG119" s="321"/>
      <c r="HAH119" s="321"/>
      <c r="HAI119" s="321"/>
      <c r="HAJ119" s="321"/>
      <c r="HAK119" s="321"/>
      <c r="HAL119" s="321"/>
      <c r="HAM119" s="321"/>
      <c r="HAN119" s="321"/>
      <c r="HAO119" s="321"/>
      <c r="HAP119" s="321"/>
      <c r="HAQ119" s="321"/>
      <c r="HAR119" s="321"/>
      <c r="HAS119" s="321"/>
      <c r="HAT119" s="321"/>
      <c r="HAU119" s="321"/>
      <c r="HAV119" s="321"/>
      <c r="HAW119" s="321"/>
      <c r="HAX119" s="321"/>
      <c r="HAY119" s="321"/>
      <c r="HAZ119" s="321"/>
      <c r="HBA119" s="321"/>
      <c r="HBB119" s="321"/>
      <c r="HBC119" s="321"/>
      <c r="HBD119" s="321"/>
      <c r="HBE119" s="321"/>
      <c r="HBF119" s="321"/>
      <c r="HBG119" s="321"/>
      <c r="HBH119" s="321"/>
      <c r="HBI119" s="321"/>
      <c r="HBJ119" s="321"/>
      <c r="HBK119" s="321"/>
      <c r="HBL119" s="321"/>
      <c r="HBM119" s="321"/>
      <c r="HBN119" s="321"/>
      <c r="HBO119" s="321"/>
      <c r="HBP119" s="321"/>
      <c r="HBQ119" s="321"/>
      <c r="HBR119" s="321"/>
      <c r="HBS119" s="321"/>
      <c r="HBT119" s="321"/>
      <c r="HBU119" s="321"/>
      <c r="HBV119" s="321"/>
      <c r="HBW119" s="321"/>
      <c r="HBX119" s="321"/>
      <c r="HBY119" s="321"/>
      <c r="HBZ119" s="321"/>
      <c r="HCA119" s="321"/>
      <c r="HCB119" s="321"/>
      <c r="HCC119" s="321"/>
      <c r="HCD119" s="321"/>
      <c r="HCE119" s="321"/>
      <c r="HCF119" s="321"/>
      <c r="HCG119" s="321"/>
      <c r="HCH119" s="321"/>
      <c r="HCI119" s="321"/>
      <c r="HCJ119" s="321"/>
      <c r="HCK119" s="321"/>
      <c r="HCL119" s="321"/>
      <c r="HCM119" s="321"/>
      <c r="HCN119" s="321"/>
      <c r="HCO119" s="321"/>
      <c r="HCP119" s="321"/>
      <c r="HCQ119" s="321"/>
      <c r="HCR119" s="321"/>
      <c r="HCS119" s="321"/>
      <c r="HCT119" s="321"/>
      <c r="HCU119" s="321"/>
      <c r="HCV119" s="321"/>
      <c r="HCW119" s="321"/>
      <c r="HCX119" s="321"/>
      <c r="HCY119" s="321"/>
      <c r="HCZ119" s="321"/>
      <c r="HDA119" s="321"/>
      <c r="HDB119" s="321"/>
      <c r="HDC119" s="321"/>
      <c r="HDD119" s="321"/>
      <c r="HDE119" s="321"/>
      <c r="HDF119" s="321"/>
      <c r="HDG119" s="321"/>
      <c r="HDH119" s="321"/>
      <c r="HDI119" s="321"/>
      <c r="HDJ119" s="321"/>
      <c r="HDK119" s="321"/>
      <c r="HDL119" s="321"/>
      <c r="HDM119" s="321"/>
      <c r="HDN119" s="321"/>
      <c r="HDO119" s="321"/>
      <c r="HDP119" s="321"/>
      <c r="HDQ119" s="321"/>
      <c r="HDR119" s="321"/>
      <c r="HDS119" s="321"/>
      <c r="HDT119" s="321"/>
      <c r="HDU119" s="321"/>
      <c r="HDV119" s="321"/>
      <c r="HDW119" s="321"/>
      <c r="HDX119" s="321"/>
      <c r="HDY119" s="321"/>
      <c r="HDZ119" s="321"/>
      <c r="HEA119" s="321"/>
      <c r="HEB119" s="321"/>
      <c r="HEC119" s="321"/>
      <c r="HED119" s="321"/>
      <c r="HEE119" s="321"/>
      <c r="HEF119" s="321"/>
      <c r="HEG119" s="321"/>
      <c r="HEH119" s="321"/>
      <c r="HEI119" s="321"/>
      <c r="HEJ119" s="321"/>
      <c r="HEK119" s="321"/>
      <c r="HEL119" s="321"/>
      <c r="HEM119" s="321"/>
      <c r="HEN119" s="321"/>
      <c r="HEO119" s="321"/>
      <c r="HEP119" s="321"/>
      <c r="HEQ119" s="321"/>
      <c r="HER119" s="321"/>
      <c r="HES119" s="321"/>
      <c r="HET119" s="321"/>
      <c r="HEU119" s="321"/>
      <c r="HEV119" s="321"/>
      <c r="HEW119" s="321"/>
      <c r="HEX119" s="321"/>
      <c r="HEY119" s="321"/>
      <c r="HEZ119" s="321"/>
      <c r="HFA119" s="321"/>
      <c r="HFB119" s="321"/>
      <c r="HFC119" s="321"/>
      <c r="HFD119" s="321"/>
      <c r="HFE119" s="321"/>
      <c r="HFF119" s="321"/>
      <c r="HFG119" s="321"/>
      <c r="HFH119" s="321"/>
      <c r="HFI119" s="321"/>
      <c r="HFJ119" s="321"/>
      <c r="HFK119" s="321"/>
      <c r="HFL119" s="321"/>
      <c r="HFM119" s="321"/>
      <c r="HFN119" s="321"/>
      <c r="HFO119" s="321"/>
      <c r="HFP119" s="321"/>
      <c r="HFQ119" s="321"/>
      <c r="HFR119" s="321"/>
      <c r="HFS119" s="321"/>
      <c r="HFT119" s="321"/>
      <c r="HFU119" s="321"/>
      <c r="HFV119" s="321"/>
      <c r="HFW119" s="321"/>
      <c r="HFX119" s="321"/>
      <c r="HFY119" s="321"/>
      <c r="HFZ119" s="321"/>
      <c r="HGA119" s="321"/>
      <c r="HGB119" s="321"/>
      <c r="HGC119" s="321"/>
      <c r="HGD119" s="321"/>
      <c r="HGE119" s="321"/>
      <c r="HGF119" s="321"/>
      <c r="HGG119" s="321"/>
      <c r="HGH119" s="321"/>
      <c r="HGI119" s="321"/>
      <c r="HGJ119" s="321"/>
      <c r="HGK119" s="321"/>
      <c r="HGL119" s="321"/>
      <c r="HGM119" s="321"/>
      <c r="HGN119" s="321"/>
      <c r="HGO119" s="321"/>
      <c r="HGP119" s="321"/>
      <c r="HGQ119" s="321"/>
      <c r="HGR119" s="321"/>
      <c r="HGS119" s="321"/>
      <c r="HGT119" s="321"/>
      <c r="HGU119" s="321"/>
      <c r="HGV119" s="321"/>
      <c r="HGW119" s="321"/>
      <c r="HGX119" s="321"/>
      <c r="HGY119" s="321"/>
      <c r="HGZ119" s="321"/>
      <c r="HHA119" s="321"/>
      <c r="HHB119" s="321"/>
      <c r="HHC119" s="321"/>
      <c r="HHD119" s="321"/>
      <c r="HHE119" s="321"/>
      <c r="HHF119" s="321"/>
      <c r="HHG119" s="321"/>
      <c r="HHH119" s="321"/>
      <c r="HHI119" s="321"/>
      <c r="HHJ119" s="321"/>
      <c r="HHK119" s="321"/>
      <c r="HHL119" s="321"/>
      <c r="HHM119" s="321"/>
      <c r="HHN119" s="321"/>
      <c r="HHO119" s="321"/>
      <c r="HHP119" s="321"/>
      <c r="HHQ119" s="321"/>
      <c r="HHR119" s="321"/>
      <c r="HHS119" s="321"/>
      <c r="HHT119" s="321"/>
      <c r="HHU119" s="321"/>
      <c r="HHV119" s="321"/>
      <c r="HHW119" s="321"/>
      <c r="HHX119" s="321"/>
      <c r="HHY119" s="321"/>
      <c r="HHZ119" s="321"/>
      <c r="HIA119" s="321"/>
      <c r="HIB119" s="321"/>
      <c r="HIC119" s="321"/>
      <c r="HID119" s="321"/>
      <c r="HIE119" s="321"/>
      <c r="HIF119" s="321"/>
      <c r="HIG119" s="321"/>
      <c r="HIH119" s="321"/>
      <c r="HII119" s="321"/>
      <c r="HIJ119" s="321"/>
      <c r="HIK119" s="321"/>
      <c r="HIL119" s="321"/>
      <c r="HIM119" s="321"/>
      <c r="HIN119" s="321"/>
      <c r="HIO119" s="321"/>
      <c r="HIP119" s="321"/>
      <c r="HIQ119" s="321"/>
      <c r="HIR119" s="321"/>
      <c r="HIS119" s="321"/>
      <c r="HIT119" s="321"/>
      <c r="HIU119" s="321"/>
      <c r="HIV119" s="321"/>
      <c r="HIW119" s="321"/>
      <c r="HIX119" s="321"/>
      <c r="HIY119" s="321"/>
      <c r="HIZ119" s="321"/>
      <c r="HJA119" s="321"/>
      <c r="HJB119" s="321"/>
      <c r="HJC119" s="321"/>
      <c r="HJD119" s="321"/>
      <c r="HJE119" s="321"/>
      <c r="HJF119" s="321"/>
      <c r="HJG119" s="321"/>
      <c r="HJH119" s="321"/>
      <c r="HJI119" s="321"/>
      <c r="HJJ119" s="321"/>
      <c r="HJK119" s="321"/>
      <c r="HJL119" s="321"/>
      <c r="HJM119" s="321"/>
      <c r="HJN119" s="321"/>
      <c r="HJO119" s="321"/>
      <c r="HJP119" s="321"/>
      <c r="HJQ119" s="321"/>
      <c r="HJR119" s="321"/>
      <c r="HJS119" s="321"/>
      <c r="HJT119" s="321"/>
      <c r="HJU119" s="321"/>
      <c r="HJV119" s="321"/>
      <c r="HJW119" s="321"/>
      <c r="HJX119" s="321"/>
      <c r="HJY119" s="321"/>
      <c r="HJZ119" s="321"/>
      <c r="HKA119" s="321"/>
      <c r="HKB119" s="321"/>
      <c r="HKC119" s="321"/>
      <c r="HKD119" s="321"/>
      <c r="HKE119" s="321"/>
      <c r="HKF119" s="321"/>
      <c r="HKG119" s="321"/>
      <c r="HKH119" s="321"/>
      <c r="HKI119" s="321"/>
      <c r="HKJ119" s="321"/>
      <c r="HKK119" s="321"/>
      <c r="HKL119" s="321"/>
      <c r="HKM119" s="321"/>
      <c r="HKN119" s="321"/>
      <c r="HKO119" s="321"/>
      <c r="HKP119" s="321"/>
      <c r="HKQ119" s="321"/>
      <c r="HKR119" s="321"/>
      <c r="HKS119" s="321"/>
      <c r="HKT119" s="321"/>
      <c r="HKU119" s="321"/>
      <c r="HKV119" s="321"/>
      <c r="HKW119" s="321"/>
      <c r="HKX119" s="321"/>
      <c r="HKY119" s="321"/>
      <c r="HKZ119" s="321"/>
      <c r="HLA119" s="321"/>
      <c r="HLB119" s="321"/>
      <c r="HLC119" s="321"/>
      <c r="HLD119" s="321"/>
      <c r="HLE119" s="321"/>
      <c r="HLF119" s="321"/>
      <c r="HLG119" s="321"/>
      <c r="HLH119" s="321"/>
      <c r="HLI119" s="321"/>
      <c r="HLJ119" s="321"/>
      <c r="HLK119" s="321"/>
      <c r="HLL119" s="321"/>
      <c r="HLM119" s="321"/>
      <c r="HLN119" s="321"/>
      <c r="HLO119" s="321"/>
      <c r="HLP119" s="321"/>
      <c r="HLQ119" s="321"/>
      <c r="HLR119" s="321"/>
      <c r="HLS119" s="321"/>
      <c r="HLT119" s="321"/>
      <c r="HLU119" s="321"/>
      <c r="HLV119" s="321"/>
      <c r="HLW119" s="321"/>
      <c r="HLX119" s="321"/>
      <c r="HLY119" s="321"/>
      <c r="HLZ119" s="321"/>
      <c r="HMA119" s="321"/>
      <c r="HMB119" s="321"/>
      <c r="HMC119" s="321"/>
      <c r="HMD119" s="321"/>
      <c r="HME119" s="321"/>
      <c r="HMF119" s="321"/>
      <c r="HMG119" s="321"/>
      <c r="HMH119" s="321"/>
      <c r="HMI119" s="321"/>
      <c r="HMJ119" s="321"/>
      <c r="HMK119" s="321"/>
      <c r="HML119" s="321"/>
      <c r="HMM119" s="321"/>
      <c r="HMN119" s="321"/>
      <c r="HMO119" s="321"/>
      <c r="HMP119" s="321"/>
      <c r="HMQ119" s="321"/>
      <c r="HMR119" s="321"/>
      <c r="HMS119" s="321"/>
      <c r="HMT119" s="321"/>
      <c r="HMU119" s="321"/>
      <c r="HMV119" s="321"/>
      <c r="HMW119" s="321"/>
      <c r="HMX119" s="321"/>
      <c r="HMY119" s="321"/>
      <c r="HMZ119" s="321"/>
      <c r="HNA119" s="321"/>
      <c r="HNB119" s="321"/>
      <c r="HNC119" s="321"/>
      <c r="HND119" s="321"/>
      <c r="HNE119" s="321"/>
      <c r="HNF119" s="321"/>
      <c r="HNG119" s="321"/>
      <c r="HNH119" s="321"/>
      <c r="HNI119" s="321"/>
      <c r="HNJ119" s="321"/>
      <c r="HNK119" s="321"/>
      <c r="HNL119" s="321"/>
      <c r="HNM119" s="321"/>
      <c r="HNN119" s="321"/>
      <c r="HNO119" s="321"/>
      <c r="HNP119" s="321"/>
      <c r="HNQ119" s="321"/>
      <c r="HNR119" s="321"/>
      <c r="HNS119" s="321"/>
      <c r="HNT119" s="321"/>
      <c r="HNU119" s="321"/>
      <c r="HNV119" s="321"/>
      <c r="HNW119" s="321"/>
      <c r="HNX119" s="321"/>
      <c r="HNY119" s="321"/>
      <c r="HNZ119" s="321"/>
      <c r="HOA119" s="321"/>
      <c r="HOB119" s="321"/>
      <c r="HOC119" s="321"/>
      <c r="HOD119" s="321"/>
      <c r="HOE119" s="321"/>
      <c r="HOF119" s="321"/>
      <c r="HOG119" s="321"/>
      <c r="HOH119" s="321"/>
      <c r="HOI119" s="321"/>
      <c r="HOJ119" s="321"/>
      <c r="HOK119" s="321"/>
      <c r="HOL119" s="321"/>
      <c r="HOM119" s="321"/>
      <c r="HON119" s="321"/>
      <c r="HOO119" s="321"/>
      <c r="HOP119" s="321"/>
      <c r="HOQ119" s="321"/>
      <c r="HOR119" s="321"/>
      <c r="HOS119" s="321"/>
      <c r="HOT119" s="321"/>
      <c r="HOU119" s="321"/>
      <c r="HOV119" s="321"/>
      <c r="HOW119" s="321"/>
      <c r="HOX119" s="321"/>
      <c r="HOY119" s="321"/>
      <c r="HOZ119" s="321"/>
      <c r="HPA119" s="321"/>
      <c r="HPB119" s="321"/>
      <c r="HPC119" s="321"/>
      <c r="HPD119" s="321"/>
      <c r="HPE119" s="321"/>
      <c r="HPF119" s="321"/>
      <c r="HPG119" s="321"/>
      <c r="HPH119" s="321"/>
      <c r="HPI119" s="321"/>
      <c r="HPJ119" s="321"/>
      <c r="HPK119" s="321"/>
      <c r="HPL119" s="321"/>
      <c r="HPM119" s="321"/>
      <c r="HPN119" s="321"/>
      <c r="HPO119" s="321"/>
      <c r="HPP119" s="321"/>
      <c r="HPQ119" s="321"/>
      <c r="HPR119" s="321"/>
      <c r="HPS119" s="321"/>
      <c r="HPT119" s="321"/>
      <c r="HPU119" s="321"/>
      <c r="HPV119" s="321"/>
      <c r="HPW119" s="321"/>
      <c r="HPX119" s="321"/>
      <c r="HPY119" s="321"/>
      <c r="HPZ119" s="321"/>
      <c r="HQA119" s="321"/>
      <c r="HQB119" s="321"/>
      <c r="HQC119" s="321"/>
      <c r="HQD119" s="321"/>
      <c r="HQE119" s="321"/>
      <c r="HQF119" s="321"/>
      <c r="HQG119" s="321"/>
      <c r="HQH119" s="321"/>
      <c r="HQI119" s="321"/>
      <c r="HQJ119" s="321"/>
      <c r="HQK119" s="321"/>
      <c r="HQL119" s="321"/>
      <c r="HQM119" s="321"/>
      <c r="HQN119" s="321"/>
      <c r="HQO119" s="321"/>
      <c r="HQP119" s="321"/>
      <c r="HQQ119" s="321"/>
      <c r="HQR119" s="321"/>
      <c r="HQS119" s="321"/>
      <c r="HQT119" s="321"/>
      <c r="HQU119" s="321"/>
      <c r="HQV119" s="321"/>
      <c r="HQW119" s="321"/>
      <c r="HQX119" s="321"/>
      <c r="HQY119" s="321"/>
      <c r="HQZ119" s="321"/>
      <c r="HRA119" s="321"/>
      <c r="HRB119" s="321"/>
      <c r="HRC119" s="321"/>
      <c r="HRD119" s="321"/>
      <c r="HRE119" s="321"/>
      <c r="HRF119" s="321"/>
      <c r="HRG119" s="321"/>
      <c r="HRH119" s="321"/>
      <c r="HRI119" s="321"/>
      <c r="HRJ119" s="321"/>
      <c r="HRK119" s="321"/>
      <c r="HRL119" s="321"/>
      <c r="HRM119" s="321"/>
      <c r="HRN119" s="321"/>
      <c r="HRO119" s="321"/>
      <c r="HRP119" s="321"/>
      <c r="HRQ119" s="321"/>
      <c r="HRR119" s="321"/>
      <c r="HRS119" s="321"/>
      <c r="HRT119" s="321"/>
      <c r="HRU119" s="321"/>
      <c r="HRV119" s="321"/>
      <c r="HRW119" s="321"/>
      <c r="HRX119" s="321"/>
      <c r="HRY119" s="321"/>
      <c r="HRZ119" s="321"/>
      <c r="HSA119" s="321"/>
      <c r="HSB119" s="321"/>
      <c r="HSC119" s="321"/>
      <c r="HSD119" s="321"/>
      <c r="HSE119" s="321"/>
      <c r="HSF119" s="321"/>
      <c r="HSG119" s="321"/>
      <c r="HSH119" s="321"/>
      <c r="HSI119" s="321"/>
      <c r="HSJ119" s="321"/>
      <c r="HSK119" s="321"/>
      <c r="HSL119" s="321"/>
      <c r="HSM119" s="321"/>
      <c r="HSN119" s="321"/>
      <c r="HSO119" s="321"/>
      <c r="HSP119" s="321"/>
      <c r="HSQ119" s="321"/>
      <c r="HSR119" s="321"/>
      <c r="HSS119" s="321"/>
      <c r="HST119" s="321"/>
      <c r="HSU119" s="321"/>
      <c r="HSV119" s="321"/>
      <c r="HSW119" s="321"/>
      <c r="HSX119" s="321"/>
      <c r="HSY119" s="321"/>
      <c r="HSZ119" s="321"/>
      <c r="HTA119" s="321"/>
      <c r="HTB119" s="321"/>
      <c r="HTC119" s="321"/>
      <c r="HTD119" s="321"/>
      <c r="HTE119" s="321"/>
      <c r="HTF119" s="321"/>
      <c r="HTG119" s="321"/>
      <c r="HTH119" s="321"/>
      <c r="HTI119" s="321"/>
      <c r="HTJ119" s="321"/>
      <c r="HTK119" s="321"/>
      <c r="HTL119" s="321"/>
      <c r="HTM119" s="321"/>
      <c r="HTN119" s="321"/>
      <c r="HTO119" s="321"/>
      <c r="HTP119" s="321"/>
      <c r="HTQ119" s="321"/>
      <c r="HTR119" s="321"/>
      <c r="HTS119" s="321"/>
      <c r="HTT119" s="321"/>
      <c r="HTU119" s="321"/>
      <c r="HTV119" s="321"/>
      <c r="HTW119" s="321"/>
      <c r="HTX119" s="321"/>
      <c r="HTY119" s="321"/>
      <c r="HTZ119" s="321"/>
      <c r="HUA119" s="321"/>
      <c r="HUB119" s="321"/>
      <c r="HUC119" s="321"/>
      <c r="HUD119" s="321"/>
      <c r="HUE119" s="321"/>
      <c r="HUF119" s="321"/>
      <c r="HUG119" s="321"/>
      <c r="HUH119" s="321"/>
      <c r="HUI119" s="321"/>
      <c r="HUJ119" s="321"/>
      <c r="HUK119" s="321"/>
      <c r="HUL119" s="321"/>
      <c r="HUM119" s="321"/>
      <c r="HUN119" s="321"/>
      <c r="HUO119" s="321"/>
      <c r="HUP119" s="321"/>
      <c r="HUQ119" s="321"/>
      <c r="HUR119" s="321"/>
      <c r="HUS119" s="321"/>
      <c r="HUT119" s="321"/>
      <c r="HUU119" s="321"/>
      <c r="HUV119" s="321"/>
      <c r="HUW119" s="321"/>
      <c r="HUX119" s="321"/>
      <c r="HUY119" s="321"/>
      <c r="HUZ119" s="321"/>
      <c r="HVA119" s="321"/>
      <c r="HVB119" s="321"/>
      <c r="HVC119" s="321"/>
      <c r="HVD119" s="321"/>
      <c r="HVE119" s="321"/>
      <c r="HVF119" s="321"/>
      <c r="HVG119" s="321"/>
      <c r="HVH119" s="321"/>
      <c r="HVI119" s="321"/>
      <c r="HVJ119" s="321"/>
      <c r="HVK119" s="321"/>
      <c r="HVL119" s="321"/>
      <c r="HVM119" s="321"/>
      <c r="HVN119" s="321"/>
      <c r="HVO119" s="321"/>
      <c r="HVP119" s="321"/>
      <c r="HVQ119" s="321"/>
      <c r="HVR119" s="321"/>
      <c r="HVS119" s="321"/>
      <c r="HVT119" s="321"/>
      <c r="HVU119" s="321"/>
      <c r="HVV119" s="321"/>
      <c r="HVW119" s="321"/>
      <c r="HVX119" s="321"/>
      <c r="HVY119" s="321"/>
      <c r="HVZ119" s="321"/>
      <c r="HWA119" s="321"/>
      <c r="HWB119" s="321"/>
      <c r="HWC119" s="321"/>
      <c r="HWD119" s="321"/>
      <c r="HWE119" s="321"/>
      <c r="HWF119" s="321"/>
      <c r="HWG119" s="321"/>
      <c r="HWH119" s="321"/>
      <c r="HWI119" s="321"/>
      <c r="HWJ119" s="321"/>
      <c r="HWK119" s="321"/>
      <c r="HWL119" s="321"/>
      <c r="HWM119" s="321"/>
      <c r="HWN119" s="321"/>
      <c r="HWO119" s="321"/>
      <c r="HWP119" s="321"/>
      <c r="HWQ119" s="321"/>
      <c r="HWR119" s="321"/>
      <c r="HWS119" s="321"/>
      <c r="HWT119" s="321"/>
      <c r="HWU119" s="321"/>
      <c r="HWV119" s="321"/>
      <c r="HWW119" s="321"/>
      <c r="HWX119" s="321"/>
      <c r="HWY119" s="321"/>
      <c r="HWZ119" s="321"/>
      <c r="HXA119" s="321"/>
      <c r="HXB119" s="321"/>
      <c r="HXC119" s="321"/>
      <c r="HXD119" s="321"/>
      <c r="HXE119" s="321"/>
      <c r="HXF119" s="321"/>
      <c r="HXG119" s="321"/>
      <c r="HXH119" s="321"/>
      <c r="HXI119" s="321"/>
      <c r="HXJ119" s="321"/>
      <c r="HXK119" s="321"/>
      <c r="HXL119" s="321"/>
      <c r="HXM119" s="321"/>
      <c r="HXN119" s="321"/>
      <c r="HXO119" s="321"/>
      <c r="HXP119" s="321"/>
      <c r="HXQ119" s="321"/>
      <c r="HXR119" s="321"/>
      <c r="HXS119" s="321"/>
      <c r="HXT119" s="321"/>
      <c r="HXU119" s="321"/>
      <c r="HXV119" s="321"/>
      <c r="HXW119" s="321"/>
      <c r="HXX119" s="321"/>
      <c r="HXY119" s="321"/>
      <c r="HXZ119" s="321"/>
      <c r="HYA119" s="321"/>
      <c r="HYB119" s="321"/>
      <c r="HYC119" s="321"/>
      <c r="HYD119" s="321"/>
      <c r="HYE119" s="321"/>
      <c r="HYF119" s="321"/>
      <c r="HYG119" s="321"/>
      <c r="HYH119" s="321"/>
      <c r="HYI119" s="321"/>
      <c r="HYJ119" s="321"/>
      <c r="HYK119" s="321"/>
      <c r="HYL119" s="321"/>
      <c r="HYM119" s="321"/>
      <c r="HYN119" s="321"/>
      <c r="HYO119" s="321"/>
      <c r="HYP119" s="321"/>
      <c r="HYQ119" s="321"/>
      <c r="HYR119" s="321"/>
      <c r="HYS119" s="321"/>
      <c r="HYT119" s="321"/>
      <c r="HYU119" s="321"/>
      <c r="HYV119" s="321"/>
      <c r="HYW119" s="321"/>
      <c r="HYX119" s="321"/>
      <c r="HYY119" s="321"/>
      <c r="HYZ119" s="321"/>
      <c r="HZA119" s="321"/>
      <c r="HZB119" s="321"/>
      <c r="HZC119" s="321"/>
      <c r="HZD119" s="321"/>
      <c r="HZE119" s="321"/>
      <c r="HZF119" s="321"/>
      <c r="HZG119" s="321"/>
      <c r="HZH119" s="321"/>
      <c r="HZI119" s="321"/>
      <c r="HZJ119" s="321"/>
      <c r="HZK119" s="321"/>
      <c r="HZL119" s="321"/>
      <c r="HZM119" s="321"/>
      <c r="HZN119" s="321"/>
      <c r="HZO119" s="321"/>
      <c r="HZP119" s="321"/>
      <c r="HZQ119" s="321"/>
      <c r="HZR119" s="321"/>
      <c r="HZS119" s="321"/>
      <c r="HZT119" s="321"/>
      <c r="HZU119" s="321"/>
      <c r="HZV119" s="321"/>
      <c r="HZW119" s="321"/>
      <c r="HZX119" s="321"/>
      <c r="HZY119" s="321"/>
      <c r="HZZ119" s="321"/>
      <c r="IAA119" s="321"/>
      <c r="IAB119" s="321"/>
      <c r="IAC119" s="321"/>
      <c r="IAD119" s="321"/>
      <c r="IAE119" s="321"/>
      <c r="IAF119" s="321"/>
      <c r="IAG119" s="321"/>
      <c r="IAH119" s="321"/>
      <c r="IAI119" s="321"/>
      <c r="IAJ119" s="321"/>
      <c r="IAK119" s="321"/>
      <c r="IAL119" s="321"/>
      <c r="IAM119" s="321"/>
      <c r="IAN119" s="321"/>
      <c r="IAO119" s="321"/>
      <c r="IAP119" s="321"/>
      <c r="IAQ119" s="321"/>
      <c r="IAR119" s="321"/>
      <c r="IAS119" s="321"/>
      <c r="IAT119" s="321"/>
      <c r="IAU119" s="321"/>
      <c r="IAV119" s="321"/>
      <c r="IAW119" s="321"/>
      <c r="IAX119" s="321"/>
      <c r="IAY119" s="321"/>
      <c r="IAZ119" s="321"/>
      <c r="IBA119" s="321"/>
      <c r="IBB119" s="321"/>
      <c r="IBC119" s="321"/>
      <c r="IBD119" s="321"/>
      <c r="IBE119" s="321"/>
      <c r="IBF119" s="321"/>
      <c r="IBG119" s="321"/>
      <c r="IBH119" s="321"/>
      <c r="IBI119" s="321"/>
      <c r="IBJ119" s="321"/>
      <c r="IBK119" s="321"/>
      <c r="IBL119" s="321"/>
      <c r="IBM119" s="321"/>
      <c r="IBN119" s="321"/>
      <c r="IBO119" s="321"/>
      <c r="IBP119" s="321"/>
      <c r="IBQ119" s="321"/>
      <c r="IBR119" s="321"/>
      <c r="IBS119" s="321"/>
      <c r="IBT119" s="321"/>
      <c r="IBU119" s="321"/>
      <c r="IBV119" s="321"/>
      <c r="IBW119" s="321"/>
      <c r="IBX119" s="321"/>
      <c r="IBY119" s="321"/>
      <c r="IBZ119" s="321"/>
      <c r="ICA119" s="321"/>
      <c r="ICB119" s="321"/>
      <c r="ICC119" s="321"/>
      <c r="ICD119" s="321"/>
      <c r="ICE119" s="321"/>
      <c r="ICF119" s="321"/>
      <c r="ICG119" s="321"/>
      <c r="ICH119" s="321"/>
      <c r="ICI119" s="321"/>
      <c r="ICJ119" s="321"/>
      <c r="ICK119" s="321"/>
      <c r="ICL119" s="321"/>
      <c r="ICM119" s="321"/>
      <c r="ICN119" s="321"/>
      <c r="ICO119" s="321"/>
      <c r="ICP119" s="321"/>
      <c r="ICQ119" s="321"/>
      <c r="ICR119" s="321"/>
      <c r="ICS119" s="321"/>
      <c r="ICT119" s="321"/>
      <c r="ICU119" s="321"/>
      <c r="ICV119" s="321"/>
      <c r="ICW119" s="321"/>
      <c r="ICX119" s="321"/>
      <c r="ICY119" s="321"/>
      <c r="ICZ119" s="321"/>
      <c r="IDA119" s="321"/>
      <c r="IDB119" s="321"/>
      <c r="IDC119" s="321"/>
      <c r="IDD119" s="321"/>
      <c r="IDE119" s="321"/>
      <c r="IDF119" s="321"/>
      <c r="IDG119" s="321"/>
      <c r="IDH119" s="321"/>
      <c r="IDI119" s="321"/>
      <c r="IDJ119" s="321"/>
      <c r="IDK119" s="321"/>
      <c r="IDL119" s="321"/>
      <c r="IDM119" s="321"/>
      <c r="IDN119" s="321"/>
      <c r="IDO119" s="321"/>
      <c r="IDP119" s="321"/>
      <c r="IDQ119" s="321"/>
      <c r="IDR119" s="321"/>
      <c r="IDS119" s="321"/>
      <c r="IDT119" s="321"/>
      <c r="IDU119" s="321"/>
      <c r="IDV119" s="321"/>
      <c r="IDW119" s="321"/>
      <c r="IDX119" s="321"/>
      <c r="IDY119" s="321"/>
      <c r="IDZ119" s="321"/>
      <c r="IEA119" s="321"/>
      <c r="IEB119" s="321"/>
      <c r="IEC119" s="321"/>
      <c r="IED119" s="321"/>
      <c r="IEE119" s="321"/>
      <c r="IEF119" s="321"/>
      <c r="IEG119" s="321"/>
      <c r="IEH119" s="321"/>
      <c r="IEI119" s="321"/>
      <c r="IEJ119" s="321"/>
      <c r="IEK119" s="321"/>
      <c r="IEL119" s="321"/>
      <c r="IEM119" s="321"/>
      <c r="IEN119" s="321"/>
      <c r="IEO119" s="321"/>
      <c r="IEP119" s="321"/>
      <c r="IEQ119" s="321"/>
      <c r="IER119" s="321"/>
      <c r="IES119" s="321"/>
      <c r="IET119" s="321"/>
      <c r="IEU119" s="321"/>
      <c r="IEV119" s="321"/>
      <c r="IEW119" s="321"/>
      <c r="IEX119" s="321"/>
      <c r="IEY119" s="321"/>
      <c r="IEZ119" s="321"/>
      <c r="IFA119" s="321"/>
      <c r="IFB119" s="321"/>
      <c r="IFC119" s="321"/>
      <c r="IFD119" s="321"/>
      <c r="IFE119" s="321"/>
      <c r="IFF119" s="321"/>
      <c r="IFG119" s="321"/>
      <c r="IFH119" s="321"/>
      <c r="IFI119" s="321"/>
      <c r="IFJ119" s="321"/>
      <c r="IFK119" s="321"/>
      <c r="IFL119" s="321"/>
      <c r="IFM119" s="321"/>
      <c r="IFN119" s="321"/>
      <c r="IFO119" s="321"/>
      <c r="IFP119" s="321"/>
      <c r="IFQ119" s="321"/>
      <c r="IFR119" s="321"/>
      <c r="IFS119" s="321"/>
      <c r="IFT119" s="321"/>
      <c r="IFU119" s="321"/>
      <c r="IFV119" s="321"/>
      <c r="IFW119" s="321"/>
      <c r="IFX119" s="321"/>
      <c r="IFY119" s="321"/>
      <c r="IFZ119" s="321"/>
      <c r="IGA119" s="321"/>
      <c r="IGB119" s="321"/>
      <c r="IGC119" s="321"/>
      <c r="IGD119" s="321"/>
      <c r="IGE119" s="321"/>
      <c r="IGF119" s="321"/>
      <c r="IGG119" s="321"/>
      <c r="IGH119" s="321"/>
      <c r="IGI119" s="321"/>
      <c r="IGJ119" s="321"/>
      <c r="IGK119" s="321"/>
      <c r="IGL119" s="321"/>
      <c r="IGM119" s="321"/>
      <c r="IGN119" s="321"/>
      <c r="IGO119" s="321"/>
      <c r="IGP119" s="321"/>
      <c r="IGQ119" s="321"/>
      <c r="IGR119" s="321"/>
      <c r="IGS119" s="321"/>
      <c r="IGT119" s="321"/>
      <c r="IGU119" s="321"/>
      <c r="IGV119" s="321"/>
      <c r="IGW119" s="321"/>
      <c r="IGX119" s="321"/>
      <c r="IGY119" s="321"/>
      <c r="IGZ119" s="321"/>
      <c r="IHA119" s="321"/>
      <c r="IHB119" s="321"/>
      <c r="IHC119" s="321"/>
      <c r="IHD119" s="321"/>
      <c r="IHE119" s="321"/>
      <c r="IHF119" s="321"/>
      <c r="IHG119" s="321"/>
      <c r="IHH119" s="321"/>
      <c r="IHI119" s="321"/>
      <c r="IHJ119" s="321"/>
      <c r="IHK119" s="321"/>
      <c r="IHL119" s="321"/>
      <c r="IHM119" s="321"/>
      <c r="IHN119" s="321"/>
      <c r="IHO119" s="321"/>
      <c r="IHP119" s="321"/>
      <c r="IHQ119" s="321"/>
      <c r="IHR119" s="321"/>
      <c r="IHS119" s="321"/>
      <c r="IHT119" s="321"/>
      <c r="IHU119" s="321"/>
      <c r="IHV119" s="321"/>
      <c r="IHW119" s="321"/>
      <c r="IHX119" s="321"/>
      <c r="IHY119" s="321"/>
      <c r="IHZ119" s="321"/>
      <c r="IIA119" s="321"/>
      <c r="IIB119" s="321"/>
      <c r="IIC119" s="321"/>
      <c r="IID119" s="321"/>
      <c r="IIE119" s="321"/>
      <c r="IIF119" s="321"/>
      <c r="IIG119" s="321"/>
      <c r="IIH119" s="321"/>
      <c r="III119" s="321"/>
      <c r="IIJ119" s="321"/>
      <c r="IIK119" s="321"/>
      <c r="IIL119" s="321"/>
      <c r="IIM119" s="321"/>
      <c r="IIN119" s="321"/>
      <c r="IIO119" s="321"/>
      <c r="IIP119" s="321"/>
      <c r="IIQ119" s="321"/>
      <c r="IIR119" s="321"/>
      <c r="IIS119" s="321"/>
      <c r="IIT119" s="321"/>
      <c r="IIU119" s="321"/>
      <c r="IIV119" s="321"/>
      <c r="IIW119" s="321"/>
      <c r="IIX119" s="321"/>
      <c r="IIY119" s="321"/>
      <c r="IIZ119" s="321"/>
      <c r="IJA119" s="321"/>
      <c r="IJB119" s="321"/>
      <c r="IJC119" s="321"/>
      <c r="IJD119" s="321"/>
      <c r="IJE119" s="321"/>
      <c r="IJF119" s="321"/>
      <c r="IJG119" s="321"/>
      <c r="IJH119" s="321"/>
      <c r="IJI119" s="321"/>
      <c r="IJJ119" s="321"/>
      <c r="IJK119" s="321"/>
      <c r="IJL119" s="321"/>
      <c r="IJM119" s="321"/>
      <c r="IJN119" s="321"/>
      <c r="IJO119" s="321"/>
      <c r="IJP119" s="321"/>
      <c r="IJQ119" s="321"/>
      <c r="IJR119" s="321"/>
      <c r="IJS119" s="321"/>
      <c r="IJT119" s="321"/>
      <c r="IJU119" s="321"/>
      <c r="IJV119" s="321"/>
      <c r="IJW119" s="321"/>
      <c r="IJX119" s="321"/>
      <c r="IJY119" s="321"/>
      <c r="IJZ119" s="321"/>
      <c r="IKA119" s="321"/>
      <c r="IKB119" s="321"/>
      <c r="IKC119" s="321"/>
      <c r="IKD119" s="321"/>
      <c r="IKE119" s="321"/>
      <c r="IKF119" s="321"/>
      <c r="IKG119" s="321"/>
      <c r="IKH119" s="321"/>
      <c r="IKI119" s="321"/>
      <c r="IKJ119" s="321"/>
      <c r="IKK119" s="321"/>
      <c r="IKL119" s="321"/>
      <c r="IKM119" s="321"/>
      <c r="IKN119" s="321"/>
      <c r="IKO119" s="321"/>
      <c r="IKP119" s="321"/>
      <c r="IKQ119" s="321"/>
      <c r="IKR119" s="321"/>
      <c r="IKS119" s="321"/>
      <c r="IKT119" s="321"/>
      <c r="IKU119" s="321"/>
      <c r="IKV119" s="321"/>
      <c r="IKW119" s="321"/>
      <c r="IKX119" s="321"/>
      <c r="IKY119" s="321"/>
      <c r="IKZ119" s="321"/>
      <c r="ILA119" s="321"/>
      <c r="ILB119" s="321"/>
      <c r="ILC119" s="321"/>
      <c r="ILD119" s="321"/>
      <c r="ILE119" s="321"/>
      <c r="ILF119" s="321"/>
      <c r="ILG119" s="321"/>
      <c r="ILH119" s="321"/>
      <c r="ILI119" s="321"/>
      <c r="ILJ119" s="321"/>
      <c r="ILK119" s="321"/>
      <c r="ILL119" s="321"/>
      <c r="ILM119" s="321"/>
      <c r="ILN119" s="321"/>
      <c r="ILO119" s="321"/>
      <c r="ILP119" s="321"/>
      <c r="ILQ119" s="321"/>
      <c r="ILR119" s="321"/>
      <c r="ILS119" s="321"/>
      <c r="ILT119" s="321"/>
      <c r="ILU119" s="321"/>
      <c r="ILV119" s="321"/>
      <c r="ILW119" s="321"/>
      <c r="ILX119" s="321"/>
      <c r="ILY119" s="321"/>
      <c r="ILZ119" s="321"/>
      <c r="IMA119" s="321"/>
      <c r="IMB119" s="321"/>
      <c r="IMC119" s="321"/>
      <c r="IMD119" s="321"/>
      <c r="IME119" s="321"/>
      <c r="IMF119" s="321"/>
      <c r="IMG119" s="321"/>
      <c r="IMH119" s="321"/>
      <c r="IMI119" s="321"/>
      <c r="IMJ119" s="321"/>
      <c r="IMK119" s="321"/>
      <c r="IML119" s="321"/>
      <c r="IMM119" s="321"/>
      <c r="IMN119" s="321"/>
      <c r="IMO119" s="321"/>
      <c r="IMP119" s="321"/>
      <c r="IMQ119" s="321"/>
      <c r="IMR119" s="321"/>
      <c r="IMS119" s="321"/>
      <c r="IMT119" s="321"/>
      <c r="IMU119" s="321"/>
      <c r="IMV119" s="321"/>
      <c r="IMW119" s="321"/>
      <c r="IMX119" s="321"/>
      <c r="IMY119" s="321"/>
      <c r="IMZ119" s="321"/>
      <c r="INA119" s="321"/>
      <c r="INB119" s="321"/>
      <c r="INC119" s="321"/>
      <c r="IND119" s="321"/>
      <c r="INE119" s="321"/>
      <c r="INF119" s="321"/>
      <c r="ING119" s="321"/>
      <c r="INH119" s="321"/>
      <c r="INI119" s="321"/>
      <c r="INJ119" s="321"/>
      <c r="INK119" s="321"/>
      <c r="INL119" s="321"/>
      <c r="INM119" s="321"/>
      <c r="INN119" s="321"/>
      <c r="INO119" s="321"/>
      <c r="INP119" s="321"/>
      <c r="INQ119" s="321"/>
      <c r="INR119" s="321"/>
      <c r="INS119" s="321"/>
      <c r="INT119" s="321"/>
      <c r="INU119" s="321"/>
      <c r="INV119" s="321"/>
      <c r="INW119" s="321"/>
      <c r="INX119" s="321"/>
      <c r="INY119" s="321"/>
      <c r="INZ119" s="321"/>
      <c r="IOA119" s="321"/>
      <c r="IOB119" s="321"/>
      <c r="IOC119" s="321"/>
      <c r="IOD119" s="321"/>
      <c r="IOE119" s="321"/>
      <c r="IOF119" s="321"/>
      <c r="IOG119" s="321"/>
      <c r="IOH119" s="321"/>
      <c r="IOI119" s="321"/>
      <c r="IOJ119" s="321"/>
      <c r="IOK119" s="321"/>
      <c r="IOL119" s="321"/>
      <c r="IOM119" s="321"/>
      <c r="ION119" s="321"/>
      <c r="IOO119" s="321"/>
      <c r="IOP119" s="321"/>
      <c r="IOQ119" s="321"/>
      <c r="IOR119" s="321"/>
      <c r="IOS119" s="321"/>
      <c r="IOT119" s="321"/>
      <c r="IOU119" s="321"/>
      <c r="IOV119" s="321"/>
      <c r="IOW119" s="321"/>
      <c r="IOX119" s="321"/>
      <c r="IOY119" s="321"/>
      <c r="IOZ119" s="321"/>
      <c r="IPA119" s="321"/>
      <c r="IPB119" s="321"/>
      <c r="IPC119" s="321"/>
      <c r="IPD119" s="321"/>
      <c r="IPE119" s="321"/>
      <c r="IPF119" s="321"/>
      <c r="IPG119" s="321"/>
      <c r="IPH119" s="321"/>
      <c r="IPI119" s="321"/>
      <c r="IPJ119" s="321"/>
      <c r="IPK119" s="321"/>
      <c r="IPL119" s="321"/>
      <c r="IPM119" s="321"/>
      <c r="IPN119" s="321"/>
      <c r="IPO119" s="321"/>
      <c r="IPP119" s="321"/>
      <c r="IPQ119" s="321"/>
      <c r="IPR119" s="321"/>
      <c r="IPS119" s="321"/>
      <c r="IPT119" s="321"/>
      <c r="IPU119" s="321"/>
      <c r="IPV119" s="321"/>
      <c r="IPW119" s="321"/>
      <c r="IPX119" s="321"/>
      <c r="IPY119" s="321"/>
      <c r="IPZ119" s="321"/>
      <c r="IQA119" s="321"/>
      <c r="IQB119" s="321"/>
      <c r="IQC119" s="321"/>
      <c r="IQD119" s="321"/>
      <c r="IQE119" s="321"/>
      <c r="IQF119" s="321"/>
      <c r="IQG119" s="321"/>
      <c r="IQH119" s="321"/>
      <c r="IQI119" s="321"/>
      <c r="IQJ119" s="321"/>
      <c r="IQK119" s="321"/>
      <c r="IQL119" s="321"/>
      <c r="IQM119" s="321"/>
      <c r="IQN119" s="321"/>
      <c r="IQO119" s="321"/>
      <c r="IQP119" s="321"/>
      <c r="IQQ119" s="321"/>
      <c r="IQR119" s="321"/>
      <c r="IQS119" s="321"/>
      <c r="IQT119" s="321"/>
      <c r="IQU119" s="321"/>
      <c r="IQV119" s="321"/>
      <c r="IQW119" s="321"/>
      <c r="IQX119" s="321"/>
      <c r="IQY119" s="321"/>
      <c r="IQZ119" s="321"/>
      <c r="IRA119" s="321"/>
      <c r="IRB119" s="321"/>
      <c r="IRC119" s="321"/>
      <c r="IRD119" s="321"/>
      <c r="IRE119" s="321"/>
      <c r="IRF119" s="321"/>
      <c r="IRG119" s="321"/>
      <c r="IRH119" s="321"/>
      <c r="IRI119" s="321"/>
      <c r="IRJ119" s="321"/>
      <c r="IRK119" s="321"/>
      <c r="IRL119" s="321"/>
      <c r="IRM119" s="321"/>
      <c r="IRN119" s="321"/>
      <c r="IRO119" s="321"/>
      <c r="IRP119" s="321"/>
      <c r="IRQ119" s="321"/>
      <c r="IRR119" s="321"/>
      <c r="IRS119" s="321"/>
      <c r="IRT119" s="321"/>
      <c r="IRU119" s="321"/>
      <c r="IRV119" s="321"/>
      <c r="IRW119" s="321"/>
      <c r="IRX119" s="321"/>
      <c r="IRY119" s="321"/>
      <c r="IRZ119" s="321"/>
      <c r="ISA119" s="321"/>
      <c r="ISB119" s="321"/>
      <c r="ISC119" s="321"/>
      <c r="ISD119" s="321"/>
      <c r="ISE119" s="321"/>
      <c r="ISF119" s="321"/>
      <c r="ISG119" s="321"/>
      <c r="ISH119" s="321"/>
      <c r="ISI119" s="321"/>
      <c r="ISJ119" s="321"/>
      <c r="ISK119" s="321"/>
      <c r="ISL119" s="321"/>
      <c r="ISM119" s="321"/>
      <c r="ISN119" s="321"/>
      <c r="ISO119" s="321"/>
      <c r="ISP119" s="321"/>
      <c r="ISQ119" s="321"/>
      <c r="ISR119" s="321"/>
      <c r="ISS119" s="321"/>
      <c r="IST119" s="321"/>
      <c r="ISU119" s="321"/>
      <c r="ISV119" s="321"/>
      <c r="ISW119" s="321"/>
      <c r="ISX119" s="321"/>
      <c r="ISY119" s="321"/>
      <c r="ISZ119" s="321"/>
      <c r="ITA119" s="321"/>
      <c r="ITB119" s="321"/>
      <c r="ITC119" s="321"/>
      <c r="ITD119" s="321"/>
      <c r="ITE119" s="321"/>
      <c r="ITF119" s="321"/>
      <c r="ITG119" s="321"/>
      <c r="ITH119" s="321"/>
      <c r="ITI119" s="321"/>
      <c r="ITJ119" s="321"/>
      <c r="ITK119" s="321"/>
      <c r="ITL119" s="321"/>
      <c r="ITM119" s="321"/>
      <c r="ITN119" s="321"/>
      <c r="ITO119" s="321"/>
      <c r="ITP119" s="321"/>
      <c r="ITQ119" s="321"/>
      <c r="ITR119" s="321"/>
      <c r="ITS119" s="321"/>
      <c r="ITT119" s="321"/>
      <c r="ITU119" s="321"/>
      <c r="ITV119" s="321"/>
      <c r="ITW119" s="321"/>
      <c r="ITX119" s="321"/>
      <c r="ITY119" s="321"/>
      <c r="ITZ119" s="321"/>
      <c r="IUA119" s="321"/>
      <c r="IUB119" s="321"/>
      <c r="IUC119" s="321"/>
      <c r="IUD119" s="321"/>
      <c r="IUE119" s="321"/>
      <c r="IUF119" s="321"/>
      <c r="IUG119" s="321"/>
      <c r="IUH119" s="321"/>
      <c r="IUI119" s="321"/>
      <c r="IUJ119" s="321"/>
      <c r="IUK119" s="321"/>
      <c r="IUL119" s="321"/>
      <c r="IUM119" s="321"/>
      <c r="IUN119" s="321"/>
      <c r="IUO119" s="321"/>
      <c r="IUP119" s="321"/>
      <c r="IUQ119" s="321"/>
      <c r="IUR119" s="321"/>
      <c r="IUS119" s="321"/>
      <c r="IUT119" s="321"/>
      <c r="IUU119" s="321"/>
      <c r="IUV119" s="321"/>
      <c r="IUW119" s="321"/>
      <c r="IUX119" s="321"/>
      <c r="IUY119" s="321"/>
      <c r="IUZ119" s="321"/>
      <c r="IVA119" s="321"/>
      <c r="IVB119" s="321"/>
      <c r="IVC119" s="321"/>
      <c r="IVD119" s="321"/>
      <c r="IVE119" s="321"/>
      <c r="IVF119" s="321"/>
      <c r="IVG119" s="321"/>
      <c r="IVH119" s="321"/>
      <c r="IVI119" s="321"/>
      <c r="IVJ119" s="321"/>
      <c r="IVK119" s="321"/>
      <c r="IVL119" s="321"/>
      <c r="IVM119" s="321"/>
      <c r="IVN119" s="321"/>
      <c r="IVO119" s="321"/>
      <c r="IVP119" s="321"/>
      <c r="IVQ119" s="321"/>
      <c r="IVR119" s="321"/>
      <c r="IVS119" s="321"/>
      <c r="IVT119" s="321"/>
      <c r="IVU119" s="321"/>
      <c r="IVV119" s="321"/>
      <c r="IVW119" s="321"/>
      <c r="IVX119" s="321"/>
      <c r="IVY119" s="321"/>
      <c r="IVZ119" s="321"/>
      <c r="IWA119" s="321"/>
      <c r="IWB119" s="321"/>
      <c r="IWC119" s="321"/>
      <c r="IWD119" s="321"/>
      <c r="IWE119" s="321"/>
      <c r="IWF119" s="321"/>
      <c r="IWG119" s="321"/>
      <c r="IWH119" s="321"/>
      <c r="IWI119" s="321"/>
      <c r="IWJ119" s="321"/>
      <c r="IWK119" s="321"/>
      <c r="IWL119" s="321"/>
      <c r="IWM119" s="321"/>
      <c r="IWN119" s="321"/>
      <c r="IWO119" s="321"/>
      <c r="IWP119" s="321"/>
      <c r="IWQ119" s="321"/>
      <c r="IWR119" s="321"/>
      <c r="IWS119" s="321"/>
      <c r="IWT119" s="321"/>
      <c r="IWU119" s="321"/>
      <c r="IWV119" s="321"/>
      <c r="IWW119" s="321"/>
      <c r="IWX119" s="321"/>
      <c r="IWY119" s="321"/>
      <c r="IWZ119" s="321"/>
      <c r="IXA119" s="321"/>
      <c r="IXB119" s="321"/>
      <c r="IXC119" s="321"/>
      <c r="IXD119" s="321"/>
      <c r="IXE119" s="321"/>
      <c r="IXF119" s="321"/>
      <c r="IXG119" s="321"/>
      <c r="IXH119" s="321"/>
      <c r="IXI119" s="321"/>
      <c r="IXJ119" s="321"/>
      <c r="IXK119" s="321"/>
      <c r="IXL119" s="321"/>
      <c r="IXM119" s="321"/>
      <c r="IXN119" s="321"/>
      <c r="IXO119" s="321"/>
      <c r="IXP119" s="321"/>
      <c r="IXQ119" s="321"/>
      <c r="IXR119" s="321"/>
      <c r="IXS119" s="321"/>
      <c r="IXT119" s="321"/>
      <c r="IXU119" s="321"/>
      <c r="IXV119" s="321"/>
      <c r="IXW119" s="321"/>
      <c r="IXX119" s="321"/>
      <c r="IXY119" s="321"/>
      <c r="IXZ119" s="321"/>
      <c r="IYA119" s="321"/>
      <c r="IYB119" s="321"/>
      <c r="IYC119" s="321"/>
      <c r="IYD119" s="321"/>
      <c r="IYE119" s="321"/>
      <c r="IYF119" s="321"/>
      <c r="IYG119" s="321"/>
      <c r="IYH119" s="321"/>
      <c r="IYI119" s="321"/>
      <c r="IYJ119" s="321"/>
      <c r="IYK119" s="321"/>
      <c r="IYL119" s="321"/>
      <c r="IYM119" s="321"/>
      <c r="IYN119" s="321"/>
      <c r="IYO119" s="321"/>
      <c r="IYP119" s="321"/>
      <c r="IYQ119" s="321"/>
      <c r="IYR119" s="321"/>
      <c r="IYS119" s="321"/>
      <c r="IYT119" s="321"/>
      <c r="IYU119" s="321"/>
      <c r="IYV119" s="321"/>
      <c r="IYW119" s="321"/>
      <c r="IYX119" s="321"/>
      <c r="IYY119" s="321"/>
      <c r="IYZ119" s="321"/>
      <c r="IZA119" s="321"/>
      <c r="IZB119" s="321"/>
      <c r="IZC119" s="321"/>
      <c r="IZD119" s="321"/>
      <c r="IZE119" s="321"/>
      <c r="IZF119" s="321"/>
      <c r="IZG119" s="321"/>
      <c r="IZH119" s="321"/>
      <c r="IZI119" s="321"/>
      <c r="IZJ119" s="321"/>
      <c r="IZK119" s="321"/>
      <c r="IZL119" s="321"/>
      <c r="IZM119" s="321"/>
      <c r="IZN119" s="321"/>
      <c r="IZO119" s="321"/>
      <c r="IZP119" s="321"/>
      <c r="IZQ119" s="321"/>
      <c r="IZR119" s="321"/>
      <c r="IZS119" s="321"/>
      <c r="IZT119" s="321"/>
      <c r="IZU119" s="321"/>
      <c r="IZV119" s="321"/>
      <c r="IZW119" s="321"/>
      <c r="IZX119" s="321"/>
      <c r="IZY119" s="321"/>
      <c r="IZZ119" s="321"/>
      <c r="JAA119" s="321"/>
      <c r="JAB119" s="321"/>
      <c r="JAC119" s="321"/>
      <c r="JAD119" s="321"/>
      <c r="JAE119" s="321"/>
      <c r="JAF119" s="321"/>
      <c r="JAG119" s="321"/>
      <c r="JAH119" s="321"/>
      <c r="JAI119" s="321"/>
      <c r="JAJ119" s="321"/>
      <c r="JAK119" s="321"/>
      <c r="JAL119" s="321"/>
      <c r="JAM119" s="321"/>
      <c r="JAN119" s="321"/>
      <c r="JAO119" s="321"/>
      <c r="JAP119" s="321"/>
      <c r="JAQ119" s="321"/>
      <c r="JAR119" s="321"/>
      <c r="JAS119" s="321"/>
      <c r="JAT119" s="321"/>
      <c r="JAU119" s="321"/>
      <c r="JAV119" s="321"/>
      <c r="JAW119" s="321"/>
      <c r="JAX119" s="321"/>
      <c r="JAY119" s="321"/>
      <c r="JAZ119" s="321"/>
      <c r="JBA119" s="321"/>
      <c r="JBB119" s="321"/>
      <c r="JBC119" s="321"/>
      <c r="JBD119" s="321"/>
      <c r="JBE119" s="321"/>
      <c r="JBF119" s="321"/>
      <c r="JBG119" s="321"/>
      <c r="JBH119" s="321"/>
      <c r="JBI119" s="321"/>
      <c r="JBJ119" s="321"/>
      <c r="JBK119" s="321"/>
      <c r="JBL119" s="321"/>
      <c r="JBM119" s="321"/>
      <c r="JBN119" s="321"/>
      <c r="JBO119" s="321"/>
      <c r="JBP119" s="321"/>
      <c r="JBQ119" s="321"/>
      <c r="JBR119" s="321"/>
      <c r="JBS119" s="321"/>
      <c r="JBT119" s="321"/>
      <c r="JBU119" s="321"/>
      <c r="JBV119" s="321"/>
      <c r="JBW119" s="321"/>
      <c r="JBX119" s="321"/>
      <c r="JBY119" s="321"/>
      <c r="JBZ119" s="321"/>
      <c r="JCA119" s="321"/>
      <c r="JCB119" s="321"/>
      <c r="JCC119" s="321"/>
      <c r="JCD119" s="321"/>
      <c r="JCE119" s="321"/>
      <c r="JCF119" s="321"/>
      <c r="JCG119" s="321"/>
      <c r="JCH119" s="321"/>
      <c r="JCI119" s="321"/>
      <c r="JCJ119" s="321"/>
      <c r="JCK119" s="321"/>
      <c r="JCL119" s="321"/>
      <c r="JCM119" s="321"/>
      <c r="JCN119" s="321"/>
      <c r="JCO119" s="321"/>
      <c r="JCP119" s="321"/>
      <c r="JCQ119" s="321"/>
      <c r="JCR119" s="321"/>
      <c r="JCS119" s="321"/>
      <c r="JCT119" s="321"/>
      <c r="JCU119" s="321"/>
      <c r="JCV119" s="321"/>
      <c r="JCW119" s="321"/>
      <c r="JCX119" s="321"/>
      <c r="JCY119" s="321"/>
      <c r="JCZ119" s="321"/>
      <c r="JDA119" s="321"/>
      <c r="JDB119" s="321"/>
      <c r="JDC119" s="321"/>
      <c r="JDD119" s="321"/>
      <c r="JDE119" s="321"/>
      <c r="JDF119" s="321"/>
      <c r="JDG119" s="321"/>
      <c r="JDH119" s="321"/>
      <c r="JDI119" s="321"/>
      <c r="JDJ119" s="321"/>
      <c r="JDK119" s="321"/>
      <c r="JDL119" s="321"/>
      <c r="JDM119" s="321"/>
      <c r="JDN119" s="321"/>
      <c r="JDO119" s="321"/>
      <c r="JDP119" s="321"/>
      <c r="JDQ119" s="321"/>
      <c r="JDR119" s="321"/>
      <c r="JDS119" s="321"/>
      <c r="JDT119" s="321"/>
      <c r="JDU119" s="321"/>
      <c r="JDV119" s="321"/>
      <c r="JDW119" s="321"/>
      <c r="JDX119" s="321"/>
      <c r="JDY119" s="321"/>
      <c r="JDZ119" s="321"/>
      <c r="JEA119" s="321"/>
      <c r="JEB119" s="321"/>
      <c r="JEC119" s="321"/>
      <c r="JED119" s="321"/>
      <c r="JEE119" s="321"/>
      <c r="JEF119" s="321"/>
      <c r="JEG119" s="321"/>
      <c r="JEH119" s="321"/>
      <c r="JEI119" s="321"/>
      <c r="JEJ119" s="321"/>
      <c r="JEK119" s="321"/>
      <c r="JEL119" s="321"/>
      <c r="JEM119" s="321"/>
      <c r="JEN119" s="321"/>
      <c r="JEO119" s="321"/>
      <c r="JEP119" s="321"/>
      <c r="JEQ119" s="321"/>
      <c r="JER119" s="321"/>
      <c r="JES119" s="321"/>
      <c r="JET119" s="321"/>
      <c r="JEU119" s="321"/>
      <c r="JEV119" s="321"/>
      <c r="JEW119" s="321"/>
      <c r="JEX119" s="321"/>
      <c r="JEY119" s="321"/>
      <c r="JEZ119" s="321"/>
      <c r="JFA119" s="321"/>
      <c r="JFB119" s="321"/>
      <c r="JFC119" s="321"/>
      <c r="JFD119" s="321"/>
      <c r="JFE119" s="321"/>
      <c r="JFF119" s="321"/>
      <c r="JFG119" s="321"/>
      <c r="JFH119" s="321"/>
      <c r="JFI119" s="321"/>
      <c r="JFJ119" s="321"/>
      <c r="JFK119" s="321"/>
      <c r="JFL119" s="321"/>
      <c r="JFM119" s="321"/>
      <c r="JFN119" s="321"/>
      <c r="JFO119" s="321"/>
      <c r="JFP119" s="321"/>
      <c r="JFQ119" s="321"/>
      <c r="JFR119" s="321"/>
      <c r="JFS119" s="321"/>
      <c r="JFT119" s="321"/>
      <c r="JFU119" s="321"/>
      <c r="JFV119" s="321"/>
      <c r="JFW119" s="321"/>
      <c r="JFX119" s="321"/>
      <c r="JFY119" s="321"/>
      <c r="JFZ119" s="321"/>
      <c r="JGA119" s="321"/>
      <c r="JGB119" s="321"/>
      <c r="JGC119" s="321"/>
      <c r="JGD119" s="321"/>
      <c r="JGE119" s="321"/>
      <c r="JGF119" s="321"/>
      <c r="JGG119" s="321"/>
      <c r="JGH119" s="321"/>
      <c r="JGI119" s="321"/>
      <c r="JGJ119" s="321"/>
      <c r="JGK119" s="321"/>
      <c r="JGL119" s="321"/>
      <c r="JGM119" s="321"/>
      <c r="JGN119" s="321"/>
      <c r="JGO119" s="321"/>
      <c r="JGP119" s="321"/>
      <c r="JGQ119" s="321"/>
      <c r="JGR119" s="321"/>
      <c r="JGS119" s="321"/>
      <c r="JGT119" s="321"/>
      <c r="JGU119" s="321"/>
      <c r="JGV119" s="321"/>
      <c r="JGW119" s="321"/>
      <c r="JGX119" s="321"/>
      <c r="JGY119" s="321"/>
      <c r="JGZ119" s="321"/>
      <c r="JHA119" s="321"/>
      <c r="JHB119" s="321"/>
      <c r="JHC119" s="321"/>
      <c r="JHD119" s="321"/>
      <c r="JHE119" s="321"/>
      <c r="JHF119" s="321"/>
      <c r="JHG119" s="321"/>
      <c r="JHH119" s="321"/>
      <c r="JHI119" s="321"/>
      <c r="JHJ119" s="321"/>
      <c r="JHK119" s="321"/>
      <c r="JHL119" s="321"/>
      <c r="JHM119" s="321"/>
      <c r="JHN119" s="321"/>
      <c r="JHO119" s="321"/>
      <c r="JHP119" s="321"/>
      <c r="JHQ119" s="321"/>
      <c r="JHR119" s="321"/>
      <c r="JHS119" s="321"/>
      <c r="JHT119" s="321"/>
      <c r="JHU119" s="321"/>
      <c r="JHV119" s="321"/>
      <c r="JHW119" s="321"/>
      <c r="JHX119" s="321"/>
      <c r="JHY119" s="321"/>
      <c r="JHZ119" s="321"/>
      <c r="JIA119" s="321"/>
      <c r="JIB119" s="321"/>
      <c r="JIC119" s="321"/>
      <c r="JID119" s="321"/>
      <c r="JIE119" s="321"/>
      <c r="JIF119" s="321"/>
      <c r="JIG119" s="321"/>
      <c r="JIH119" s="321"/>
      <c r="JII119" s="321"/>
      <c r="JIJ119" s="321"/>
      <c r="JIK119" s="321"/>
      <c r="JIL119" s="321"/>
      <c r="JIM119" s="321"/>
      <c r="JIN119" s="321"/>
      <c r="JIO119" s="321"/>
      <c r="JIP119" s="321"/>
      <c r="JIQ119" s="321"/>
      <c r="JIR119" s="321"/>
      <c r="JIS119" s="321"/>
      <c r="JIT119" s="321"/>
      <c r="JIU119" s="321"/>
      <c r="JIV119" s="321"/>
      <c r="JIW119" s="321"/>
      <c r="JIX119" s="321"/>
      <c r="JIY119" s="321"/>
      <c r="JIZ119" s="321"/>
      <c r="JJA119" s="321"/>
      <c r="JJB119" s="321"/>
      <c r="JJC119" s="321"/>
      <c r="JJD119" s="321"/>
      <c r="JJE119" s="321"/>
      <c r="JJF119" s="321"/>
      <c r="JJG119" s="321"/>
      <c r="JJH119" s="321"/>
      <c r="JJI119" s="321"/>
      <c r="JJJ119" s="321"/>
      <c r="JJK119" s="321"/>
      <c r="JJL119" s="321"/>
      <c r="JJM119" s="321"/>
      <c r="JJN119" s="321"/>
      <c r="JJO119" s="321"/>
      <c r="JJP119" s="321"/>
      <c r="JJQ119" s="321"/>
      <c r="JJR119" s="321"/>
      <c r="JJS119" s="321"/>
      <c r="JJT119" s="321"/>
      <c r="JJU119" s="321"/>
      <c r="JJV119" s="321"/>
      <c r="JJW119" s="321"/>
      <c r="JJX119" s="321"/>
      <c r="JJY119" s="321"/>
      <c r="JJZ119" s="321"/>
      <c r="JKA119" s="321"/>
      <c r="JKB119" s="321"/>
      <c r="JKC119" s="321"/>
      <c r="JKD119" s="321"/>
      <c r="JKE119" s="321"/>
      <c r="JKF119" s="321"/>
      <c r="JKG119" s="321"/>
      <c r="JKH119" s="321"/>
      <c r="JKI119" s="321"/>
      <c r="JKJ119" s="321"/>
      <c r="JKK119" s="321"/>
      <c r="JKL119" s="321"/>
      <c r="JKM119" s="321"/>
      <c r="JKN119" s="321"/>
      <c r="JKO119" s="321"/>
      <c r="JKP119" s="321"/>
      <c r="JKQ119" s="321"/>
      <c r="JKR119" s="321"/>
      <c r="JKS119" s="321"/>
      <c r="JKT119" s="321"/>
      <c r="JKU119" s="321"/>
      <c r="JKV119" s="321"/>
      <c r="JKW119" s="321"/>
      <c r="JKX119" s="321"/>
      <c r="JKY119" s="321"/>
      <c r="JKZ119" s="321"/>
      <c r="JLA119" s="321"/>
      <c r="JLB119" s="321"/>
      <c r="JLC119" s="321"/>
      <c r="JLD119" s="321"/>
      <c r="JLE119" s="321"/>
      <c r="JLF119" s="321"/>
      <c r="JLG119" s="321"/>
      <c r="JLH119" s="321"/>
      <c r="JLI119" s="321"/>
      <c r="JLJ119" s="321"/>
      <c r="JLK119" s="321"/>
      <c r="JLL119" s="321"/>
      <c r="JLM119" s="321"/>
      <c r="JLN119" s="321"/>
      <c r="JLO119" s="321"/>
      <c r="JLP119" s="321"/>
      <c r="JLQ119" s="321"/>
      <c r="JLR119" s="321"/>
      <c r="JLS119" s="321"/>
      <c r="JLT119" s="321"/>
      <c r="JLU119" s="321"/>
      <c r="JLV119" s="321"/>
      <c r="JLW119" s="321"/>
      <c r="JLX119" s="321"/>
      <c r="JLY119" s="321"/>
      <c r="JLZ119" s="321"/>
      <c r="JMA119" s="321"/>
      <c r="JMB119" s="321"/>
      <c r="JMC119" s="321"/>
      <c r="JMD119" s="321"/>
      <c r="JME119" s="321"/>
      <c r="JMF119" s="321"/>
      <c r="JMG119" s="321"/>
      <c r="JMH119" s="321"/>
      <c r="JMI119" s="321"/>
      <c r="JMJ119" s="321"/>
      <c r="JMK119" s="321"/>
      <c r="JML119" s="321"/>
      <c r="JMM119" s="321"/>
      <c r="JMN119" s="321"/>
      <c r="JMO119" s="321"/>
      <c r="JMP119" s="321"/>
      <c r="JMQ119" s="321"/>
      <c r="JMR119" s="321"/>
      <c r="JMS119" s="321"/>
      <c r="JMT119" s="321"/>
      <c r="JMU119" s="321"/>
      <c r="JMV119" s="321"/>
      <c r="JMW119" s="321"/>
      <c r="JMX119" s="321"/>
      <c r="JMY119" s="321"/>
      <c r="JMZ119" s="321"/>
      <c r="JNA119" s="321"/>
      <c r="JNB119" s="321"/>
      <c r="JNC119" s="321"/>
      <c r="JND119" s="321"/>
      <c r="JNE119" s="321"/>
      <c r="JNF119" s="321"/>
      <c r="JNG119" s="321"/>
      <c r="JNH119" s="321"/>
      <c r="JNI119" s="321"/>
      <c r="JNJ119" s="321"/>
      <c r="JNK119" s="321"/>
      <c r="JNL119" s="321"/>
      <c r="JNM119" s="321"/>
      <c r="JNN119" s="321"/>
      <c r="JNO119" s="321"/>
      <c r="JNP119" s="321"/>
      <c r="JNQ119" s="321"/>
      <c r="JNR119" s="321"/>
      <c r="JNS119" s="321"/>
      <c r="JNT119" s="321"/>
      <c r="JNU119" s="321"/>
      <c r="JNV119" s="321"/>
      <c r="JNW119" s="321"/>
      <c r="JNX119" s="321"/>
      <c r="JNY119" s="321"/>
      <c r="JNZ119" s="321"/>
      <c r="JOA119" s="321"/>
      <c r="JOB119" s="321"/>
      <c r="JOC119" s="321"/>
      <c r="JOD119" s="321"/>
      <c r="JOE119" s="321"/>
      <c r="JOF119" s="321"/>
      <c r="JOG119" s="321"/>
      <c r="JOH119" s="321"/>
      <c r="JOI119" s="321"/>
      <c r="JOJ119" s="321"/>
      <c r="JOK119" s="321"/>
      <c r="JOL119" s="321"/>
      <c r="JOM119" s="321"/>
      <c r="JON119" s="321"/>
      <c r="JOO119" s="321"/>
      <c r="JOP119" s="321"/>
      <c r="JOQ119" s="321"/>
      <c r="JOR119" s="321"/>
      <c r="JOS119" s="321"/>
      <c r="JOT119" s="321"/>
      <c r="JOU119" s="321"/>
      <c r="JOV119" s="321"/>
      <c r="JOW119" s="321"/>
      <c r="JOX119" s="321"/>
      <c r="JOY119" s="321"/>
      <c r="JOZ119" s="321"/>
      <c r="JPA119" s="321"/>
      <c r="JPB119" s="321"/>
      <c r="JPC119" s="321"/>
      <c r="JPD119" s="321"/>
      <c r="JPE119" s="321"/>
      <c r="JPF119" s="321"/>
      <c r="JPG119" s="321"/>
      <c r="JPH119" s="321"/>
      <c r="JPI119" s="321"/>
      <c r="JPJ119" s="321"/>
      <c r="JPK119" s="321"/>
      <c r="JPL119" s="321"/>
      <c r="JPM119" s="321"/>
      <c r="JPN119" s="321"/>
      <c r="JPO119" s="321"/>
      <c r="JPP119" s="321"/>
      <c r="JPQ119" s="321"/>
      <c r="JPR119" s="321"/>
      <c r="JPS119" s="321"/>
      <c r="JPT119" s="321"/>
      <c r="JPU119" s="321"/>
      <c r="JPV119" s="321"/>
      <c r="JPW119" s="321"/>
      <c r="JPX119" s="321"/>
      <c r="JPY119" s="321"/>
      <c r="JPZ119" s="321"/>
      <c r="JQA119" s="321"/>
      <c r="JQB119" s="321"/>
      <c r="JQC119" s="321"/>
      <c r="JQD119" s="321"/>
      <c r="JQE119" s="321"/>
      <c r="JQF119" s="321"/>
      <c r="JQG119" s="321"/>
      <c r="JQH119" s="321"/>
      <c r="JQI119" s="321"/>
      <c r="JQJ119" s="321"/>
      <c r="JQK119" s="321"/>
      <c r="JQL119" s="321"/>
      <c r="JQM119" s="321"/>
      <c r="JQN119" s="321"/>
      <c r="JQO119" s="321"/>
      <c r="JQP119" s="321"/>
      <c r="JQQ119" s="321"/>
      <c r="JQR119" s="321"/>
      <c r="JQS119" s="321"/>
      <c r="JQT119" s="321"/>
      <c r="JQU119" s="321"/>
      <c r="JQV119" s="321"/>
      <c r="JQW119" s="321"/>
      <c r="JQX119" s="321"/>
      <c r="JQY119" s="321"/>
      <c r="JQZ119" s="321"/>
      <c r="JRA119" s="321"/>
      <c r="JRB119" s="321"/>
      <c r="JRC119" s="321"/>
      <c r="JRD119" s="321"/>
      <c r="JRE119" s="321"/>
      <c r="JRF119" s="321"/>
      <c r="JRG119" s="321"/>
      <c r="JRH119" s="321"/>
      <c r="JRI119" s="321"/>
      <c r="JRJ119" s="321"/>
      <c r="JRK119" s="321"/>
      <c r="JRL119" s="321"/>
      <c r="JRM119" s="321"/>
      <c r="JRN119" s="321"/>
      <c r="JRO119" s="321"/>
      <c r="JRP119" s="321"/>
      <c r="JRQ119" s="321"/>
      <c r="JRR119" s="321"/>
      <c r="JRS119" s="321"/>
      <c r="JRT119" s="321"/>
      <c r="JRU119" s="321"/>
      <c r="JRV119" s="321"/>
      <c r="JRW119" s="321"/>
      <c r="JRX119" s="321"/>
      <c r="JRY119" s="321"/>
      <c r="JRZ119" s="321"/>
      <c r="JSA119" s="321"/>
      <c r="JSB119" s="321"/>
      <c r="JSC119" s="321"/>
      <c r="JSD119" s="321"/>
      <c r="JSE119" s="321"/>
      <c r="JSF119" s="321"/>
      <c r="JSG119" s="321"/>
      <c r="JSH119" s="321"/>
      <c r="JSI119" s="321"/>
      <c r="JSJ119" s="321"/>
      <c r="JSK119" s="321"/>
      <c r="JSL119" s="321"/>
      <c r="JSM119" s="321"/>
      <c r="JSN119" s="321"/>
      <c r="JSO119" s="321"/>
      <c r="JSP119" s="321"/>
      <c r="JSQ119" s="321"/>
      <c r="JSR119" s="321"/>
      <c r="JSS119" s="321"/>
      <c r="JST119" s="321"/>
      <c r="JSU119" s="321"/>
      <c r="JSV119" s="321"/>
      <c r="JSW119" s="321"/>
      <c r="JSX119" s="321"/>
      <c r="JSY119" s="321"/>
      <c r="JSZ119" s="321"/>
      <c r="JTA119" s="321"/>
      <c r="JTB119" s="321"/>
      <c r="JTC119" s="321"/>
      <c r="JTD119" s="321"/>
      <c r="JTE119" s="321"/>
      <c r="JTF119" s="321"/>
      <c r="JTG119" s="321"/>
      <c r="JTH119" s="321"/>
      <c r="JTI119" s="321"/>
      <c r="JTJ119" s="321"/>
      <c r="JTK119" s="321"/>
      <c r="JTL119" s="321"/>
      <c r="JTM119" s="321"/>
      <c r="JTN119" s="321"/>
      <c r="JTO119" s="321"/>
      <c r="JTP119" s="321"/>
      <c r="JTQ119" s="321"/>
      <c r="JTR119" s="321"/>
      <c r="JTS119" s="321"/>
      <c r="JTT119" s="321"/>
      <c r="JTU119" s="321"/>
      <c r="JTV119" s="321"/>
      <c r="JTW119" s="321"/>
      <c r="JTX119" s="321"/>
      <c r="JTY119" s="321"/>
      <c r="JTZ119" s="321"/>
      <c r="JUA119" s="321"/>
      <c r="JUB119" s="321"/>
      <c r="JUC119" s="321"/>
      <c r="JUD119" s="321"/>
      <c r="JUE119" s="321"/>
      <c r="JUF119" s="321"/>
      <c r="JUG119" s="321"/>
      <c r="JUH119" s="321"/>
      <c r="JUI119" s="321"/>
      <c r="JUJ119" s="321"/>
      <c r="JUK119" s="321"/>
      <c r="JUL119" s="321"/>
      <c r="JUM119" s="321"/>
      <c r="JUN119" s="321"/>
      <c r="JUO119" s="321"/>
      <c r="JUP119" s="321"/>
      <c r="JUQ119" s="321"/>
      <c r="JUR119" s="321"/>
      <c r="JUS119" s="321"/>
      <c r="JUT119" s="321"/>
      <c r="JUU119" s="321"/>
      <c r="JUV119" s="321"/>
      <c r="JUW119" s="321"/>
      <c r="JUX119" s="321"/>
      <c r="JUY119" s="321"/>
      <c r="JUZ119" s="321"/>
      <c r="JVA119" s="321"/>
      <c r="JVB119" s="321"/>
      <c r="JVC119" s="321"/>
      <c r="JVD119" s="321"/>
      <c r="JVE119" s="321"/>
      <c r="JVF119" s="321"/>
      <c r="JVG119" s="321"/>
      <c r="JVH119" s="321"/>
      <c r="JVI119" s="321"/>
      <c r="JVJ119" s="321"/>
      <c r="JVK119" s="321"/>
      <c r="JVL119" s="321"/>
      <c r="JVM119" s="321"/>
      <c r="JVN119" s="321"/>
      <c r="JVO119" s="321"/>
      <c r="JVP119" s="321"/>
      <c r="JVQ119" s="321"/>
      <c r="JVR119" s="321"/>
      <c r="JVS119" s="321"/>
      <c r="JVT119" s="321"/>
      <c r="JVU119" s="321"/>
      <c r="JVV119" s="321"/>
      <c r="JVW119" s="321"/>
      <c r="JVX119" s="321"/>
      <c r="JVY119" s="321"/>
      <c r="JVZ119" s="321"/>
      <c r="JWA119" s="321"/>
      <c r="JWB119" s="321"/>
      <c r="JWC119" s="321"/>
      <c r="JWD119" s="321"/>
      <c r="JWE119" s="321"/>
      <c r="JWF119" s="321"/>
      <c r="JWG119" s="321"/>
      <c r="JWH119" s="321"/>
      <c r="JWI119" s="321"/>
      <c r="JWJ119" s="321"/>
      <c r="JWK119" s="321"/>
      <c r="JWL119" s="321"/>
      <c r="JWM119" s="321"/>
      <c r="JWN119" s="321"/>
      <c r="JWO119" s="321"/>
      <c r="JWP119" s="321"/>
      <c r="JWQ119" s="321"/>
      <c r="JWR119" s="321"/>
      <c r="JWS119" s="321"/>
      <c r="JWT119" s="321"/>
      <c r="JWU119" s="321"/>
      <c r="JWV119" s="321"/>
      <c r="JWW119" s="321"/>
      <c r="JWX119" s="321"/>
      <c r="JWY119" s="321"/>
      <c r="JWZ119" s="321"/>
      <c r="JXA119" s="321"/>
      <c r="JXB119" s="321"/>
      <c r="JXC119" s="321"/>
      <c r="JXD119" s="321"/>
      <c r="JXE119" s="321"/>
      <c r="JXF119" s="321"/>
      <c r="JXG119" s="321"/>
      <c r="JXH119" s="321"/>
      <c r="JXI119" s="321"/>
      <c r="JXJ119" s="321"/>
      <c r="JXK119" s="321"/>
      <c r="JXL119" s="321"/>
      <c r="JXM119" s="321"/>
      <c r="JXN119" s="321"/>
      <c r="JXO119" s="321"/>
      <c r="JXP119" s="321"/>
      <c r="JXQ119" s="321"/>
      <c r="JXR119" s="321"/>
      <c r="JXS119" s="321"/>
      <c r="JXT119" s="321"/>
      <c r="JXU119" s="321"/>
      <c r="JXV119" s="321"/>
      <c r="JXW119" s="321"/>
      <c r="JXX119" s="321"/>
      <c r="JXY119" s="321"/>
      <c r="JXZ119" s="321"/>
      <c r="JYA119" s="321"/>
      <c r="JYB119" s="321"/>
      <c r="JYC119" s="321"/>
      <c r="JYD119" s="321"/>
      <c r="JYE119" s="321"/>
      <c r="JYF119" s="321"/>
      <c r="JYG119" s="321"/>
      <c r="JYH119" s="321"/>
      <c r="JYI119" s="321"/>
      <c r="JYJ119" s="321"/>
      <c r="JYK119" s="321"/>
      <c r="JYL119" s="321"/>
      <c r="JYM119" s="321"/>
      <c r="JYN119" s="321"/>
      <c r="JYO119" s="321"/>
      <c r="JYP119" s="321"/>
      <c r="JYQ119" s="321"/>
      <c r="JYR119" s="321"/>
      <c r="JYS119" s="321"/>
      <c r="JYT119" s="321"/>
      <c r="JYU119" s="321"/>
      <c r="JYV119" s="321"/>
      <c r="JYW119" s="321"/>
      <c r="JYX119" s="321"/>
      <c r="JYY119" s="321"/>
      <c r="JYZ119" s="321"/>
      <c r="JZA119" s="321"/>
      <c r="JZB119" s="321"/>
      <c r="JZC119" s="321"/>
      <c r="JZD119" s="321"/>
      <c r="JZE119" s="321"/>
      <c r="JZF119" s="321"/>
      <c r="JZG119" s="321"/>
      <c r="JZH119" s="321"/>
      <c r="JZI119" s="321"/>
      <c r="JZJ119" s="321"/>
      <c r="JZK119" s="321"/>
      <c r="JZL119" s="321"/>
      <c r="JZM119" s="321"/>
      <c r="JZN119" s="321"/>
      <c r="JZO119" s="321"/>
      <c r="JZP119" s="321"/>
      <c r="JZQ119" s="321"/>
      <c r="JZR119" s="321"/>
      <c r="JZS119" s="321"/>
      <c r="JZT119" s="321"/>
      <c r="JZU119" s="321"/>
      <c r="JZV119" s="321"/>
      <c r="JZW119" s="321"/>
      <c r="JZX119" s="321"/>
      <c r="JZY119" s="321"/>
      <c r="JZZ119" s="321"/>
      <c r="KAA119" s="321"/>
      <c r="KAB119" s="321"/>
      <c r="KAC119" s="321"/>
      <c r="KAD119" s="321"/>
      <c r="KAE119" s="321"/>
      <c r="KAF119" s="321"/>
      <c r="KAG119" s="321"/>
      <c r="KAH119" s="321"/>
      <c r="KAI119" s="321"/>
      <c r="KAJ119" s="321"/>
      <c r="KAK119" s="321"/>
      <c r="KAL119" s="321"/>
      <c r="KAM119" s="321"/>
      <c r="KAN119" s="321"/>
      <c r="KAO119" s="321"/>
      <c r="KAP119" s="321"/>
      <c r="KAQ119" s="321"/>
      <c r="KAR119" s="321"/>
      <c r="KAS119" s="321"/>
      <c r="KAT119" s="321"/>
      <c r="KAU119" s="321"/>
      <c r="KAV119" s="321"/>
      <c r="KAW119" s="321"/>
      <c r="KAX119" s="321"/>
      <c r="KAY119" s="321"/>
      <c r="KAZ119" s="321"/>
      <c r="KBA119" s="321"/>
      <c r="KBB119" s="321"/>
      <c r="KBC119" s="321"/>
      <c r="KBD119" s="321"/>
      <c r="KBE119" s="321"/>
      <c r="KBF119" s="321"/>
      <c r="KBG119" s="321"/>
      <c r="KBH119" s="321"/>
      <c r="KBI119" s="321"/>
      <c r="KBJ119" s="321"/>
      <c r="KBK119" s="321"/>
      <c r="KBL119" s="321"/>
      <c r="KBM119" s="321"/>
      <c r="KBN119" s="321"/>
      <c r="KBO119" s="321"/>
      <c r="KBP119" s="321"/>
      <c r="KBQ119" s="321"/>
      <c r="KBR119" s="321"/>
      <c r="KBS119" s="321"/>
      <c r="KBT119" s="321"/>
      <c r="KBU119" s="321"/>
      <c r="KBV119" s="321"/>
      <c r="KBW119" s="321"/>
      <c r="KBX119" s="321"/>
      <c r="KBY119" s="321"/>
      <c r="KBZ119" s="321"/>
      <c r="KCA119" s="321"/>
      <c r="KCB119" s="321"/>
      <c r="KCC119" s="321"/>
      <c r="KCD119" s="321"/>
      <c r="KCE119" s="321"/>
      <c r="KCF119" s="321"/>
      <c r="KCG119" s="321"/>
      <c r="KCH119" s="321"/>
      <c r="KCI119" s="321"/>
      <c r="KCJ119" s="321"/>
      <c r="KCK119" s="321"/>
      <c r="KCL119" s="321"/>
      <c r="KCM119" s="321"/>
      <c r="KCN119" s="321"/>
      <c r="KCO119" s="321"/>
      <c r="KCP119" s="321"/>
      <c r="KCQ119" s="321"/>
      <c r="KCR119" s="321"/>
      <c r="KCS119" s="321"/>
      <c r="KCT119" s="321"/>
      <c r="KCU119" s="321"/>
      <c r="KCV119" s="321"/>
      <c r="KCW119" s="321"/>
      <c r="KCX119" s="321"/>
      <c r="KCY119" s="321"/>
      <c r="KCZ119" s="321"/>
      <c r="KDA119" s="321"/>
      <c r="KDB119" s="321"/>
      <c r="KDC119" s="321"/>
      <c r="KDD119" s="321"/>
      <c r="KDE119" s="321"/>
      <c r="KDF119" s="321"/>
      <c r="KDG119" s="321"/>
      <c r="KDH119" s="321"/>
      <c r="KDI119" s="321"/>
      <c r="KDJ119" s="321"/>
      <c r="KDK119" s="321"/>
      <c r="KDL119" s="321"/>
      <c r="KDM119" s="321"/>
      <c r="KDN119" s="321"/>
      <c r="KDO119" s="321"/>
      <c r="KDP119" s="321"/>
      <c r="KDQ119" s="321"/>
      <c r="KDR119" s="321"/>
      <c r="KDS119" s="321"/>
      <c r="KDT119" s="321"/>
      <c r="KDU119" s="321"/>
      <c r="KDV119" s="321"/>
      <c r="KDW119" s="321"/>
      <c r="KDX119" s="321"/>
      <c r="KDY119" s="321"/>
      <c r="KDZ119" s="321"/>
      <c r="KEA119" s="321"/>
      <c r="KEB119" s="321"/>
      <c r="KEC119" s="321"/>
      <c r="KED119" s="321"/>
      <c r="KEE119" s="321"/>
      <c r="KEF119" s="321"/>
      <c r="KEG119" s="321"/>
      <c r="KEH119" s="321"/>
      <c r="KEI119" s="321"/>
      <c r="KEJ119" s="321"/>
      <c r="KEK119" s="321"/>
      <c r="KEL119" s="321"/>
      <c r="KEM119" s="321"/>
      <c r="KEN119" s="321"/>
      <c r="KEO119" s="321"/>
      <c r="KEP119" s="321"/>
      <c r="KEQ119" s="321"/>
      <c r="KER119" s="321"/>
      <c r="KES119" s="321"/>
      <c r="KET119" s="321"/>
      <c r="KEU119" s="321"/>
      <c r="KEV119" s="321"/>
      <c r="KEW119" s="321"/>
      <c r="KEX119" s="321"/>
      <c r="KEY119" s="321"/>
      <c r="KEZ119" s="321"/>
      <c r="KFA119" s="321"/>
      <c r="KFB119" s="321"/>
      <c r="KFC119" s="321"/>
      <c r="KFD119" s="321"/>
      <c r="KFE119" s="321"/>
      <c r="KFF119" s="321"/>
      <c r="KFG119" s="321"/>
      <c r="KFH119" s="321"/>
      <c r="KFI119" s="321"/>
      <c r="KFJ119" s="321"/>
      <c r="KFK119" s="321"/>
      <c r="KFL119" s="321"/>
      <c r="KFM119" s="321"/>
      <c r="KFN119" s="321"/>
      <c r="KFO119" s="321"/>
      <c r="KFP119" s="321"/>
      <c r="KFQ119" s="321"/>
      <c r="KFR119" s="321"/>
      <c r="KFS119" s="321"/>
      <c r="KFT119" s="321"/>
      <c r="KFU119" s="321"/>
      <c r="KFV119" s="321"/>
      <c r="KFW119" s="321"/>
      <c r="KFX119" s="321"/>
      <c r="KFY119" s="321"/>
      <c r="KFZ119" s="321"/>
      <c r="KGA119" s="321"/>
      <c r="KGB119" s="321"/>
      <c r="KGC119" s="321"/>
      <c r="KGD119" s="321"/>
      <c r="KGE119" s="321"/>
      <c r="KGF119" s="321"/>
      <c r="KGG119" s="321"/>
      <c r="KGH119" s="321"/>
      <c r="KGI119" s="321"/>
      <c r="KGJ119" s="321"/>
      <c r="KGK119" s="321"/>
      <c r="KGL119" s="321"/>
      <c r="KGM119" s="321"/>
      <c r="KGN119" s="321"/>
      <c r="KGO119" s="321"/>
      <c r="KGP119" s="321"/>
      <c r="KGQ119" s="321"/>
      <c r="KGR119" s="321"/>
      <c r="KGS119" s="321"/>
      <c r="KGT119" s="321"/>
      <c r="KGU119" s="321"/>
      <c r="KGV119" s="321"/>
      <c r="KGW119" s="321"/>
      <c r="KGX119" s="321"/>
      <c r="KGY119" s="321"/>
      <c r="KGZ119" s="321"/>
      <c r="KHA119" s="321"/>
      <c r="KHB119" s="321"/>
      <c r="KHC119" s="321"/>
      <c r="KHD119" s="321"/>
      <c r="KHE119" s="321"/>
      <c r="KHF119" s="321"/>
      <c r="KHG119" s="321"/>
      <c r="KHH119" s="321"/>
      <c r="KHI119" s="321"/>
      <c r="KHJ119" s="321"/>
      <c r="KHK119" s="321"/>
      <c r="KHL119" s="321"/>
      <c r="KHM119" s="321"/>
      <c r="KHN119" s="321"/>
      <c r="KHO119" s="321"/>
      <c r="KHP119" s="321"/>
      <c r="KHQ119" s="321"/>
      <c r="KHR119" s="321"/>
      <c r="KHS119" s="321"/>
      <c r="KHT119" s="321"/>
      <c r="KHU119" s="321"/>
      <c r="KHV119" s="321"/>
      <c r="KHW119" s="321"/>
      <c r="KHX119" s="321"/>
      <c r="KHY119" s="321"/>
      <c r="KHZ119" s="321"/>
      <c r="KIA119" s="321"/>
      <c r="KIB119" s="321"/>
      <c r="KIC119" s="321"/>
      <c r="KID119" s="321"/>
      <c r="KIE119" s="321"/>
      <c r="KIF119" s="321"/>
      <c r="KIG119" s="321"/>
      <c r="KIH119" s="321"/>
      <c r="KII119" s="321"/>
      <c r="KIJ119" s="321"/>
      <c r="KIK119" s="321"/>
      <c r="KIL119" s="321"/>
      <c r="KIM119" s="321"/>
      <c r="KIN119" s="321"/>
      <c r="KIO119" s="321"/>
      <c r="KIP119" s="321"/>
      <c r="KIQ119" s="321"/>
      <c r="KIR119" s="321"/>
      <c r="KIS119" s="321"/>
      <c r="KIT119" s="321"/>
      <c r="KIU119" s="321"/>
      <c r="KIV119" s="321"/>
      <c r="KIW119" s="321"/>
      <c r="KIX119" s="321"/>
      <c r="KIY119" s="321"/>
      <c r="KIZ119" s="321"/>
      <c r="KJA119" s="321"/>
      <c r="KJB119" s="321"/>
      <c r="KJC119" s="321"/>
      <c r="KJD119" s="321"/>
      <c r="KJE119" s="321"/>
      <c r="KJF119" s="321"/>
      <c r="KJG119" s="321"/>
      <c r="KJH119" s="321"/>
      <c r="KJI119" s="321"/>
      <c r="KJJ119" s="321"/>
      <c r="KJK119" s="321"/>
      <c r="KJL119" s="321"/>
      <c r="KJM119" s="321"/>
      <c r="KJN119" s="321"/>
      <c r="KJO119" s="321"/>
      <c r="KJP119" s="321"/>
      <c r="KJQ119" s="321"/>
      <c r="KJR119" s="321"/>
      <c r="KJS119" s="321"/>
      <c r="KJT119" s="321"/>
      <c r="KJU119" s="321"/>
      <c r="KJV119" s="321"/>
      <c r="KJW119" s="321"/>
      <c r="KJX119" s="321"/>
      <c r="KJY119" s="321"/>
      <c r="KJZ119" s="321"/>
      <c r="KKA119" s="321"/>
      <c r="KKB119" s="321"/>
      <c r="KKC119" s="321"/>
      <c r="KKD119" s="321"/>
      <c r="KKE119" s="321"/>
      <c r="KKF119" s="321"/>
      <c r="KKG119" s="321"/>
      <c r="KKH119" s="321"/>
      <c r="KKI119" s="321"/>
      <c r="KKJ119" s="321"/>
      <c r="KKK119" s="321"/>
      <c r="KKL119" s="321"/>
      <c r="KKM119" s="321"/>
      <c r="KKN119" s="321"/>
      <c r="KKO119" s="321"/>
      <c r="KKP119" s="321"/>
      <c r="KKQ119" s="321"/>
      <c r="KKR119" s="321"/>
      <c r="KKS119" s="321"/>
      <c r="KKT119" s="321"/>
      <c r="KKU119" s="321"/>
      <c r="KKV119" s="321"/>
      <c r="KKW119" s="321"/>
      <c r="KKX119" s="321"/>
      <c r="KKY119" s="321"/>
      <c r="KKZ119" s="321"/>
      <c r="KLA119" s="321"/>
      <c r="KLB119" s="321"/>
      <c r="KLC119" s="321"/>
      <c r="KLD119" s="321"/>
      <c r="KLE119" s="321"/>
      <c r="KLF119" s="321"/>
      <c r="KLG119" s="321"/>
      <c r="KLH119" s="321"/>
      <c r="KLI119" s="321"/>
      <c r="KLJ119" s="321"/>
      <c r="KLK119" s="321"/>
      <c r="KLL119" s="321"/>
      <c r="KLM119" s="321"/>
      <c r="KLN119" s="321"/>
      <c r="KLO119" s="321"/>
      <c r="KLP119" s="321"/>
      <c r="KLQ119" s="321"/>
      <c r="KLR119" s="321"/>
      <c r="KLS119" s="321"/>
      <c r="KLT119" s="321"/>
      <c r="KLU119" s="321"/>
      <c r="KLV119" s="321"/>
      <c r="KLW119" s="321"/>
      <c r="KLX119" s="321"/>
      <c r="KLY119" s="321"/>
      <c r="KLZ119" s="321"/>
      <c r="KMA119" s="321"/>
      <c r="KMB119" s="321"/>
      <c r="KMC119" s="321"/>
      <c r="KMD119" s="321"/>
      <c r="KME119" s="321"/>
      <c r="KMF119" s="321"/>
      <c r="KMG119" s="321"/>
      <c r="KMH119" s="321"/>
      <c r="KMI119" s="321"/>
      <c r="KMJ119" s="321"/>
      <c r="KMK119" s="321"/>
      <c r="KML119" s="321"/>
      <c r="KMM119" s="321"/>
      <c r="KMN119" s="321"/>
      <c r="KMO119" s="321"/>
      <c r="KMP119" s="321"/>
      <c r="KMQ119" s="321"/>
      <c r="KMR119" s="321"/>
      <c r="KMS119" s="321"/>
      <c r="KMT119" s="321"/>
      <c r="KMU119" s="321"/>
      <c r="KMV119" s="321"/>
      <c r="KMW119" s="321"/>
      <c r="KMX119" s="321"/>
      <c r="KMY119" s="321"/>
      <c r="KMZ119" s="321"/>
      <c r="KNA119" s="321"/>
      <c r="KNB119" s="321"/>
      <c r="KNC119" s="321"/>
      <c r="KND119" s="321"/>
      <c r="KNE119" s="321"/>
      <c r="KNF119" s="321"/>
      <c r="KNG119" s="321"/>
      <c r="KNH119" s="321"/>
      <c r="KNI119" s="321"/>
      <c r="KNJ119" s="321"/>
      <c r="KNK119" s="321"/>
      <c r="KNL119" s="321"/>
      <c r="KNM119" s="321"/>
      <c r="KNN119" s="321"/>
      <c r="KNO119" s="321"/>
      <c r="KNP119" s="321"/>
      <c r="KNQ119" s="321"/>
      <c r="KNR119" s="321"/>
      <c r="KNS119" s="321"/>
      <c r="KNT119" s="321"/>
      <c r="KNU119" s="321"/>
      <c r="KNV119" s="321"/>
      <c r="KNW119" s="321"/>
      <c r="KNX119" s="321"/>
      <c r="KNY119" s="321"/>
      <c r="KNZ119" s="321"/>
      <c r="KOA119" s="321"/>
      <c r="KOB119" s="321"/>
      <c r="KOC119" s="321"/>
      <c r="KOD119" s="321"/>
      <c r="KOE119" s="321"/>
      <c r="KOF119" s="321"/>
      <c r="KOG119" s="321"/>
      <c r="KOH119" s="321"/>
      <c r="KOI119" s="321"/>
      <c r="KOJ119" s="321"/>
      <c r="KOK119" s="321"/>
      <c r="KOL119" s="321"/>
      <c r="KOM119" s="321"/>
      <c r="KON119" s="321"/>
      <c r="KOO119" s="321"/>
      <c r="KOP119" s="321"/>
      <c r="KOQ119" s="321"/>
      <c r="KOR119" s="321"/>
      <c r="KOS119" s="321"/>
      <c r="KOT119" s="321"/>
      <c r="KOU119" s="321"/>
      <c r="KOV119" s="321"/>
      <c r="KOW119" s="321"/>
      <c r="KOX119" s="321"/>
      <c r="KOY119" s="321"/>
      <c r="KOZ119" s="321"/>
      <c r="KPA119" s="321"/>
      <c r="KPB119" s="321"/>
      <c r="KPC119" s="321"/>
      <c r="KPD119" s="321"/>
      <c r="KPE119" s="321"/>
      <c r="KPF119" s="321"/>
      <c r="KPG119" s="321"/>
      <c r="KPH119" s="321"/>
      <c r="KPI119" s="321"/>
      <c r="KPJ119" s="321"/>
      <c r="KPK119" s="321"/>
      <c r="KPL119" s="321"/>
      <c r="KPM119" s="321"/>
      <c r="KPN119" s="321"/>
      <c r="KPO119" s="321"/>
      <c r="KPP119" s="321"/>
      <c r="KPQ119" s="321"/>
      <c r="KPR119" s="321"/>
      <c r="KPS119" s="321"/>
      <c r="KPT119" s="321"/>
      <c r="KPU119" s="321"/>
      <c r="KPV119" s="321"/>
      <c r="KPW119" s="321"/>
      <c r="KPX119" s="321"/>
      <c r="KPY119" s="321"/>
      <c r="KPZ119" s="321"/>
      <c r="KQA119" s="321"/>
      <c r="KQB119" s="321"/>
      <c r="KQC119" s="321"/>
      <c r="KQD119" s="321"/>
      <c r="KQE119" s="321"/>
      <c r="KQF119" s="321"/>
      <c r="KQG119" s="321"/>
      <c r="KQH119" s="321"/>
      <c r="KQI119" s="321"/>
      <c r="KQJ119" s="321"/>
      <c r="KQK119" s="321"/>
      <c r="KQL119" s="321"/>
      <c r="KQM119" s="321"/>
      <c r="KQN119" s="321"/>
      <c r="KQO119" s="321"/>
      <c r="KQP119" s="321"/>
      <c r="KQQ119" s="321"/>
      <c r="KQR119" s="321"/>
      <c r="KQS119" s="321"/>
      <c r="KQT119" s="321"/>
      <c r="KQU119" s="321"/>
      <c r="KQV119" s="321"/>
      <c r="KQW119" s="321"/>
      <c r="KQX119" s="321"/>
      <c r="KQY119" s="321"/>
      <c r="KQZ119" s="321"/>
      <c r="KRA119" s="321"/>
      <c r="KRB119" s="321"/>
      <c r="KRC119" s="321"/>
      <c r="KRD119" s="321"/>
      <c r="KRE119" s="321"/>
      <c r="KRF119" s="321"/>
      <c r="KRG119" s="321"/>
      <c r="KRH119" s="321"/>
      <c r="KRI119" s="321"/>
      <c r="KRJ119" s="321"/>
      <c r="KRK119" s="321"/>
      <c r="KRL119" s="321"/>
      <c r="KRM119" s="321"/>
      <c r="KRN119" s="321"/>
      <c r="KRO119" s="321"/>
      <c r="KRP119" s="321"/>
      <c r="KRQ119" s="321"/>
      <c r="KRR119" s="321"/>
      <c r="KRS119" s="321"/>
      <c r="KRT119" s="321"/>
      <c r="KRU119" s="321"/>
      <c r="KRV119" s="321"/>
      <c r="KRW119" s="321"/>
      <c r="KRX119" s="321"/>
      <c r="KRY119" s="321"/>
      <c r="KRZ119" s="321"/>
      <c r="KSA119" s="321"/>
      <c r="KSB119" s="321"/>
      <c r="KSC119" s="321"/>
      <c r="KSD119" s="321"/>
      <c r="KSE119" s="321"/>
      <c r="KSF119" s="321"/>
      <c r="KSG119" s="321"/>
      <c r="KSH119" s="321"/>
      <c r="KSI119" s="321"/>
      <c r="KSJ119" s="321"/>
      <c r="KSK119" s="321"/>
      <c r="KSL119" s="321"/>
      <c r="KSM119" s="321"/>
      <c r="KSN119" s="321"/>
      <c r="KSO119" s="321"/>
      <c r="KSP119" s="321"/>
      <c r="KSQ119" s="321"/>
      <c r="KSR119" s="321"/>
      <c r="KSS119" s="321"/>
      <c r="KST119" s="321"/>
      <c r="KSU119" s="321"/>
      <c r="KSV119" s="321"/>
      <c r="KSW119" s="321"/>
      <c r="KSX119" s="321"/>
      <c r="KSY119" s="321"/>
      <c r="KSZ119" s="321"/>
      <c r="KTA119" s="321"/>
      <c r="KTB119" s="321"/>
      <c r="KTC119" s="321"/>
      <c r="KTD119" s="321"/>
      <c r="KTE119" s="321"/>
      <c r="KTF119" s="321"/>
      <c r="KTG119" s="321"/>
      <c r="KTH119" s="321"/>
      <c r="KTI119" s="321"/>
      <c r="KTJ119" s="321"/>
      <c r="KTK119" s="321"/>
      <c r="KTL119" s="321"/>
      <c r="KTM119" s="321"/>
      <c r="KTN119" s="321"/>
      <c r="KTO119" s="321"/>
      <c r="KTP119" s="321"/>
      <c r="KTQ119" s="321"/>
      <c r="KTR119" s="321"/>
      <c r="KTS119" s="321"/>
      <c r="KTT119" s="321"/>
      <c r="KTU119" s="321"/>
      <c r="KTV119" s="321"/>
      <c r="KTW119" s="321"/>
      <c r="KTX119" s="321"/>
      <c r="KTY119" s="321"/>
      <c r="KTZ119" s="321"/>
      <c r="KUA119" s="321"/>
      <c r="KUB119" s="321"/>
      <c r="KUC119" s="321"/>
      <c r="KUD119" s="321"/>
      <c r="KUE119" s="321"/>
      <c r="KUF119" s="321"/>
      <c r="KUG119" s="321"/>
      <c r="KUH119" s="321"/>
      <c r="KUI119" s="321"/>
      <c r="KUJ119" s="321"/>
      <c r="KUK119" s="321"/>
      <c r="KUL119" s="321"/>
      <c r="KUM119" s="321"/>
      <c r="KUN119" s="321"/>
      <c r="KUO119" s="321"/>
      <c r="KUP119" s="321"/>
      <c r="KUQ119" s="321"/>
      <c r="KUR119" s="321"/>
      <c r="KUS119" s="321"/>
      <c r="KUT119" s="321"/>
      <c r="KUU119" s="321"/>
      <c r="KUV119" s="321"/>
      <c r="KUW119" s="321"/>
      <c r="KUX119" s="321"/>
      <c r="KUY119" s="321"/>
      <c r="KUZ119" s="321"/>
      <c r="KVA119" s="321"/>
      <c r="KVB119" s="321"/>
      <c r="KVC119" s="321"/>
      <c r="KVD119" s="321"/>
      <c r="KVE119" s="321"/>
      <c r="KVF119" s="321"/>
      <c r="KVG119" s="321"/>
      <c r="KVH119" s="321"/>
      <c r="KVI119" s="321"/>
      <c r="KVJ119" s="321"/>
      <c r="KVK119" s="321"/>
      <c r="KVL119" s="321"/>
      <c r="KVM119" s="321"/>
      <c r="KVN119" s="321"/>
      <c r="KVO119" s="321"/>
      <c r="KVP119" s="321"/>
      <c r="KVQ119" s="321"/>
      <c r="KVR119" s="321"/>
      <c r="KVS119" s="321"/>
      <c r="KVT119" s="321"/>
      <c r="KVU119" s="321"/>
      <c r="KVV119" s="321"/>
      <c r="KVW119" s="321"/>
      <c r="KVX119" s="321"/>
      <c r="KVY119" s="321"/>
      <c r="KVZ119" s="321"/>
      <c r="KWA119" s="321"/>
      <c r="KWB119" s="321"/>
      <c r="KWC119" s="321"/>
      <c r="KWD119" s="321"/>
      <c r="KWE119" s="321"/>
      <c r="KWF119" s="321"/>
      <c r="KWG119" s="321"/>
      <c r="KWH119" s="321"/>
      <c r="KWI119" s="321"/>
      <c r="KWJ119" s="321"/>
      <c r="KWK119" s="321"/>
      <c r="KWL119" s="321"/>
      <c r="KWM119" s="321"/>
      <c r="KWN119" s="321"/>
      <c r="KWO119" s="321"/>
      <c r="KWP119" s="321"/>
      <c r="KWQ119" s="321"/>
      <c r="KWR119" s="321"/>
      <c r="KWS119" s="321"/>
      <c r="KWT119" s="321"/>
      <c r="KWU119" s="321"/>
      <c r="KWV119" s="321"/>
      <c r="KWW119" s="321"/>
      <c r="KWX119" s="321"/>
      <c r="KWY119" s="321"/>
      <c r="KWZ119" s="321"/>
      <c r="KXA119" s="321"/>
      <c r="KXB119" s="321"/>
      <c r="KXC119" s="321"/>
      <c r="KXD119" s="321"/>
      <c r="KXE119" s="321"/>
      <c r="KXF119" s="321"/>
      <c r="KXG119" s="321"/>
      <c r="KXH119" s="321"/>
      <c r="KXI119" s="321"/>
      <c r="KXJ119" s="321"/>
      <c r="KXK119" s="321"/>
      <c r="KXL119" s="321"/>
      <c r="KXM119" s="321"/>
      <c r="KXN119" s="321"/>
      <c r="KXO119" s="321"/>
      <c r="KXP119" s="321"/>
      <c r="KXQ119" s="321"/>
      <c r="KXR119" s="321"/>
      <c r="KXS119" s="321"/>
      <c r="KXT119" s="321"/>
      <c r="KXU119" s="321"/>
      <c r="KXV119" s="321"/>
      <c r="KXW119" s="321"/>
      <c r="KXX119" s="321"/>
      <c r="KXY119" s="321"/>
      <c r="KXZ119" s="321"/>
      <c r="KYA119" s="321"/>
      <c r="KYB119" s="321"/>
      <c r="KYC119" s="321"/>
      <c r="KYD119" s="321"/>
      <c r="KYE119" s="321"/>
      <c r="KYF119" s="321"/>
      <c r="KYG119" s="321"/>
      <c r="KYH119" s="321"/>
      <c r="KYI119" s="321"/>
      <c r="KYJ119" s="321"/>
      <c r="KYK119" s="321"/>
      <c r="KYL119" s="321"/>
      <c r="KYM119" s="321"/>
      <c r="KYN119" s="321"/>
      <c r="KYO119" s="321"/>
      <c r="KYP119" s="321"/>
      <c r="KYQ119" s="321"/>
      <c r="KYR119" s="321"/>
      <c r="KYS119" s="321"/>
      <c r="KYT119" s="321"/>
      <c r="KYU119" s="321"/>
      <c r="KYV119" s="321"/>
      <c r="KYW119" s="321"/>
      <c r="KYX119" s="321"/>
      <c r="KYY119" s="321"/>
      <c r="KYZ119" s="321"/>
      <c r="KZA119" s="321"/>
      <c r="KZB119" s="321"/>
      <c r="KZC119" s="321"/>
      <c r="KZD119" s="321"/>
      <c r="KZE119" s="321"/>
      <c r="KZF119" s="321"/>
      <c r="KZG119" s="321"/>
      <c r="KZH119" s="321"/>
      <c r="KZI119" s="321"/>
      <c r="KZJ119" s="321"/>
      <c r="KZK119" s="321"/>
      <c r="KZL119" s="321"/>
      <c r="KZM119" s="321"/>
      <c r="KZN119" s="321"/>
      <c r="KZO119" s="321"/>
      <c r="KZP119" s="321"/>
      <c r="KZQ119" s="321"/>
      <c r="KZR119" s="321"/>
      <c r="KZS119" s="321"/>
      <c r="KZT119" s="321"/>
      <c r="KZU119" s="321"/>
      <c r="KZV119" s="321"/>
      <c r="KZW119" s="321"/>
      <c r="KZX119" s="321"/>
      <c r="KZY119" s="321"/>
      <c r="KZZ119" s="321"/>
      <c r="LAA119" s="321"/>
      <c r="LAB119" s="321"/>
      <c r="LAC119" s="321"/>
      <c r="LAD119" s="321"/>
      <c r="LAE119" s="321"/>
      <c r="LAF119" s="321"/>
      <c r="LAG119" s="321"/>
      <c r="LAH119" s="321"/>
      <c r="LAI119" s="321"/>
      <c r="LAJ119" s="321"/>
      <c r="LAK119" s="321"/>
      <c r="LAL119" s="321"/>
      <c r="LAM119" s="321"/>
      <c r="LAN119" s="321"/>
      <c r="LAO119" s="321"/>
      <c r="LAP119" s="321"/>
      <c r="LAQ119" s="321"/>
      <c r="LAR119" s="321"/>
      <c r="LAS119" s="321"/>
      <c r="LAT119" s="321"/>
      <c r="LAU119" s="321"/>
      <c r="LAV119" s="321"/>
      <c r="LAW119" s="321"/>
      <c r="LAX119" s="321"/>
      <c r="LAY119" s="321"/>
      <c r="LAZ119" s="321"/>
      <c r="LBA119" s="321"/>
      <c r="LBB119" s="321"/>
      <c r="LBC119" s="321"/>
      <c r="LBD119" s="321"/>
      <c r="LBE119" s="321"/>
      <c r="LBF119" s="321"/>
      <c r="LBG119" s="321"/>
      <c r="LBH119" s="321"/>
      <c r="LBI119" s="321"/>
      <c r="LBJ119" s="321"/>
      <c r="LBK119" s="321"/>
      <c r="LBL119" s="321"/>
      <c r="LBM119" s="321"/>
      <c r="LBN119" s="321"/>
      <c r="LBO119" s="321"/>
      <c r="LBP119" s="321"/>
      <c r="LBQ119" s="321"/>
      <c r="LBR119" s="321"/>
      <c r="LBS119" s="321"/>
      <c r="LBT119" s="321"/>
      <c r="LBU119" s="321"/>
      <c r="LBV119" s="321"/>
      <c r="LBW119" s="321"/>
      <c r="LBX119" s="321"/>
      <c r="LBY119" s="321"/>
      <c r="LBZ119" s="321"/>
      <c r="LCA119" s="321"/>
      <c r="LCB119" s="321"/>
      <c r="LCC119" s="321"/>
      <c r="LCD119" s="321"/>
      <c r="LCE119" s="321"/>
      <c r="LCF119" s="321"/>
      <c r="LCG119" s="321"/>
      <c r="LCH119" s="321"/>
      <c r="LCI119" s="321"/>
      <c r="LCJ119" s="321"/>
      <c r="LCK119" s="321"/>
      <c r="LCL119" s="321"/>
      <c r="LCM119" s="321"/>
      <c r="LCN119" s="321"/>
      <c r="LCO119" s="321"/>
      <c r="LCP119" s="321"/>
      <c r="LCQ119" s="321"/>
      <c r="LCR119" s="321"/>
      <c r="LCS119" s="321"/>
      <c r="LCT119" s="321"/>
      <c r="LCU119" s="321"/>
      <c r="LCV119" s="321"/>
      <c r="LCW119" s="321"/>
      <c r="LCX119" s="321"/>
      <c r="LCY119" s="321"/>
      <c r="LCZ119" s="321"/>
      <c r="LDA119" s="321"/>
      <c r="LDB119" s="321"/>
      <c r="LDC119" s="321"/>
      <c r="LDD119" s="321"/>
      <c r="LDE119" s="321"/>
      <c r="LDF119" s="321"/>
      <c r="LDG119" s="321"/>
      <c r="LDH119" s="321"/>
      <c r="LDI119" s="321"/>
      <c r="LDJ119" s="321"/>
      <c r="LDK119" s="321"/>
      <c r="LDL119" s="321"/>
      <c r="LDM119" s="321"/>
      <c r="LDN119" s="321"/>
      <c r="LDO119" s="321"/>
      <c r="LDP119" s="321"/>
      <c r="LDQ119" s="321"/>
      <c r="LDR119" s="321"/>
      <c r="LDS119" s="321"/>
      <c r="LDT119" s="321"/>
      <c r="LDU119" s="321"/>
      <c r="LDV119" s="321"/>
      <c r="LDW119" s="321"/>
      <c r="LDX119" s="321"/>
      <c r="LDY119" s="321"/>
      <c r="LDZ119" s="321"/>
      <c r="LEA119" s="321"/>
      <c r="LEB119" s="321"/>
      <c r="LEC119" s="321"/>
      <c r="LED119" s="321"/>
      <c r="LEE119" s="321"/>
      <c r="LEF119" s="321"/>
      <c r="LEG119" s="321"/>
      <c r="LEH119" s="321"/>
      <c r="LEI119" s="321"/>
      <c r="LEJ119" s="321"/>
      <c r="LEK119" s="321"/>
      <c r="LEL119" s="321"/>
      <c r="LEM119" s="321"/>
      <c r="LEN119" s="321"/>
      <c r="LEO119" s="321"/>
      <c r="LEP119" s="321"/>
      <c r="LEQ119" s="321"/>
      <c r="LER119" s="321"/>
      <c r="LES119" s="321"/>
      <c r="LET119" s="321"/>
      <c r="LEU119" s="321"/>
      <c r="LEV119" s="321"/>
      <c r="LEW119" s="321"/>
      <c r="LEX119" s="321"/>
      <c r="LEY119" s="321"/>
      <c r="LEZ119" s="321"/>
      <c r="LFA119" s="321"/>
      <c r="LFB119" s="321"/>
      <c r="LFC119" s="321"/>
      <c r="LFD119" s="321"/>
      <c r="LFE119" s="321"/>
      <c r="LFF119" s="321"/>
      <c r="LFG119" s="321"/>
      <c r="LFH119" s="321"/>
      <c r="LFI119" s="321"/>
      <c r="LFJ119" s="321"/>
      <c r="LFK119" s="321"/>
      <c r="LFL119" s="321"/>
      <c r="LFM119" s="321"/>
      <c r="LFN119" s="321"/>
      <c r="LFO119" s="321"/>
      <c r="LFP119" s="321"/>
      <c r="LFQ119" s="321"/>
      <c r="LFR119" s="321"/>
      <c r="LFS119" s="321"/>
      <c r="LFT119" s="321"/>
      <c r="LFU119" s="321"/>
      <c r="LFV119" s="321"/>
      <c r="LFW119" s="321"/>
      <c r="LFX119" s="321"/>
      <c r="LFY119" s="321"/>
      <c r="LFZ119" s="321"/>
      <c r="LGA119" s="321"/>
      <c r="LGB119" s="321"/>
      <c r="LGC119" s="321"/>
      <c r="LGD119" s="321"/>
      <c r="LGE119" s="321"/>
      <c r="LGF119" s="321"/>
      <c r="LGG119" s="321"/>
      <c r="LGH119" s="321"/>
      <c r="LGI119" s="321"/>
      <c r="LGJ119" s="321"/>
      <c r="LGK119" s="321"/>
      <c r="LGL119" s="321"/>
      <c r="LGM119" s="321"/>
      <c r="LGN119" s="321"/>
      <c r="LGO119" s="321"/>
      <c r="LGP119" s="321"/>
      <c r="LGQ119" s="321"/>
      <c r="LGR119" s="321"/>
      <c r="LGS119" s="321"/>
      <c r="LGT119" s="321"/>
      <c r="LGU119" s="321"/>
      <c r="LGV119" s="321"/>
      <c r="LGW119" s="321"/>
      <c r="LGX119" s="321"/>
      <c r="LGY119" s="321"/>
      <c r="LGZ119" s="321"/>
      <c r="LHA119" s="321"/>
      <c r="LHB119" s="321"/>
      <c r="LHC119" s="321"/>
      <c r="LHD119" s="321"/>
      <c r="LHE119" s="321"/>
      <c r="LHF119" s="321"/>
      <c r="LHG119" s="321"/>
      <c r="LHH119" s="321"/>
      <c r="LHI119" s="321"/>
      <c r="LHJ119" s="321"/>
      <c r="LHK119" s="321"/>
      <c r="LHL119" s="321"/>
      <c r="LHM119" s="321"/>
      <c r="LHN119" s="321"/>
      <c r="LHO119" s="321"/>
      <c r="LHP119" s="321"/>
      <c r="LHQ119" s="321"/>
      <c r="LHR119" s="321"/>
      <c r="LHS119" s="321"/>
      <c r="LHT119" s="321"/>
      <c r="LHU119" s="321"/>
      <c r="LHV119" s="321"/>
      <c r="LHW119" s="321"/>
      <c r="LHX119" s="321"/>
      <c r="LHY119" s="321"/>
      <c r="LHZ119" s="321"/>
      <c r="LIA119" s="321"/>
      <c r="LIB119" s="321"/>
      <c r="LIC119" s="321"/>
      <c r="LID119" s="321"/>
      <c r="LIE119" s="321"/>
      <c r="LIF119" s="321"/>
      <c r="LIG119" s="321"/>
      <c r="LIH119" s="321"/>
      <c r="LII119" s="321"/>
      <c r="LIJ119" s="321"/>
      <c r="LIK119" s="321"/>
      <c r="LIL119" s="321"/>
      <c r="LIM119" s="321"/>
      <c r="LIN119" s="321"/>
      <c r="LIO119" s="321"/>
      <c r="LIP119" s="321"/>
      <c r="LIQ119" s="321"/>
      <c r="LIR119" s="321"/>
      <c r="LIS119" s="321"/>
      <c r="LIT119" s="321"/>
      <c r="LIU119" s="321"/>
      <c r="LIV119" s="321"/>
      <c r="LIW119" s="321"/>
      <c r="LIX119" s="321"/>
      <c r="LIY119" s="321"/>
      <c r="LIZ119" s="321"/>
      <c r="LJA119" s="321"/>
      <c r="LJB119" s="321"/>
      <c r="LJC119" s="321"/>
      <c r="LJD119" s="321"/>
      <c r="LJE119" s="321"/>
      <c r="LJF119" s="321"/>
      <c r="LJG119" s="321"/>
      <c r="LJH119" s="321"/>
      <c r="LJI119" s="321"/>
      <c r="LJJ119" s="321"/>
      <c r="LJK119" s="321"/>
      <c r="LJL119" s="321"/>
      <c r="LJM119" s="321"/>
      <c r="LJN119" s="321"/>
      <c r="LJO119" s="321"/>
      <c r="LJP119" s="321"/>
      <c r="LJQ119" s="321"/>
      <c r="LJR119" s="321"/>
      <c r="LJS119" s="321"/>
      <c r="LJT119" s="321"/>
      <c r="LJU119" s="321"/>
      <c r="LJV119" s="321"/>
      <c r="LJW119" s="321"/>
      <c r="LJX119" s="321"/>
      <c r="LJY119" s="321"/>
      <c r="LJZ119" s="321"/>
      <c r="LKA119" s="321"/>
      <c r="LKB119" s="321"/>
      <c r="LKC119" s="321"/>
      <c r="LKD119" s="321"/>
      <c r="LKE119" s="321"/>
      <c r="LKF119" s="321"/>
      <c r="LKG119" s="321"/>
      <c r="LKH119" s="321"/>
      <c r="LKI119" s="321"/>
      <c r="LKJ119" s="321"/>
      <c r="LKK119" s="321"/>
      <c r="LKL119" s="321"/>
      <c r="LKM119" s="321"/>
      <c r="LKN119" s="321"/>
      <c r="LKO119" s="321"/>
      <c r="LKP119" s="321"/>
      <c r="LKQ119" s="321"/>
      <c r="LKR119" s="321"/>
      <c r="LKS119" s="321"/>
      <c r="LKT119" s="321"/>
      <c r="LKU119" s="321"/>
      <c r="LKV119" s="321"/>
      <c r="LKW119" s="321"/>
      <c r="LKX119" s="321"/>
      <c r="LKY119" s="321"/>
      <c r="LKZ119" s="321"/>
      <c r="LLA119" s="321"/>
      <c r="LLB119" s="321"/>
      <c r="LLC119" s="321"/>
      <c r="LLD119" s="321"/>
      <c r="LLE119" s="321"/>
      <c r="LLF119" s="321"/>
      <c r="LLG119" s="321"/>
      <c r="LLH119" s="321"/>
      <c r="LLI119" s="321"/>
      <c r="LLJ119" s="321"/>
      <c r="LLK119" s="321"/>
      <c r="LLL119" s="321"/>
      <c r="LLM119" s="321"/>
      <c r="LLN119" s="321"/>
      <c r="LLO119" s="321"/>
      <c r="LLP119" s="321"/>
      <c r="LLQ119" s="321"/>
      <c r="LLR119" s="321"/>
      <c r="LLS119" s="321"/>
      <c r="LLT119" s="321"/>
      <c r="LLU119" s="321"/>
      <c r="LLV119" s="321"/>
      <c r="LLW119" s="321"/>
      <c r="LLX119" s="321"/>
      <c r="LLY119" s="321"/>
      <c r="LLZ119" s="321"/>
      <c r="LMA119" s="321"/>
      <c r="LMB119" s="321"/>
      <c r="LMC119" s="321"/>
      <c r="LMD119" s="321"/>
      <c r="LME119" s="321"/>
      <c r="LMF119" s="321"/>
      <c r="LMG119" s="321"/>
      <c r="LMH119" s="321"/>
      <c r="LMI119" s="321"/>
      <c r="LMJ119" s="321"/>
      <c r="LMK119" s="321"/>
      <c r="LML119" s="321"/>
      <c r="LMM119" s="321"/>
      <c r="LMN119" s="321"/>
      <c r="LMO119" s="321"/>
      <c r="LMP119" s="321"/>
      <c r="LMQ119" s="321"/>
      <c r="LMR119" s="321"/>
      <c r="LMS119" s="321"/>
      <c r="LMT119" s="321"/>
      <c r="LMU119" s="321"/>
      <c r="LMV119" s="321"/>
      <c r="LMW119" s="321"/>
      <c r="LMX119" s="321"/>
      <c r="LMY119" s="321"/>
      <c r="LMZ119" s="321"/>
      <c r="LNA119" s="321"/>
      <c r="LNB119" s="321"/>
      <c r="LNC119" s="321"/>
      <c r="LND119" s="321"/>
      <c r="LNE119" s="321"/>
      <c r="LNF119" s="321"/>
      <c r="LNG119" s="321"/>
      <c r="LNH119" s="321"/>
      <c r="LNI119" s="321"/>
      <c r="LNJ119" s="321"/>
      <c r="LNK119" s="321"/>
      <c r="LNL119" s="321"/>
      <c r="LNM119" s="321"/>
      <c r="LNN119" s="321"/>
      <c r="LNO119" s="321"/>
      <c r="LNP119" s="321"/>
      <c r="LNQ119" s="321"/>
      <c r="LNR119" s="321"/>
      <c r="LNS119" s="321"/>
      <c r="LNT119" s="321"/>
      <c r="LNU119" s="321"/>
      <c r="LNV119" s="321"/>
      <c r="LNW119" s="321"/>
      <c r="LNX119" s="321"/>
      <c r="LNY119" s="321"/>
      <c r="LNZ119" s="321"/>
      <c r="LOA119" s="321"/>
      <c r="LOB119" s="321"/>
      <c r="LOC119" s="321"/>
      <c r="LOD119" s="321"/>
      <c r="LOE119" s="321"/>
      <c r="LOF119" s="321"/>
      <c r="LOG119" s="321"/>
      <c r="LOH119" s="321"/>
      <c r="LOI119" s="321"/>
      <c r="LOJ119" s="321"/>
      <c r="LOK119" s="321"/>
      <c r="LOL119" s="321"/>
      <c r="LOM119" s="321"/>
      <c r="LON119" s="321"/>
      <c r="LOO119" s="321"/>
      <c r="LOP119" s="321"/>
      <c r="LOQ119" s="321"/>
      <c r="LOR119" s="321"/>
      <c r="LOS119" s="321"/>
      <c r="LOT119" s="321"/>
      <c r="LOU119" s="321"/>
      <c r="LOV119" s="321"/>
      <c r="LOW119" s="321"/>
      <c r="LOX119" s="321"/>
      <c r="LOY119" s="321"/>
      <c r="LOZ119" s="321"/>
      <c r="LPA119" s="321"/>
      <c r="LPB119" s="321"/>
      <c r="LPC119" s="321"/>
      <c r="LPD119" s="321"/>
      <c r="LPE119" s="321"/>
      <c r="LPF119" s="321"/>
      <c r="LPG119" s="321"/>
      <c r="LPH119" s="321"/>
      <c r="LPI119" s="321"/>
      <c r="LPJ119" s="321"/>
      <c r="LPK119" s="321"/>
      <c r="LPL119" s="321"/>
      <c r="LPM119" s="321"/>
      <c r="LPN119" s="321"/>
      <c r="LPO119" s="321"/>
      <c r="LPP119" s="321"/>
      <c r="LPQ119" s="321"/>
      <c r="LPR119" s="321"/>
      <c r="LPS119" s="321"/>
      <c r="LPT119" s="321"/>
      <c r="LPU119" s="321"/>
      <c r="LPV119" s="321"/>
      <c r="LPW119" s="321"/>
      <c r="LPX119" s="321"/>
      <c r="LPY119" s="321"/>
      <c r="LPZ119" s="321"/>
      <c r="LQA119" s="321"/>
      <c r="LQB119" s="321"/>
      <c r="LQC119" s="321"/>
      <c r="LQD119" s="321"/>
      <c r="LQE119" s="321"/>
      <c r="LQF119" s="321"/>
      <c r="LQG119" s="321"/>
      <c r="LQH119" s="321"/>
      <c r="LQI119" s="321"/>
      <c r="LQJ119" s="321"/>
      <c r="LQK119" s="321"/>
      <c r="LQL119" s="321"/>
      <c r="LQM119" s="321"/>
      <c r="LQN119" s="321"/>
      <c r="LQO119" s="321"/>
      <c r="LQP119" s="321"/>
      <c r="LQQ119" s="321"/>
      <c r="LQR119" s="321"/>
      <c r="LQS119" s="321"/>
      <c r="LQT119" s="321"/>
      <c r="LQU119" s="321"/>
      <c r="LQV119" s="321"/>
      <c r="LQW119" s="321"/>
      <c r="LQX119" s="321"/>
      <c r="LQY119" s="321"/>
      <c r="LQZ119" s="321"/>
      <c r="LRA119" s="321"/>
      <c r="LRB119" s="321"/>
      <c r="LRC119" s="321"/>
      <c r="LRD119" s="321"/>
      <c r="LRE119" s="321"/>
      <c r="LRF119" s="321"/>
      <c r="LRG119" s="321"/>
      <c r="LRH119" s="321"/>
      <c r="LRI119" s="321"/>
      <c r="LRJ119" s="321"/>
      <c r="LRK119" s="321"/>
      <c r="LRL119" s="321"/>
      <c r="LRM119" s="321"/>
      <c r="LRN119" s="321"/>
      <c r="LRO119" s="321"/>
      <c r="LRP119" s="321"/>
      <c r="LRQ119" s="321"/>
      <c r="LRR119" s="321"/>
      <c r="LRS119" s="321"/>
      <c r="LRT119" s="321"/>
      <c r="LRU119" s="321"/>
      <c r="LRV119" s="321"/>
      <c r="LRW119" s="321"/>
      <c r="LRX119" s="321"/>
      <c r="LRY119" s="321"/>
      <c r="LRZ119" s="321"/>
      <c r="LSA119" s="321"/>
      <c r="LSB119" s="321"/>
      <c r="LSC119" s="321"/>
      <c r="LSD119" s="321"/>
      <c r="LSE119" s="321"/>
      <c r="LSF119" s="321"/>
      <c r="LSG119" s="321"/>
      <c r="LSH119" s="321"/>
      <c r="LSI119" s="321"/>
      <c r="LSJ119" s="321"/>
      <c r="LSK119" s="321"/>
      <c r="LSL119" s="321"/>
      <c r="LSM119" s="321"/>
      <c r="LSN119" s="321"/>
      <c r="LSO119" s="321"/>
      <c r="LSP119" s="321"/>
      <c r="LSQ119" s="321"/>
      <c r="LSR119" s="321"/>
      <c r="LSS119" s="321"/>
      <c r="LST119" s="321"/>
      <c r="LSU119" s="321"/>
      <c r="LSV119" s="321"/>
      <c r="LSW119" s="321"/>
      <c r="LSX119" s="321"/>
      <c r="LSY119" s="321"/>
      <c r="LSZ119" s="321"/>
      <c r="LTA119" s="321"/>
      <c r="LTB119" s="321"/>
      <c r="LTC119" s="321"/>
      <c r="LTD119" s="321"/>
      <c r="LTE119" s="321"/>
      <c r="LTF119" s="321"/>
      <c r="LTG119" s="321"/>
      <c r="LTH119" s="321"/>
      <c r="LTI119" s="321"/>
      <c r="LTJ119" s="321"/>
      <c r="LTK119" s="321"/>
      <c r="LTL119" s="321"/>
      <c r="LTM119" s="321"/>
      <c r="LTN119" s="321"/>
      <c r="LTO119" s="321"/>
      <c r="LTP119" s="321"/>
      <c r="LTQ119" s="321"/>
      <c r="LTR119" s="321"/>
      <c r="LTS119" s="321"/>
      <c r="LTT119" s="321"/>
      <c r="LTU119" s="321"/>
      <c r="LTV119" s="321"/>
      <c r="LTW119" s="321"/>
      <c r="LTX119" s="321"/>
      <c r="LTY119" s="321"/>
      <c r="LTZ119" s="321"/>
      <c r="LUA119" s="321"/>
      <c r="LUB119" s="321"/>
      <c r="LUC119" s="321"/>
      <c r="LUD119" s="321"/>
      <c r="LUE119" s="321"/>
      <c r="LUF119" s="321"/>
      <c r="LUG119" s="321"/>
      <c r="LUH119" s="321"/>
      <c r="LUI119" s="321"/>
      <c r="LUJ119" s="321"/>
      <c r="LUK119" s="321"/>
      <c r="LUL119" s="321"/>
      <c r="LUM119" s="321"/>
      <c r="LUN119" s="321"/>
      <c r="LUO119" s="321"/>
      <c r="LUP119" s="321"/>
      <c r="LUQ119" s="321"/>
      <c r="LUR119" s="321"/>
      <c r="LUS119" s="321"/>
      <c r="LUT119" s="321"/>
      <c r="LUU119" s="321"/>
      <c r="LUV119" s="321"/>
      <c r="LUW119" s="321"/>
      <c r="LUX119" s="321"/>
      <c r="LUY119" s="321"/>
      <c r="LUZ119" s="321"/>
      <c r="LVA119" s="321"/>
      <c r="LVB119" s="321"/>
      <c r="LVC119" s="321"/>
      <c r="LVD119" s="321"/>
      <c r="LVE119" s="321"/>
      <c r="LVF119" s="321"/>
      <c r="LVG119" s="321"/>
      <c r="LVH119" s="321"/>
      <c r="LVI119" s="321"/>
      <c r="LVJ119" s="321"/>
      <c r="LVK119" s="321"/>
      <c r="LVL119" s="321"/>
      <c r="LVM119" s="321"/>
      <c r="LVN119" s="321"/>
      <c r="LVO119" s="321"/>
      <c r="LVP119" s="321"/>
      <c r="LVQ119" s="321"/>
      <c r="LVR119" s="321"/>
      <c r="LVS119" s="321"/>
      <c r="LVT119" s="321"/>
      <c r="LVU119" s="321"/>
      <c r="LVV119" s="321"/>
      <c r="LVW119" s="321"/>
      <c r="LVX119" s="321"/>
      <c r="LVY119" s="321"/>
      <c r="LVZ119" s="321"/>
      <c r="LWA119" s="321"/>
      <c r="LWB119" s="321"/>
      <c r="LWC119" s="321"/>
      <c r="LWD119" s="321"/>
      <c r="LWE119" s="321"/>
      <c r="LWF119" s="321"/>
      <c r="LWG119" s="321"/>
      <c r="LWH119" s="321"/>
      <c r="LWI119" s="321"/>
      <c r="LWJ119" s="321"/>
      <c r="LWK119" s="321"/>
      <c r="LWL119" s="321"/>
      <c r="LWM119" s="321"/>
      <c r="LWN119" s="321"/>
      <c r="LWO119" s="321"/>
      <c r="LWP119" s="321"/>
      <c r="LWQ119" s="321"/>
      <c r="LWR119" s="321"/>
      <c r="LWS119" s="321"/>
      <c r="LWT119" s="321"/>
      <c r="LWU119" s="321"/>
      <c r="LWV119" s="321"/>
      <c r="LWW119" s="321"/>
      <c r="LWX119" s="321"/>
      <c r="LWY119" s="321"/>
      <c r="LWZ119" s="321"/>
      <c r="LXA119" s="321"/>
      <c r="LXB119" s="321"/>
      <c r="LXC119" s="321"/>
      <c r="LXD119" s="321"/>
      <c r="LXE119" s="321"/>
      <c r="LXF119" s="321"/>
      <c r="LXG119" s="321"/>
      <c r="LXH119" s="321"/>
      <c r="LXI119" s="321"/>
      <c r="LXJ119" s="321"/>
      <c r="LXK119" s="321"/>
      <c r="LXL119" s="321"/>
      <c r="LXM119" s="321"/>
      <c r="LXN119" s="321"/>
      <c r="LXO119" s="321"/>
      <c r="LXP119" s="321"/>
      <c r="LXQ119" s="321"/>
      <c r="LXR119" s="321"/>
      <c r="LXS119" s="321"/>
      <c r="LXT119" s="321"/>
      <c r="LXU119" s="321"/>
      <c r="LXV119" s="321"/>
      <c r="LXW119" s="321"/>
      <c r="LXX119" s="321"/>
      <c r="LXY119" s="321"/>
      <c r="LXZ119" s="321"/>
      <c r="LYA119" s="321"/>
      <c r="LYB119" s="321"/>
      <c r="LYC119" s="321"/>
      <c r="LYD119" s="321"/>
      <c r="LYE119" s="321"/>
      <c r="LYF119" s="321"/>
      <c r="LYG119" s="321"/>
      <c r="LYH119" s="321"/>
      <c r="LYI119" s="321"/>
      <c r="LYJ119" s="321"/>
      <c r="LYK119" s="321"/>
      <c r="LYL119" s="321"/>
      <c r="LYM119" s="321"/>
      <c r="LYN119" s="321"/>
      <c r="LYO119" s="321"/>
      <c r="LYP119" s="321"/>
      <c r="LYQ119" s="321"/>
      <c r="LYR119" s="321"/>
      <c r="LYS119" s="321"/>
      <c r="LYT119" s="321"/>
      <c r="LYU119" s="321"/>
      <c r="LYV119" s="321"/>
      <c r="LYW119" s="321"/>
      <c r="LYX119" s="321"/>
      <c r="LYY119" s="321"/>
      <c r="LYZ119" s="321"/>
      <c r="LZA119" s="321"/>
      <c r="LZB119" s="321"/>
      <c r="LZC119" s="321"/>
      <c r="LZD119" s="321"/>
      <c r="LZE119" s="321"/>
      <c r="LZF119" s="321"/>
      <c r="LZG119" s="321"/>
      <c r="LZH119" s="321"/>
      <c r="LZI119" s="321"/>
      <c r="LZJ119" s="321"/>
      <c r="LZK119" s="321"/>
      <c r="LZL119" s="321"/>
      <c r="LZM119" s="321"/>
      <c r="LZN119" s="321"/>
      <c r="LZO119" s="321"/>
      <c r="LZP119" s="321"/>
      <c r="LZQ119" s="321"/>
      <c r="LZR119" s="321"/>
      <c r="LZS119" s="321"/>
      <c r="LZT119" s="321"/>
      <c r="LZU119" s="321"/>
      <c r="LZV119" s="321"/>
      <c r="LZW119" s="321"/>
      <c r="LZX119" s="321"/>
      <c r="LZY119" s="321"/>
      <c r="LZZ119" s="321"/>
      <c r="MAA119" s="321"/>
      <c r="MAB119" s="321"/>
      <c r="MAC119" s="321"/>
      <c r="MAD119" s="321"/>
      <c r="MAE119" s="321"/>
      <c r="MAF119" s="321"/>
      <c r="MAG119" s="321"/>
      <c r="MAH119" s="321"/>
      <c r="MAI119" s="321"/>
      <c r="MAJ119" s="321"/>
      <c r="MAK119" s="321"/>
      <c r="MAL119" s="321"/>
      <c r="MAM119" s="321"/>
      <c r="MAN119" s="321"/>
      <c r="MAO119" s="321"/>
      <c r="MAP119" s="321"/>
      <c r="MAQ119" s="321"/>
      <c r="MAR119" s="321"/>
      <c r="MAS119" s="321"/>
      <c r="MAT119" s="321"/>
      <c r="MAU119" s="321"/>
      <c r="MAV119" s="321"/>
      <c r="MAW119" s="321"/>
      <c r="MAX119" s="321"/>
      <c r="MAY119" s="321"/>
      <c r="MAZ119" s="321"/>
      <c r="MBA119" s="321"/>
      <c r="MBB119" s="321"/>
      <c r="MBC119" s="321"/>
      <c r="MBD119" s="321"/>
      <c r="MBE119" s="321"/>
      <c r="MBF119" s="321"/>
      <c r="MBG119" s="321"/>
      <c r="MBH119" s="321"/>
      <c r="MBI119" s="321"/>
      <c r="MBJ119" s="321"/>
      <c r="MBK119" s="321"/>
      <c r="MBL119" s="321"/>
      <c r="MBM119" s="321"/>
      <c r="MBN119" s="321"/>
      <c r="MBO119" s="321"/>
      <c r="MBP119" s="321"/>
      <c r="MBQ119" s="321"/>
      <c r="MBR119" s="321"/>
      <c r="MBS119" s="321"/>
      <c r="MBT119" s="321"/>
      <c r="MBU119" s="321"/>
      <c r="MBV119" s="321"/>
      <c r="MBW119" s="321"/>
      <c r="MBX119" s="321"/>
      <c r="MBY119" s="321"/>
      <c r="MBZ119" s="321"/>
      <c r="MCA119" s="321"/>
      <c r="MCB119" s="321"/>
      <c r="MCC119" s="321"/>
      <c r="MCD119" s="321"/>
      <c r="MCE119" s="321"/>
      <c r="MCF119" s="321"/>
      <c r="MCG119" s="321"/>
      <c r="MCH119" s="321"/>
      <c r="MCI119" s="321"/>
      <c r="MCJ119" s="321"/>
      <c r="MCK119" s="321"/>
      <c r="MCL119" s="321"/>
      <c r="MCM119" s="321"/>
      <c r="MCN119" s="321"/>
      <c r="MCO119" s="321"/>
      <c r="MCP119" s="321"/>
      <c r="MCQ119" s="321"/>
      <c r="MCR119" s="321"/>
      <c r="MCS119" s="321"/>
      <c r="MCT119" s="321"/>
      <c r="MCU119" s="321"/>
      <c r="MCV119" s="321"/>
      <c r="MCW119" s="321"/>
      <c r="MCX119" s="321"/>
      <c r="MCY119" s="321"/>
      <c r="MCZ119" s="321"/>
      <c r="MDA119" s="321"/>
      <c r="MDB119" s="321"/>
      <c r="MDC119" s="321"/>
      <c r="MDD119" s="321"/>
      <c r="MDE119" s="321"/>
      <c r="MDF119" s="321"/>
      <c r="MDG119" s="321"/>
      <c r="MDH119" s="321"/>
      <c r="MDI119" s="321"/>
      <c r="MDJ119" s="321"/>
      <c r="MDK119" s="321"/>
      <c r="MDL119" s="321"/>
      <c r="MDM119" s="321"/>
      <c r="MDN119" s="321"/>
      <c r="MDO119" s="321"/>
      <c r="MDP119" s="321"/>
      <c r="MDQ119" s="321"/>
      <c r="MDR119" s="321"/>
      <c r="MDS119" s="321"/>
      <c r="MDT119" s="321"/>
      <c r="MDU119" s="321"/>
      <c r="MDV119" s="321"/>
      <c r="MDW119" s="321"/>
      <c r="MDX119" s="321"/>
      <c r="MDY119" s="321"/>
      <c r="MDZ119" s="321"/>
      <c r="MEA119" s="321"/>
      <c r="MEB119" s="321"/>
      <c r="MEC119" s="321"/>
      <c r="MED119" s="321"/>
      <c r="MEE119" s="321"/>
      <c r="MEF119" s="321"/>
      <c r="MEG119" s="321"/>
      <c r="MEH119" s="321"/>
      <c r="MEI119" s="321"/>
      <c r="MEJ119" s="321"/>
      <c r="MEK119" s="321"/>
      <c r="MEL119" s="321"/>
      <c r="MEM119" s="321"/>
      <c r="MEN119" s="321"/>
      <c r="MEO119" s="321"/>
      <c r="MEP119" s="321"/>
      <c r="MEQ119" s="321"/>
      <c r="MER119" s="321"/>
      <c r="MES119" s="321"/>
      <c r="MET119" s="321"/>
      <c r="MEU119" s="321"/>
      <c r="MEV119" s="321"/>
      <c r="MEW119" s="321"/>
      <c r="MEX119" s="321"/>
      <c r="MEY119" s="321"/>
      <c r="MEZ119" s="321"/>
      <c r="MFA119" s="321"/>
      <c r="MFB119" s="321"/>
      <c r="MFC119" s="321"/>
      <c r="MFD119" s="321"/>
      <c r="MFE119" s="321"/>
      <c r="MFF119" s="321"/>
      <c r="MFG119" s="321"/>
      <c r="MFH119" s="321"/>
      <c r="MFI119" s="321"/>
      <c r="MFJ119" s="321"/>
      <c r="MFK119" s="321"/>
      <c r="MFL119" s="321"/>
      <c r="MFM119" s="321"/>
      <c r="MFN119" s="321"/>
      <c r="MFO119" s="321"/>
      <c r="MFP119" s="321"/>
      <c r="MFQ119" s="321"/>
      <c r="MFR119" s="321"/>
      <c r="MFS119" s="321"/>
      <c r="MFT119" s="321"/>
      <c r="MFU119" s="321"/>
      <c r="MFV119" s="321"/>
      <c r="MFW119" s="321"/>
      <c r="MFX119" s="321"/>
      <c r="MFY119" s="321"/>
      <c r="MFZ119" s="321"/>
      <c r="MGA119" s="321"/>
      <c r="MGB119" s="321"/>
      <c r="MGC119" s="321"/>
      <c r="MGD119" s="321"/>
      <c r="MGE119" s="321"/>
      <c r="MGF119" s="321"/>
      <c r="MGG119" s="321"/>
      <c r="MGH119" s="321"/>
      <c r="MGI119" s="321"/>
      <c r="MGJ119" s="321"/>
      <c r="MGK119" s="321"/>
      <c r="MGL119" s="321"/>
      <c r="MGM119" s="321"/>
      <c r="MGN119" s="321"/>
      <c r="MGO119" s="321"/>
      <c r="MGP119" s="321"/>
      <c r="MGQ119" s="321"/>
      <c r="MGR119" s="321"/>
      <c r="MGS119" s="321"/>
      <c r="MGT119" s="321"/>
      <c r="MGU119" s="321"/>
      <c r="MGV119" s="321"/>
      <c r="MGW119" s="321"/>
      <c r="MGX119" s="321"/>
      <c r="MGY119" s="321"/>
      <c r="MGZ119" s="321"/>
      <c r="MHA119" s="321"/>
      <c r="MHB119" s="321"/>
      <c r="MHC119" s="321"/>
      <c r="MHD119" s="321"/>
      <c r="MHE119" s="321"/>
      <c r="MHF119" s="321"/>
      <c r="MHG119" s="321"/>
      <c r="MHH119" s="321"/>
      <c r="MHI119" s="321"/>
      <c r="MHJ119" s="321"/>
      <c r="MHK119" s="321"/>
      <c r="MHL119" s="321"/>
      <c r="MHM119" s="321"/>
      <c r="MHN119" s="321"/>
      <c r="MHO119" s="321"/>
      <c r="MHP119" s="321"/>
      <c r="MHQ119" s="321"/>
      <c r="MHR119" s="321"/>
      <c r="MHS119" s="321"/>
      <c r="MHT119" s="321"/>
      <c r="MHU119" s="321"/>
      <c r="MHV119" s="321"/>
      <c r="MHW119" s="321"/>
      <c r="MHX119" s="321"/>
      <c r="MHY119" s="321"/>
      <c r="MHZ119" s="321"/>
      <c r="MIA119" s="321"/>
      <c r="MIB119" s="321"/>
      <c r="MIC119" s="321"/>
      <c r="MID119" s="321"/>
      <c r="MIE119" s="321"/>
      <c r="MIF119" s="321"/>
      <c r="MIG119" s="321"/>
      <c r="MIH119" s="321"/>
      <c r="MII119" s="321"/>
      <c r="MIJ119" s="321"/>
      <c r="MIK119" s="321"/>
      <c r="MIL119" s="321"/>
      <c r="MIM119" s="321"/>
      <c r="MIN119" s="321"/>
      <c r="MIO119" s="321"/>
      <c r="MIP119" s="321"/>
      <c r="MIQ119" s="321"/>
      <c r="MIR119" s="321"/>
      <c r="MIS119" s="321"/>
      <c r="MIT119" s="321"/>
      <c r="MIU119" s="321"/>
      <c r="MIV119" s="321"/>
      <c r="MIW119" s="321"/>
      <c r="MIX119" s="321"/>
      <c r="MIY119" s="321"/>
      <c r="MIZ119" s="321"/>
      <c r="MJA119" s="321"/>
      <c r="MJB119" s="321"/>
      <c r="MJC119" s="321"/>
      <c r="MJD119" s="321"/>
      <c r="MJE119" s="321"/>
      <c r="MJF119" s="321"/>
      <c r="MJG119" s="321"/>
      <c r="MJH119" s="321"/>
      <c r="MJI119" s="321"/>
      <c r="MJJ119" s="321"/>
      <c r="MJK119" s="321"/>
      <c r="MJL119" s="321"/>
      <c r="MJM119" s="321"/>
      <c r="MJN119" s="321"/>
      <c r="MJO119" s="321"/>
      <c r="MJP119" s="321"/>
      <c r="MJQ119" s="321"/>
      <c r="MJR119" s="321"/>
      <c r="MJS119" s="321"/>
      <c r="MJT119" s="321"/>
      <c r="MJU119" s="321"/>
      <c r="MJV119" s="321"/>
      <c r="MJW119" s="321"/>
      <c r="MJX119" s="321"/>
      <c r="MJY119" s="321"/>
      <c r="MJZ119" s="321"/>
      <c r="MKA119" s="321"/>
      <c r="MKB119" s="321"/>
      <c r="MKC119" s="321"/>
      <c r="MKD119" s="321"/>
      <c r="MKE119" s="321"/>
      <c r="MKF119" s="321"/>
      <c r="MKG119" s="321"/>
      <c r="MKH119" s="321"/>
      <c r="MKI119" s="321"/>
      <c r="MKJ119" s="321"/>
      <c r="MKK119" s="321"/>
      <c r="MKL119" s="321"/>
      <c r="MKM119" s="321"/>
      <c r="MKN119" s="321"/>
      <c r="MKO119" s="321"/>
      <c r="MKP119" s="321"/>
      <c r="MKQ119" s="321"/>
      <c r="MKR119" s="321"/>
      <c r="MKS119" s="321"/>
      <c r="MKT119" s="321"/>
      <c r="MKU119" s="321"/>
      <c r="MKV119" s="321"/>
      <c r="MKW119" s="321"/>
      <c r="MKX119" s="321"/>
      <c r="MKY119" s="321"/>
      <c r="MKZ119" s="321"/>
      <c r="MLA119" s="321"/>
      <c r="MLB119" s="321"/>
      <c r="MLC119" s="321"/>
      <c r="MLD119" s="321"/>
      <c r="MLE119" s="321"/>
      <c r="MLF119" s="321"/>
      <c r="MLG119" s="321"/>
      <c r="MLH119" s="321"/>
      <c r="MLI119" s="321"/>
      <c r="MLJ119" s="321"/>
      <c r="MLK119" s="321"/>
      <c r="MLL119" s="321"/>
      <c r="MLM119" s="321"/>
      <c r="MLN119" s="321"/>
      <c r="MLO119" s="321"/>
      <c r="MLP119" s="321"/>
      <c r="MLQ119" s="321"/>
      <c r="MLR119" s="321"/>
      <c r="MLS119" s="321"/>
      <c r="MLT119" s="321"/>
      <c r="MLU119" s="321"/>
      <c r="MLV119" s="321"/>
      <c r="MLW119" s="321"/>
      <c r="MLX119" s="321"/>
      <c r="MLY119" s="321"/>
      <c r="MLZ119" s="321"/>
      <c r="MMA119" s="321"/>
      <c r="MMB119" s="321"/>
      <c r="MMC119" s="321"/>
      <c r="MMD119" s="321"/>
      <c r="MME119" s="321"/>
      <c r="MMF119" s="321"/>
      <c r="MMG119" s="321"/>
      <c r="MMH119" s="321"/>
      <c r="MMI119" s="321"/>
      <c r="MMJ119" s="321"/>
      <c r="MMK119" s="321"/>
      <c r="MML119" s="321"/>
      <c r="MMM119" s="321"/>
      <c r="MMN119" s="321"/>
      <c r="MMO119" s="321"/>
      <c r="MMP119" s="321"/>
      <c r="MMQ119" s="321"/>
      <c r="MMR119" s="321"/>
      <c r="MMS119" s="321"/>
      <c r="MMT119" s="321"/>
      <c r="MMU119" s="321"/>
      <c r="MMV119" s="321"/>
      <c r="MMW119" s="321"/>
      <c r="MMX119" s="321"/>
      <c r="MMY119" s="321"/>
      <c r="MMZ119" s="321"/>
      <c r="MNA119" s="321"/>
      <c r="MNB119" s="321"/>
      <c r="MNC119" s="321"/>
      <c r="MND119" s="321"/>
      <c r="MNE119" s="321"/>
      <c r="MNF119" s="321"/>
      <c r="MNG119" s="321"/>
      <c r="MNH119" s="321"/>
      <c r="MNI119" s="321"/>
      <c r="MNJ119" s="321"/>
      <c r="MNK119" s="321"/>
      <c r="MNL119" s="321"/>
      <c r="MNM119" s="321"/>
      <c r="MNN119" s="321"/>
      <c r="MNO119" s="321"/>
      <c r="MNP119" s="321"/>
      <c r="MNQ119" s="321"/>
      <c r="MNR119" s="321"/>
      <c r="MNS119" s="321"/>
      <c r="MNT119" s="321"/>
      <c r="MNU119" s="321"/>
      <c r="MNV119" s="321"/>
      <c r="MNW119" s="321"/>
      <c r="MNX119" s="321"/>
      <c r="MNY119" s="321"/>
      <c r="MNZ119" s="321"/>
      <c r="MOA119" s="321"/>
      <c r="MOB119" s="321"/>
      <c r="MOC119" s="321"/>
      <c r="MOD119" s="321"/>
      <c r="MOE119" s="321"/>
      <c r="MOF119" s="321"/>
      <c r="MOG119" s="321"/>
      <c r="MOH119" s="321"/>
      <c r="MOI119" s="321"/>
      <c r="MOJ119" s="321"/>
      <c r="MOK119" s="321"/>
      <c r="MOL119" s="321"/>
      <c r="MOM119" s="321"/>
      <c r="MON119" s="321"/>
      <c r="MOO119" s="321"/>
      <c r="MOP119" s="321"/>
      <c r="MOQ119" s="321"/>
      <c r="MOR119" s="321"/>
      <c r="MOS119" s="321"/>
      <c r="MOT119" s="321"/>
      <c r="MOU119" s="321"/>
      <c r="MOV119" s="321"/>
      <c r="MOW119" s="321"/>
      <c r="MOX119" s="321"/>
      <c r="MOY119" s="321"/>
      <c r="MOZ119" s="321"/>
      <c r="MPA119" s="321"/>
      <c r="MPB119" s="321"/>
      <c r="MPC119" s="321"/>
      <c r="MPD119" s="321"/>
      <c r="MPE119" s="321"/>
      <c r="MPF119" s="321"/>
      <c r="MPG119" s="321"/>
      <c r="MPH119" s="321"/>
      <c r="MPI119" s="321"/>
      <c r="MPJ119" s="321"/>
      <c r="MPK119" s="321"/>
      <c r="MPL119" s="321"/>
      <c r="MPM119" s="321"/>
      <c r="MPN119" s="321"/>
      <c r="MPO119" s="321"/>
      <c r="MPP119" s="321"/>
      <c r="MPQ119" s="321"/>
      <c r="MPR119" s="321"/>
      <c r="MPS119" s="321"/>
      <c r="MPT119" s="321"/>
      <c r="MPU119" s="321"/>
      <c r="MPV119" s="321"/>
      <c r="MPW119" s="321"/>
      <c r="MPX119" s="321"/>
      <c r="MPY119" s="321"/>
      <c r="MPZ119" s="321"/>
      <c r="MQA119" s="321"/>
      <c r="MQB119" s="321"/>
      <c r="MQC119" s="321"/>
      <c r="MQD119" s="321"/>
      <c r="MQE119" s="321"/>
      <c r="MQF119" s="321"/>
      <c r="MQG119" s="321"/>
      <c r="MQH119" s="321"/>
      <c r="MQI119" s="321"/>
      <c r="MQJ119" s="321"/>
      <c r="MQK119" s="321"/>
      <c r="MQL119" s="321"/>
      <c r="MQM119" s="321"/>
      <c r="MQN119" s="321"/>
      <c r="MQO119" s="321"/>
      <c r="MQP119" s="321"/>
      <c r="MQQ119" s="321"/>
      <c r="MQR119" s="321"/>
      <c r="MQS119" s="321"/>
      <c r="MQT119" s="321"/>
      <c r="MQU119" s="321"/>
      <c r="MQV119" s="321"/>
      <c r="MQW119" s="321"/>
      <c r="MQX119" s="321"/>
      <c r="MQY119" s="321"/>
      <c r="MQZ119" s="321"/>
      <c r="MRA119" s="321"/>
      <c r="MRB119" s="321"/>
      <c r="MRC119" s="321"/>
      <c r="MRD119" s="321"/>
      <c r="MRE119" s="321"/>
      <c r="MRF119" s="321"/>
      <c r="MRG119" s="321"/>
      <c r="MRH119" s="321"/>
      <c r="MRI119" s="321"/>
      <c r="MRJ119" s="321"/>
      <c r="MRK119" s="321"/>
      <c r="MRL119" s="321"/>
      <c r="MRM119" s="321"/>
      <c r="MRN119" s="321"/>
      <c r="MRO119" s="321"/>
      <c r="MRP119" s="321"/>
      <c r="MRQ119" s="321"/>
      <c r="MRR119" s="321"/>
      <c r="MRS119" s="321"/>
      <c r="MRT119" s="321"/>
      <c r="MRU119" s="321"/>
      <c r="MRV119" s="321"/>
      <c r="MRW119" s="321"/>
      <c r="MRX119" s="321"/>
      <c r="MRY119" s="321"/>
      <c r="MRZ119" s="321"/>
      <c r="MSA119" s="321"/>
      <c r="MSB119" s="321"/>
      <c r="MSC119" s="321"/>
      <c r="MSD119" s="321"/>
      <c r="MSE119" s="321"/>
      <c r="MSF119" s="321"/>
      <c r="MSG119" s="321"/>
      <c r="MSH119" s="321"/>
      <c r="MSI119" s="321"/>
      <c r="MSJ119" s="321"/>
      <c r="MSK119" s="321"/>
      <c r="MSL119" s="321"/>
      <c r="MSM119" s="321"/>
      <c r="MSN119" s="321"/>
      <c r="MSO119" s="321"/>
      <c r="MSP119" s="321"/>
      <c r="MSQ119" s="321"/>
      <c r="MSR119" s="321"/>
      <c r="MSS119" s="321"/>
      <c r="MST119" s="321"/>
      <c r="MSU119" s="321"/>
      <c r="MSV119" s="321"/>
      <c r="MSW119" s="321"/>
      <c r="MSX119" s="321"/>
      <c r="MSY119" s="321"/>
      <c r="MSZ119" s="321"/>
      <c r="MTA119" s="321"/>
      <c r="MTB119" s="321"/>
      <c r="MTC119" s="321"/>
      <c r="MTD119" s="321"/>
      <c r="MTE119" s="321"/>
      <c r="MTF119" s="321"/>
      <c r="MTG119" s="321"/>
      <c r="MTH119" s="321"/>
      <c r="MTI119" s="321"/>
      <c r="MTJ119" s="321"/>
      <c r="MTK119" s="321"/>
      <c r="MTL119" s="321"/>
      <c r="MTM119" s="321"/>
      <c r="MTN119" s="321"/>
      <c r="MTO119" s="321"/>
      <c r="MTP119" s="321"/>
      <c r="MTQ119" s="321"/>
      <c r="MTR119" s="321"/>
      <c r="MTS119" s="321"/>
      <c r="MTT119" s="321"/>
      <c r="MTU119" s="321"/>
      <c r="MTV119" s="321"/>
      <c r="MTW119" s="321"/>
      <c r="MTX119" s="321"/>
      <c r="MTY119" s="321"/>
      <c r="MTZ119" s="321"/>
      <c r="MUA119" s="321"/>
      <c r="MUB119" s="321"/>
      <c r="MUC119" s="321"/>
      <c r="MUD119" s="321"/>
      <c r="MUE119" s="321"/>
      <c r="MUF119" s="321"/>
      <c r="MUG119" s="321"/>
      <c r="MUH119" s="321"/>
      <c r="MUI119" s="321"/>
      <c r="MUJ119" s="321"/>
      <c r="MUK119" s="321"/>
      <c r="MUL119" s="321"/>
      <c r="MUM119" s="321"/>
      <c r="MUN119" s="321"/>
      <c r="MUO119" s="321"/>
      <c r="MUP119" s="321"/>
      <c r="MUQ119" s="321"/>
      <c r="MUR119" s="321"/>
      <c r="MUS119" s="321"/>
      <c r="MUT119" s="321"/>
      <c r="MUU119" s="321"/>
      <c r="MUV119" s="321"/>
      <c r="MUW119" s="321"/>
      <c r="MUX119" s="321"/>
      <c r="MUY119" s="321"/>
      <c r="MUZ119" s="321"/>
      <c r="MVA119" s="321"/>
      <c r="MVB119" s="321"/>
      <c r="MVC119" s="321"/>
      <c r="MVD119" s="321"/>
      <c r="MVE119" s="321"/>
      <c r="MVF119" s="321"/>
      <c r="MVG119" s="321"/>
      <c r="MVH119" s="321"/>
      <c r="MVI119" s="321"/>
      <c r="MVJ119" s="321"/>
      <c r="MVK119" s="321"/>
      <c r="MVL119" s="321"/>
      <c r="MVM119" s="321"/>
      <c r="MVN119" s="321"/>
      <c r="MVO119" s="321"/>
      <c r="MVP119" s="321"/>
      <c r="MVQ119" s="321"/>
      <c r="MVR119" s="321"/>
      <c r="MVS119" s="321"/>
      <c r="MVT119" s="321"/>
      <c r="MVU119" s="321"/>
      <c r="MVV119" s="321"/>
      <c r="MVW119" s="321"/>
      <c r="MVX119" s="321"/>
      <c r="MVY119" s="321"/>
      <c r="MVZ119" s="321"/>
      <c r="MWA119" s="321"/>
      <c r="MWB119" s="321"/>
      <c r="MWC119" s="321"/>
      <c r="MWD119" s="321"/>
      <c r="MWE119" s="321"/>
      <c r="MWF119" s="321"/>
      <c r="MWG119" s="321"/>
      <c r="MWH119" s="321"/>
      <c r="MWI119" s="321"/>
      <c r="MWJ119" s="321"/>
      <c r="MWK119" s="321"/>
      <c r="MWL119" s="321"/>
      <c r="MWM119" s="321"/>
      <c r="MWN119" s="321"/>
      <c r="MWO119" s="321"/>
      <c r="MWP119" s="321"/>
      <c r="MWQ119" s="321"/>
      <c r="MWR119" s="321"/>
      <c r="MWS119" s="321"/>
      <c r="MWT119" s="321"/>
      <c r="MWU119" s="321"/>
      <c r="MWV119" s="321"/>
      <c r="MWW119" s="321"/>
      <c r="MWX119" s="321"/>
      <c r="MWY119" s="321"/>
      <c r="MWZ119" s="321"/>
      <c r="MXA119" s="321"/>
      <c r="MXB119" s="321"/>
      <c r="MXC119" s="321"/>
      <c r="MXD119" s="321"/>
      <c r="MXE119" s="321"/>
      <c r="MXF119" s="321"/>
      <c r="MXG119" s="321"/>
      <c r="MXH119" s="321"/>
      <c r="MXI119" s="321"/>
      <c r="MXJ119" s="321"/>
      <c r="MXK119" s="321"/>
      <c r="MXL119" s="321"/>
      <c r="MXM119" s="321"/>
      <c r="MXN119" s="321"/>
      <c r="MXO119" s="321"/>
      <c r="MXP119" s="321"/>
      <c r="MXQ119" s="321"/>
      <c r="MXR119" s="321"/>
      <c r="MXS119" s="321"/>
      <c r="MXT119" s="321"/>
      <c r="MXU119" s="321"/>
      <c r="MXV119" s="321"/>
      <c r="MXW119" s="321"/>
      <c r="MXX119" s="321"/>
      <c r="MXY119" s="321"/>
      <c r="MXZ119" s="321"/>
      <c r="MYA119" s="321"/>
      <c r="MYB119" s="321"/>
      <c r="MYC119" s="321"/>
      <c r="MYD119" s="321"/>
      <c r="MYE119" s="321"/>
      <c r="MYF119" s="321"/>
      <c r="MYG119" s="321"/>
      <c r="MYH119" s="321"/>
      <c r="MYI119" s="321"/>
      <c r="MYJ119" s="321"/>
      <c r="MYK119" s="321"/>
      <c r="MYL119" s="321"/>
      <c r="MYM119" s="321"/>
      <c r="MYN119" s="321"/>
      <c r="MYO119" s="321"/>
      <c r="MYP119" s="321"/>
      <c r="MYQ119" s="321"/>
      <c r="MYR119" s="321"/>
      <c r="MYS119" s="321"/>
      <c r="MYT119" s="321"/>
      <c r="MYU119" s="321"/>
      <c r="MYV119" s="321"/>
      <c r="MYW119" s="321"/>
      <c r="MYX119" s="321"/>
      <c r="MYY119" s="321"/>
      <c r="MYZ119" s="321"/>
      <c r="MZA119" s="321"/>
      <c r="MZB119" s="321"/>
      <c r="MZC119" s="321"/>
      <c r="MZD119" s="321"/>
      <c r="MZE119" s="321"/>
      <c r="MZF119" s="321"/>
      <c r="MZG119" s="321"/>
      <c r="MZH119" s="321"/>
      <c r="MZI119" s="321"/>
      <c r="MZJ119" s="321"/>
      <c r="MZK119" s="321"/>
      <c r="MZL119" s="321"/>
      <c r="MZM119" s="321"/>
      <c r="MZN119" s="321"/>
      <c r="MZO119" s="321"/>
      <c r="MZP119" s="321"/>
      <c r="MZQ119" s="321"/>
      <c r="MZR119" s="321"/>
      <c r="MZS119" s="321"/>
      <c r="MZT119" s="321"/>
      <c r="MZU119" s="321"/>
      <c r="MZV119" s="321"/>
      <c r="MZW119" s="321"/>
      <c r="MZX119" s="321"/>
      <c r="MZY119" s="321"/>
      <c r="MZZ119" s="321"/>
      <c r="NAA119" s="321"/>
      <c r="NAB119" s="321"/>
      <c r="NAC119" s="321"/>
      <c r="NAD119" s="321"/>
      <c r="NAE119" s="321"/>
      <c r="NAF119" s="321"/>
      <c r="NAG119" s="321"/>
      <c r="NAH119" s="321"/>
      <c r="NAI119" s="321"/>
      <c r="NAJ119" s="321"/>
      <c r="NAK119" s="321"/>
      <c r="NAL119" s="321"/>
      <c r="NAM119" s="321"/>
      <c r="NAN119" s="321"/>
      <c r="NAO119" s="321"/>
      <c r="NAP119" s="321"/>
      <c r="NAQ119" s="321"/>
      <c r="NAR119" s="321"/>
      <c r="NAS119" s="321"/>
      <c r="NAT119" s="321"/>
      <c r="NAU119" s="321"/>
      <c r="NAV119" s="321"/>
      <c r="NAW119" s="321"/>
      <c r="NAX119" s="321"/>
      <c r="NAY119" s="321"/>
      <c r="NAZ119" s="321"/>
      <c r="NBA119" s="321"/>
      <c r="NBB119" s="321"/>
      <c r="NBC119" s="321"/>
      <c r="NBD119" s="321"/>
      <c r="NBE119" s="321"/>
      <c r="NBF119" s="321"/>
      <c r="NBG119" s="321"/>
      <c r="NBH119" s="321"/>
      <c r="NBI119" s="321"/>
      <c r="NBJ119" s="321"/>
      <c r="NBK119" s="321"/>
      <c r="NBL119" s="321"/>
      <c r="NBM119" s="321"/>
      <c r="NBN119" s="321"/>
      <c r="NBO119" s="321"/>
      <c r="NBP119" s="321"/>
      <c r="NBQ119" s="321"/>
      <c r="NBR119" s="321"/>
      <c r="NBS119" s="321"/>
      <c r="NBT119" s="321"/>
      <c r="NBU119" s="321"/>
      <c r="NBV119" s="321"/>
      <c r="NBW119" s="321"/>
      <c r="NBX119" s="321"/>
      <c r="NBY119" s="321"/>
      <c r="NBZ119" s="321"/>
      <c r="NCA119" s="321"/>
      <c r="NCB119" s="321"/>
      <c r="NCC119" s="321"/>
      <c r="NCD119" s="321"/>
      <c r="NCE119" s="321"/>
      <c r="NCF119" s="321"/>
      <c r="NCG119" s="321"/>
      <c r="NCH119" s="321"/>
      <c r="NCI119" s="321"/>
      <c r="NCJ119" s="321"/>
      <c r="NCK119" s="321"/>
      <c r="NCL119" s="321"/>
      <c r="NCM119" s="321"/>
      <c r="NCN119" s="321"/>
      <c r="NCO119" s="321"/>
      <c r="NCP119" s="321"/>
      <c r="NCQ119" s="321"/>
      <c r="NCR119" s="321"/>
      <c r="NCS119" s="321"/>
      <c r="NCT119" s="321"/>
      <c r="NCU119" s="321"/>
      <c r="NCV119" s="321"/>
      <c r="NCW119" s="321"/>
      <c r="NCX119" s="321"/>
      <c r="NCY119" s="321"/>
      <c r="NCZ119" s="321"/>
      <c r="NDA119" s="321"/>
      <c r="NDB119" s="321"/>
      <c r="NDC119" s="321"/>
      <c r="NDD119" s="321"/>
      <c r="NDE119" s="321"/>
      <c r="NDF119" s="321"/>
      <c r="NDG119" s="321"/>
      <c r="NDH119" s="321"/>
      <c r="NDI119" s="321"/>
      <c r="NDJ119" s="321"/>
      <c r="NDK119" s="321"/>
      <c r="NDL119" s="321"/>
      <c r="NDM119" s="321"/>
      <c r="NDN119" s="321"/>
      <c r="NDO119" s="321"/>
      <c r="NDP119" s="321"/>
      <c r="NDQ119" s="321"/>
      <c r="NDR119" s="321"/>
      <c r="NDS119" s="321"/>
      <c r="NDT119" s="321"/>
      <c r="NDU119" s="321"/>
      <c r="NDV119" s="321"/>
      <c r="NDW119" s="321"/>
      <c r="NDX119" s="321"/>
      <c r="NDY119" s="321"/>
      <c r="NDZ119" s="321"/>
      <c r="NEA119" s="321"/>
      <c r="NEB119" s="321"/>
      <c r="NEC119" s="321"/>
      <c r="NED119" s="321"/>
      <c r="NEE119" s="321"/>
      <c r="NEF119" s="321"/>
      <c r="NEG119" s="321"/>
      <c r="NEH119" s="321"/>
      <c r="NEI119" s="321"/>
      <c r="NEJ119" s="321"/>
      <c r="NEK119" s="321"/>
      <c r="NEL119" s="321"/>
      <c r="NEM119" s="321"/>
      <c r="NEN119" s="321"/>
      <c r="NEO119" s="321"/>
      <c r="NEP119" s="321"/>
      <c r="NEQ119" s="321"/>
      <c r="NER119" s="321"/>
      <c r="NES119" s="321"/>
      <c r="NET119" s="321"/>
      <c r="NEU119" s="321"/>
      <c r="NEV119" s="321"/>
      <c r="NEW119" s="321"/>
      <c r="NEX119" s="321"/>
      <c r="NEY119" s="321"/>
      <c r="NEZ119" s="321"/>
      <c r="NFA119" s="321"/>
      <c r="NFB119" s="321"/>
      <c r="NFC119" s="321"/>
      <c r="NFD119" s="321"/>
      <c r="NFE119" s="321"/>
      <c r="NFF119" s="321"/>
      <c r="NFG119" s="321"/>
      <c r="NFH119" s="321"/>
      <c r="NFI119" s="321"/>
      <c r="NFJ119" s="321"/>
      <c r="NFK119" s="321"/>
      <c r="NFL119" s="321"/>
      <c r="NFM119" s="321"/>
      <c r="NFN119" s="321"/>
      <c r="NFO119" s="321"/>
      <c r="NFP119" s="321"/>
      <c r="NFQ119" s="321"/>
      <c r="NFR119" s="321"/>
      <c r="NFS119" s="321"/>
      <c r="NFT119" s="321"/>
      <c r="NFU119" s="321"/>
      <c r="NFV119" s="321"/>
      <c r="NFW119" s="321"/>
      <c r="NFX119" s="321"/>
      <c r="NFY119" s="321"/>
      <c r="NFZ119" s="321"/>
      <c r="NGA119" s="321"/>
      <c r="NGB119" s="321"/>
      <c r="NGC119" s="321"/>
      <c r="NGD119" s="321"/>
      <c r="NGE119" s="321"/>
      <c r="NGF119" s="321"/>
      <c r="NGG119" s="321"/>
      <c r="NGH119" s="321"/>
      <c r="NGI119" s="321"/>
      <c r="NGJ119" s="321"/>
      <c r="NGK119" s="321"/>
      <c r="NGL119" s="321"/>
      <c r="NGM119" s="321"/>
      <c r="NGN119" s="321"/>
      <c r="NGO119" s="321"/>
      <c r="NGP119" s="321"/>
      <c r="NGQ119" s="321"/>
      <c r="NGR119" s="321"/>
      <c r="NGS119" s="321"/>
      <c r="NGT119" s="321"/>
      <c r="NGU119" s="321"/>
      <c r="NGV119" s="321"/>
      <c r="NGW119" s="321"/>
      <c r="NGX119" s="321"/>
      <c r="NGY119" s="321"/>
      <c r="NGZ119" s="321"/>
      <c r="NHA119" s="321"/>
      <c r="NHB119" s="321"/>
      <c r="NHC119" s="321"/>
      <c r="NHD119" s="321"/>
      <c r="NHE119" s="321"/>
      <c r="NHF119" s="321"/>
      <c r="NHG119" s="321"/>
      <c r="NHH119" s="321"/>
      <c r="NHI119" s="321"/>
      <c r="NHJ119" s="321"/>
      <c r="NHK119" s="321"/>
      <c r="NHL119" s="321"/>
      <c r="NHM119" s="321"/>
      <c r="NHN119" s="321"/>
      <c r="NHO119" s="321"/>
      <c r="NHP119" s="321"/>
      <c r="NHQ119" s="321"/>
      <c r="NHR119" s="321"/>
      <c r="NHS119" s="321"/>
      <c r="NHT119" s="321"/>
      <c r="NHU119" s="321"/>
      <c r="NHV119" s="321"/>
      <c r="NHW119" s="321"/>
      <c r="NHX119" s="321"/>
      <c r="NHY119" s="321"/>
      <c r="NHZ119" s="321"/>
      <c r="NIA119" s="321"/>
      <c r="NIB119" s="321"/>
      <c r="NIC119" s="321"/>
      <c r="NID119" s="321"/>
      <c r="NIE119" s="321"/>
      <c r="NIF119" s="321"/>
      <c r="NIG119" s="321"/>
      <c r="NIH119" s="321"/>
      <c r="NII119" s="321"/>
      <c r="NIJ119" s="321"/>
      <c r="NIK119" s="321"/>
      <c r="NIL119" s="321"/>
      <c r="NIM119" s="321"/>
      <c r="NIN119" s="321"/>
      <c r="NIO119" s="321"/>
      <c r="NIP119" s="321"/>
      <c r="NIQ119" s="321"/>
      <c r="NIR119" s="321"/>
      <c r="NIS119" s="321"/>
      <c r="NIT119" s="321"/>
      <c r="NIU119" s="321"/>
      <c r="NIV119" s="321"/>
      <c r="NIW119" s="321"/>
      <c r="NIX119" s="321"/>
      <c r="NIY119" s="321"/>
      <c r="NIZ119" s="321"/>
      <c r="NJA119" s="321"/>
      <c r="NJB119" s="321"/>
      <c r="NJC119" s="321"/>
      <c r="NJD119" s="321"/>
      <c r="NJE119" s="321"/>
      <c r="NJF119" s="321"/>
      <c r="NJG119" s="321"/>
      <c r="NJH119" s="321"/>
      <c r="NJI119" s="321"/>
      <c r="NJJ119" s="321"/>
      <c r="NJK119" s="321"/>
      <c r="NJL119" s="321"/>
      <c r="NJM119" s="321"/>
      <c r="NJN119" s="321"/>
      <c r="NJO119" s="321"/>
      <c r="NJP119" s="321"/>
      <c r="NJQ119" s="321"/>
      <c r="NJR119" s="321"/>
      <c r="NJS119" s="321"/>
      <c r="NJT119" s="321"/>
      <c r="NJU119" s="321"/>
      <c r="NJV119" s="321"/>
      <c r="NJW119" s="321"/>
      <c r="NJX119" s="321"/>
      <c r="NJY119" s="321"/>
      <c r="NJZ119" s="321"/>
      <c r="NKA119" s="321"/>
      <c r="NKB119" s="321"/>
      <c r="NKC119" s="321"/>
      <c r="NKD119" s="321"/>
      <c r="NKE119" s="321"/>
      <c r="NKF119" s="321"/>
      <c r="NKG119" s="321"/>
      <c r="NKH119" s="321"/>
      <c r="NKI119" s="321"/>
      <c r="NKJ119" s="321"/>
      <c r="NKK119" s="321"/>
      <c r="NKL119" s="321"/>
      <c r="NKM119" s="321"/>
      <c r="NKN119" s="321"/>
      <c r="NKO119" s="321"/>
      <c r="NKP119" s="321"/>
      <c r="NKQ119" s="321"/>
      <c r="NKR119" s="321"/>
      <c r="NKS119" s="321"/>
      <c r="NKT119" s="321"/>
      <c r="NKU119" s="321"/>
      <c r="NKV119" s="321"/>
      <c r="NKW119" s="321"/>
      <c r="NKX119" s="321"/>
      <c r="NKY119" s="321"/>
      <c r="NKZ119" s="321"/>
      <c r="NLA119" s="321"/>
      <c r="NLB119" s="321"/>
      <c r="NLC119" s="321"/>
      <c r="NLD119" s="321"/>
      <c r="NLE119" s="321"/>
      <c r="NLF119" s="321"/>
      <c r="NLG119" s="321"/>
      <c r="NLH119" s="321"/>
      <c r="NLI119" s="321"/>
      <c r="NLJ119" s="321"/>
      <c r="NLK119" s="321"/>
      <c r="NLL119" s="321"/>
      <c r="NLM119" s="321"/>
      <c r="NLN119" s="321"/>
      <c r="NLO119" s="321"/>
      <c r="NLP119" s="321"/>
      <c r="NLQ119" s="321"/>
      <c r="NLR119" s="321"/>
      <c r="NLS119" s="321"/>
      <c r="NLT119" s="321"/>
      <c r="NLU119" s="321"/>
      <c r="NLV119" s="321"/>
      <c r="NLW119" s="321"/>
      <c r="NLX119" s="321"/>
      <c r="NLY119" s="321"/>
      <c r="NLZ119" s="321"/>
      <c r="NMA119" s="321"/>
      <c r="NMB119" s="321"/>
      <c r="NMC119" s="321"/>
      <c r="NMD119" s="321"/>
      <c r="NME119" s="321"/>
      <c r="NMF119" s="321"/>
      <c r="NMG119" s="321"/>
      <c r="NMH119" s="321"/>
      <c r="NMI119" s="321"/>
      <c r="NMJ119" s="321"/>
      <c r="NMK119" s="321"/>
      <c r="NML119" s="321"/>
      <c r="NMM119" s="321"/>
      <c r="NMN119" s="321"/>
      <c r="NMO119" s="321"/>
      <c r="NMP119" s="321"/>
      <c r="NMQ119" s="321"/>
      <c r="NMR119" s="321"/>
      <c r="NMS119" s="321"/>
      <c r="NMT119" s="321"/>
      <c r="NMU119" s="321"/>
      <c r="NMV119" s="321"/>
      <c r="NMW119" s="321"/>
      <c r="NMX119" s="321"/>
      <c r="NMY119" s="321"/>
      <c r="NMZ119" s="321"/>
      <c r="NNA119" s="321"/>
      <c r="NNB119" s="321"/>
      <c r="NNC119" s="321"/>
      <c r="NND119" s="321"/>
      <c r="NNE119" s="321"/>
      <c r="NNF119" s="321"/>
      <c r="NNG119" s="321"/>
      <c r="NNH119" s="321"/>
      <c r="NNI119" s="321"/>
      <c r="NNJ119" s="321"/>
      <c r="NNK119" s="321"/>
      <c r="NNL119" s="321"/>
      <c r="NNM119" s="321"/>
      <c r="NNN119" s="321"/>
      <c r="NNO119" s="321"/>
      <c r="NNP119" s="321"/>
      <c r="NNQ119" s="321"/>
      <c r="NNR119" s="321"/>
      <c r="NNS119" s="321"/>
      <c r="NNT119" s="321"/>
      <c r="NNU119" s="321"/>
      <c r="NNV119" s="321"/>
      <c r="NNW119" s="321"/>
      <c r="NNX119" s="321"/>
      <c r="NNY119" s="321"/>
      <c r="NNZ119" s="321"/>
      <c r="NOA119" s="321"/>
      <c r="NOB119" s="321"/>
      <c r="NOC119" s="321"/>
      <c r="NOD119" s="321"/>
      <c r="NOE119" s="321"/>
      <c r="NOF119" s="321"/>
      <c r="NOG119" s="321"/>
      <c r="NOH119" s="321"/>
      <c r="NOI119" s="321"/>
      <c r="NOJ119" s="321"/>
      <c r="NOK119" s="321"/>
      <c r="NOL119" s="321"/>
      <c r="NOM119" s="321"/>
      <c r="NON119" s="321"/>
      <c r="NOO119" s="321"/>
      <c r="NOP119" s="321"/>
      <c r="NOQ119" s="321"/>
      <c r="NOR119" s="321"/>
      <c r="NOS119" s="321"/>
      <c r="NOT119" s="321"/>
      <c r="NOU119" s="321"/>
      <c r="NOV119" s="321"/>
      <c r="NOW119" s="321"/>
      <c r="NOX119" s="321"/>
      <c r="NOY119" s="321"/>
      <c r="NOZ119" s="321"/>
      <c r="NPA119" s="321"/>
      <c r="NPB119" s="321"/>
      <c r="NPC119" s="321"/>
      <c r="NPD119" s="321"/>
      <c r="NPE119" s="321"/>
      <c r="NPF119" s="321"/>
      <c r="NPG119" s="321"/>
      <c r="NPH119" s="321"/>
      <c r="NPI119" s="321"/>
      <c r="NPJ119" s="321"/>
      <c r="NPK119" s="321"/>
      <c r="NPL119" s="321"/>
      <c r="NPM119" s="321"/>
      <c r="NPN119" s="321"/>
      <c r="NPO119" s="321"/>
      <c r="NPP119" s="321"/>
      <c r="NPQ119" s="321"/>
      <c r="NPR119" s="321"/>
      <c r="NPS119" s="321"/>
      <c r="NPT119" s="321"/>
      <c r="NPU119" s="321"/>
      <c r="NPV119" s="321"/>
      <c r="NPW119" s="321"/>
      <c r="NPX119" s="321"/>
      <c r="NPY119" s="321"/>
      <c r="NPZ119" s="321"/>
      <c r="NQA119" s="321"/>
      <c r="NQB119" s="321"/>
      <c r="NQC119" s="321"/>
      <c r="NQD119" s="321"/>
      <c r="NQE119" s="321"/>
      <c r="NQF119" s="321"/>
      <c r="NQG119" s="321"/>
      <c r="NQH119" s="321"/>
      <c r="NQI119" s="321"/>
      <c r="NQJ119" s="321"/>
      <c r="NQK119" s="321"/>
      <c r="NQL119" s="321"/>
      <c r="NQM119" s="321"/>
      <c r="NQN119" s="321"/>
      <c r="NQO119" s="321"/>
      <c r="NQP119" s="321"/>
      <c r="NQQ119" s="321"/>
      <c r="NQR119" s="321"/>
      <c r="NQS119" s="321"/>
      <c r="NQT119" s="321"/>
      <c r="NQU119" s="321"/>
      <c r="NQV119" s="321"/>
      <c r="NQW119" s="321"/>
      <c r="NQX119" s="321"/>
      <c r="NQY119" s="321"/>
      <c r="NQZ119" s="321"/>
      <c r="NRA119" s="321"/>
      <c r="NRB119" s="321"/>
      <c r="NRC119" s="321"/>
      <c r="NRD119" s="321"/>
      <c r="NRE119" s="321"/>
      <c r="NRF119" s="321"/>
      <c r="NRG119" s="321"/>
      <c r="NRH119" s="321"/>
      <c r="NRI119" s="321"/>
      <c r="NRJ119" s="321"/>
      <c r="NRK119" s="321"/>
      <c r="NRL119" s="321"/>
      <c r="NRM119" s="321"/>
      <c r="NRN119" s="321"/>
      <c r="NRO119" s="321"/>
      <c r="NRP119" s="321"/>
      <c r="NRQ119" s="321"/>
      <c r="NRR119" s="321"/>
      <c r="NRS119" s="321"/>
      <c r="NRT119" s="321"/>
      <c r="NRU119" s="321"/>
      <c r="NRV119" s="321"/>
      <c r="NRW119" s="321"/>
      <c r="NRX119" s="321"/>
      <c r="NRY119" s="321"/>
      <c r="NRZ119" s="321"/>
      <c r="NSA119" s="321"/>
      <c r="NSB119" s="321"/>
      <c r="NSC119" s="321"/>
      <c r="NSD119" s="321"/>
      <c r="NSE119" s="321"/>
      <c r="NSF119" s="321"/>
      <c r="NSG119" s="321"/>
      <c r="NSH119" s="321"/>
      <c r="NSI119" s="321"/>
      <c r="NSJ119" s="321"/>
      <c r="NSK119" s="321"/>
      <c r="NSL119" s="321"/>
      <c r="NSM119" s="321"/>
      <c r="NSN119" s="321"/>
      <c r="NSO119" s="321"/>
      <c r="NSP119" s="321"/>
      <c r="NSQ119" s="321"/>
      <c r="NSR119" s="321"/>
      <c r="NSS119" s="321"/>
      <c r="NST119" s="321"/>
      <c r="NSU119" s="321"/>
      <c r="NSV119" s="321"/>
      <c r="NSW119" s="321"/>
      <c r="NSX119" s="321"/>
      <c r="NSY119" s="321"/>
      <c r="NSZ119" s="321"/>
      <c r="NTA119" s="321"/>
      <c r="NTB119" s="321"/>
      <c r="NTC119" s="321"/>
      <c r="NTD119" s="321"/>
      <c r="NTE119" s="321"/>
      <c r="NTF119" s="321"/>
      <c r="NTG119" s="321"/>
      <c r="NTH119" s="321"/>
      <c r="NTI119" s="321"/>
      <c r="NTJ119" s="321"/>
      <c r="NTK119" s="321"/>
      <c r="NTL119" s="321"/>
      <c r="NTM119" s="321"/>
      <c r="NTN119" s="321"/>
      <c r="NTO119" s="321"/>
      <c r="NTP119" s="321"/>
      <c r="NTQ119" s="321"/>
      <c r="NTR119" s="321"/>
      <c r="NTS119" s="321"/>
      <c r="NTT119" s="321"/>
      <c r="NTU119" s="321"/>
      <c r="NTV119" s="321"/>
      <c r="NTW119" s="321"/>
      <c r="NTX119" s="321"/>
      <c r="NTY119" s="321"/>
      <c r="NTZ119" s="321"/>
      <c r="NUA119" s="321"/>
      <c r="NUB119" s="321"/>
      <c r="NUC119" s="321"/>
      <c r="NUD119" s="321"/>
      <c r="NUE119" s="321"/>
      <c r="NUF119" s="321"/>
      <c r="NUG119" s="321"/>
      <c r="NUH119" s="321"/>
      <c r="NUI119" s="321"/>
      <c r="NUJ119" s="321"/>
      <c r="NUK119" s="321"/>
      <c r="NUL119" s="321"/>
      <c r="NUM119" s="321"/>
      <c r="NUN119" s="321"/>
      <c r="NUO119" s="321"/>
      <c r="NUP119" s="321"/>
      <c r="NUQ119" s="321"/>
      <c r="NUR119" s="321"/>
      <c r="NUS119" s="321"/>
      <c r="NUT119" s="321"/>
      <c r="NUU119" s="321"/>
      <c r="NUV119" s="321"/>
      <c r="NUW119" s="321"/>
      <c r="NUX119" s="321"/>
      <c r="NUY119" s="321"/>
      <c r="NUZ119" s="321"/>
      <c r="NVA119" s="321"/>
      <c r="NVB119" s="321"/>
      <c r="NVC119" s="321"/>
      <c r="NVD119" s="321"/>
      <c r="NVE119" s="321"/>
      <c r="NVF119" s="321"/>
      <c r="NVG119" s="321"/>
      <c r="NVH119" s="321"/>
      <c r="NVI119" s="321"/>
      <c r="NVJ119" s="321"/>
      <c r="NVK119" s="321"/>
      <c r="NVL119" s="321"/>
      <c r="NVM119" s="321"/>
      <c r="NVN119" s="321"/>
      <c r="NVO119" s="321"/>
      <c r="NVP119" s="321"/>
      <c r="NVQ119" s="321"/>
      <c r="NVR119" s="321"/>
      <c r="NVS119" s="321"/>
      <c r="NVT119" s="321"/>
      <c r="NVU119" s="321"/>
      <c r="NVV119" s="321"/>
      <c r="NVW119" s="321"/>
      <c r="NVX119" s="321"/>
      <c r="NVY119" s="321"/>
      <c r="NVZ119" s="321"/>
      <c r="NWA119" s="321"/>
      <c r="NWB119" s="321"/>
      <c r="NWC119" s="321"/>
      <c r="NWD119" s="321"/>
      <c r="NWE119" s="321"/>
      <c r="NWF119" s="321"/>
      <c r="NWG119" s="321"/>
      <c r="NWH119" s="321"/>
      <c r="NWI119" s="321"/>
      <c r="NWJ119" s="321"/>
      <c r="NWK119" s="321"/>
      <c r="NWL119" s="321"/>
      <c r="NWM119" s="321"/>
      <c r="NWN119" s="321"/>
      <c r="NWO119" s="321"/>
      <c r="NWP119" s="321"/>
      <c r="NWQ119" s="321"/>
      <c r="NWR119" s="321"/>
      <c r="NWS119" s="321"/>
      <c r="NWT119" s="321"/>
      <c r="NWU119" s="321"/>
      <c r="NWV119" s="321"/>
      <c r="NWW119" s="321"/>
      <c r="NWX119" s="321"/>
      <c r="NWY119" s="321"/>
      <c r="NWZ119" s="321"/>
      <c r="NXA119" s="321"/>
      <c r="NXB119" s="321"/>
      <c r="NXC119" s="321"/>
      <c r="NXD119" s="321"/>
      <c r="NXE119" s="321"/>
      <c r="NXF119" s="321"/>
      <c r="NXG119" s="321"/>
      <c r="NXH119" s="321"/>
      <c r="NXI119" s="321"/>
      <c r="NXJ119" s="321"/>
      <c r="NXK119" s="321"/>
      <c r="NXL119" s="321"/>
      <c r="NXM119" s="321"/>
      <c r="NXN119" s="321"/>
      <c r="NXO119" s="321"/>
      <c r="NXP119" s="321"/>
      <c r="NXQ119" s="321"/>
      <c r="NXR119" s="321"/>
      <c r="NXS119" s="321"/>
      <c r="NXT119" s="321"/>
      <c r="NXU119" s="321"/>
      <c r="NXV119" s="321"/>
      <c r="NXW119" s="321"/>
      <c r="NXX119" s="321"/>
      <c r="NXY119" s="321"/>
      <c r="NXZ119" s="321"/>
      <c r="NYA119" s="321"/>
      <c r="NYB119" s="321"/>
      <c r="NYC119" s="321"/>
      <c r="NYD119" s="321"/>
      <c r="NYE119" s="321"/>
      <c r="NYF119" s="321"/>
      <c r="NYG119" s="321"/>
      <c r="NYH119" s="321"/>
      <c r="NYI119" s="321"/>
      <c r="NYJ119" s="321"/>
      <c r="NYK119" s="321"/>
      <c r="NYL119" s="321"/>
      <c r="NYM119" s="321"/>
      <c r="NYN119" s="321"/>
      <c r="NYO119" s="321"/>
      <c r="NYP119" s="321"/>
      <c r="NYQ119" s="321"/>
      <c r="NYR119" s="321"/>
      <c r="NYS119" s="321"/>
      <c r="NYT119" s="321"/>
      <c r="NYU119" s="321"/>
      <c r="NYV119" s="321"/>
      <c r="NYW119" s="321"/>
      <c r="NYX119" s="321"/>
      <c r="NYY119" s="321"/>
      <c r="NYZ119" s="321"/>
      <c r="NZA119" s="321"/>
      <c r="NZB119" s="321"/>
      <c r="NZC119" s="321"/>
      <c r="NZD119" s="321"/>
      <c r="NZE119" s="321"/>
      <c r="NZF119" s="321"/>
      <c r="NZG119" s="321"/>
      <c r="NZH119" s="321"/>
      <c r="NZI119" s="321"/>
      <c r="NZJ119" s="321"/>
      <c r="NZK119" s="321"/>
      <c r="NZL119" s="321"/>
      <c r="NZM119" s="321"/>
      <c r="NZN119" s="321"/>
      <c r="NZO119" s="321"/>
      <c r="NZP119" s="321"/>
      <c r="NZQ119" s="321"/>
      <c r="NZR119" s="321"/>
      <c r="NZS119" s="321"/>
      <c r="NZT119" s="321"/>
      <c r="NZU119" s="321"/>
      <c r="NZV119" s="321"/>
      <c r="NZW119" s="321"/>
      <c r="NZX119" s="321"/>
      <c r="NZY119" s="321"/>
      <c r="NZZ119" s="321"/>
      <c r="OAA119" s="321"/>
      <c r="OAB119" s="321"/>
      <c r="OAC119" s="321"/>
      <c r="OAD119" s="321"/>
      <c r="OAE119" s="321"/>
      <c r="OAF119" s="321"/>
      <c r="OAG119" s="321"/>
      <c r="OAH119" s="321"/>
      <c r="OAI119" s="321"/>
      <c r="OAJ119" s="321"/>
      <c r="OAK119" s="321"/>
      <c r="OAL119" s="321"/>
      <c r="OAM119" s="321"/>
      <c r="OAN119" s="321"/>
      <c r="OAO119" s="321"/>
      <c r="OAP119" s="321"/>
      <c r="OAQ119" s="321"/>
      <c r="OAR119" s="321"/>
      <c r="OAS119" s="321"/>
      <c r="OAT119" s="321"/>
      <c r="OAU119" s="321"/>
      <c r="OAV119" s="321"/>
      <c r="OAW119" s="321"/>
      <c r="OAX119" s="321"/>
      <c r="OAY119" s="321"/>
      <c r="OAZ119" s="321"/>
      <c r="OBA119" s="321"/>
      <c r="OBB119" s="321"/>
      <c r="OBC119" s="321"/>
      <c r="OBD119" s="321"/>
      <c r="OBE119" s="321"/>
      <c r="OBF119" s="321"/>
      <c r="OBG119" s="321"/>
      <c r="OBH119" s="321"/>
      <c r="OBI119" s="321"/>
      <c r="OBJ119" s="321"/>
      <c r="OBK119" s="321"/>
      <c r="OBL119" s="321"/>
      <c r="OBM119" s="321"/>
      <c r="OBN119" s="321"/>
      <c r="OBO119" s="321"/>
      <c r="OBP119" s="321"/>
      <c r="OBQ119" s="321"/>
      <c r="OBR119" s="321"/>
      <c r="OBS119" s="321"/>
      <c r="OBT119" s="321"/>
      <c r="OBU119" s="321"/>
      <c r="OBV119" s="321"/>
      <c r="OBW119" s="321"/>
      <c r="OBX119" s="321"/>
      <c r="OBY119" s="321"/>
      <c r="OBZ119" s="321"/>
      <c r="OCA119" s="321"/>
      <c r="OCB119" s="321"/>
      <c r="OCC119" s="321"/>
      <c r="OCD119" s="321"/>
      <c r="OCE119" s="321"/>
      <c r="OCF119" s="321"/>
      <c r="OCG119" s="321"/>
      <c r="OCH119" s="321"/>
      <c r="OCI119" s="321"/>
      <c r="OCJ119" s="321"/>
      <c r="OCK119" s="321"/>
      <c r="OCL119" s="321"/>
      <c r="OCM119" s="321"/>
      <c r="OCN119" s="321"/>
      <c r="OCO119" s="321"/>
      <c r="OCP119" s="321"/>
      <c r="OCQ119" s="321"/>
      <c r="OCR119" s="321"/>
      <c r="OCS119" s="321"/>
      <c r="OCT119" s="321"/>
      <c r="OCU119" s="321"/>
      <c r="OCV119" s="321"/>
      <c r="OCW119" s="321"/>
      <c r="OCX119" s="321"/>
      <c r="OCY119" s="321"/>
      <c r="OCZ119" s="321"/>
      <c r="ODA119" s="321"/>
      <c r="ODB119" s="321"/>
      <c r="ODC119" s="321"/>
      <c r="ODD119" s="321"/>
      <c r="ODE119" s="321"/>
      <c r="ODF119" s="321"/>
      <c r="ODG119" s="321"/>
      <c r="ODH119" s="321"/>
      <c r="ODI119" s="321"/>
      <c r="ODJ119" s="321"/>
      <c r="ODK119" s="321"/>
      <c r="ODL119" s="321"/>
      <c r="ODM119" s="321"/>
      <c r="ODN119" s="321"/>
      <c r="ODO119" s="321"/>
      <c r="ODP119" s="321"/>
      <c r="ODQ119" s="321"/>
      <c r="ODR119" s="321"/>
      <c r="ODS119" s="321"/>
      <c r="ODT119" s="321"/>
      <c r="ODU119" s="321"/>
      <c r="ODV119" s="321"/>
      <c r="ODW119" s="321"/>
      <c r="ODX119" s="321"/>
      <c r="ODY119" s="321"/>
      <c r="ODZ119" s="321"/>
      <c r="OEA119" s="321"/>
      <c r="OEB119" s="321"/>
      <c r="OEC119" s="321"/>
      <c r="OED119" s="321"/>
      <c r="OEE119" s="321"/>
      <c r="OEF119" s="321"/>
      <c r="OEG119" s="321"/>
      <c r="OEH119" s="321"/>
      <c r="OEI119" s="321"/>
      <c r="OEJ119" s="321"/>
      <c r="OEK119" s="321"/>
      <c r="OEL119" s="321"/>
      <c r="OEM119" s="321"/>
      <c r="OEN119" s="321"/>
      <c r="OEO119" s="321"/>
      <c r="OEP119" s="321"/>
      <c r="OEQ119" s="321"/>
      <c r="OER119" s="321"/>
      <c r="OES119" s="321"/>
      <c r="OET119" s="321"/>
      <c r="OEU119" s="321"/>
      <c r="OEV119" s="321"/>
      <c r="OEW119" s="321"/>
      <c r="OEX119" s="321"/>
      <c r="OEY119" s="321"/>
      <c r="OEZ119" s="321"/>
      <c r="OFA119" s="321"/>
      <c r="OFB119" s="321"/>
      <c r="OFC119" s="321"/>
      <c r="OFD119" s="321"/>
      <c r="OFE119" s="321"/>
      <c r="OFF119" s="321"/>
      <c r="OFG119" s="321"/>
      <c r="OFH119" s="321"/>
      <c r="OFI119" s="321"/>
      <c r="OFJ119" s="321"/>
      <c r="OFK119" s="321"/>
      <c r="OFL119" s="321"/>
      <c r="OFM119" s="321"/>
      <c r="OFN119" s="321"/>
      <c r="OFO119" s="321"/>
      <c r="OFP119" s="321"/>
      <c r="OFQ119" s="321"/>
      <c r="OFR119" s="321"/>
      <c r="OFS119" s="321"/>
      <c r="OFT119" s="321"/>
      <c r="OFU119" s="321"/>
      <c r="OFV119" s="321"/>
      <c r="OFW119" s="321"/>
      <c r="OFX119" s="321"/>
      <c r="OFY119" s="321"/>
      <c r="OFZ119" s="321"/>
      <c r="OGA119" s="321"/>
      <c r="OGB119" s="321"/>
      <c r="OGC119" s="321"/>
      <c r="OGD119" s="321"/>
      <c r="OGE119" s="321"/>
      <c r="OGF119" s="321"/>
      <c r="OGG119" s="321"/>
      <c r="OGH119" s="321"/>
      <c r="OGI119" s="321"/>
      <c r="OGJ119" s="321"/>
      <c r="OGK119" s="321"/>
      <c r="OGL119" s="321"/>
      <c r="OGM119" s="321"/>
      <c r="OGN119" s="321"/>
      <c r="OGO119" s="321"/>
      <c r="OGP119" s="321"/>
      <c r="OGQ119" s="321"/>
      <c r="OGR119" s="321"/>
      <c r="OGS119" s="321"/>
      <c r="OGT119" s="321"/>
      <c r="OGU119" s="321"/>
      <c r="OGV119" s="321"/>
      <c r="OGW119" s="321"/>
      <c r="OGX119" s="321"/>
      <c r="OGY119" s="321"/>
      <c r="OGZ119" s="321"/>
      <c r="OHA119" s="321"/>
      <c r="OHB119" s="321"/>
      <c r="OHC119" s="321"/>
      <c r="OHD119" s="321"/>
      <c r="OHE119" s="321"/>
      <c r="OHF119" s="321"/>
      <c r="OHG119" s="321"/>
      <c r="OHH119" s="321"/>
      <c r="OHI119" s="321"/>
      <c r="OHJ119" s="321"/>
      <c r="OHK119" s="321"/>
      <c r="OHL119" s="321"/>
      <c r="OHM119" s="321"/>
      <c r="OHN119" s="321"/>
      <c r="OHO119" s="321"/>
      <c r="OHP119" s="321"/>
      <c r="OHQ119" s="321"/>
      <c r="OHR119" s="321"/>
      <c r="OHS119" s="321"/>
      <c r="OHT119" s="321"/>
      <c r="OHU119" s="321"/>
      <c r="OHV119" s="321"/>
      <c r="OHW119" s="321"/>
      <c r="OHX119" s="321"/>
      <c r="OHY119" s="321"/>
      <c r="OHZ119" s="321"/>
      <c r="OIA119" s="321"/>
      <c r="OIB119" s="321"/>
      <c r="OIC119" s="321"/>
      <c r="OID119" s="321"/>
      <c r="OIE119" s="321"/>
      <c r="OIF119" s="321"/>
      <c r="OIG119" s="321"/>
      <c r="OIH119" s="321"/>
      <c r="OII119" s="321"/>
      <c r="OIJ119" s="321"/>
      <c r="OIK119" s="321"/>
      <c r="OIL119" s="321"/>
      <c r="OIM119" s="321"/>
      <c r="OIN119" s="321"/>
      <c r="OIO119" s="321"/>
      <c r="OIP119" s="321"/>
      <c r="OIQ119" s="321"/>
      <c r="OIR119" s="321"/>
      <c r="OIS119" s="321"/>
      <c r="OIT119" s="321"/>
      <c r="OIU119" s="321"/>
      <c r="OIV119" s="321"/>
      <c r="OIW119" s="321"/>
      <c r="OIX119" s="321"/>
      <c r="OIY119" s="321"/>
      <c r="OIZ119" s="321"/>
      <c r="OJA119" s="321"/>
      <c r="OJB119" s="321"/>
      <c r="OJC119" s="321"/>
      <c r="OJD119" s="321"/>
      <c r="OJE119" s="321"/>
      <c r="OJF119" s="321"/>
      <c r="OJG119" s="321"/>
      <c r="OJH119" s="321"/>
      <c r="OJI119" s="321"/>
      <c r="OJJ119" s="321"/>
      <c r="OJK119" s="321"/>
      <c r="OJL119" s="321"/>
      <c r="OJM119" s="321"/>
      <c r="OJN119" s="321"/>
      <c r="OJO119" s="321"/>
      <c r="OJP119" s="321"/>
      <c r="OJQ119" s="321"/>
      <c r="OJR119" s="321"/>
      <c r="OJS119" s="321"/>
      <c r="OJT119" s="321"/>
      <c r="OJU119" s="321"/>
      <c r="OJV119" s="321"/>
      <c r="OJW119" s="321"/>
      <c r="OJX119" s="321"/>
      <c r="OJY119" s="321"/>
      <c r="OJZ119" s="321"/>
      <c r="OKA119" s="321"/>
      <c r="OKB119" s="321"/>
      <c r="OKC119" s="321"/>
      <c r="OKD119" s="321"/>
      <c r="OKE119" s="321"/>
      <c r="OKF119" s="321"/>
      <c r="OKG119" s="321"/>
      <c r="OKH119" s="321"/>
      <c r="OKI119" s="321"/>
      <c r="OKJ119" s="321"/>
      <c r="OKK119" s="321"/>
      <c r="OKL119" s="321"/>
      <c r="OKM119" s="321"/>
      <c r="OKN119" s="321"/>
      <c r="OKO119" s="321"/>
      <c r="OKP119" s="321"/>
      <c r="OKQ119" s="321"/>
      <c r="OKR119" s="321"/>
      <c r="OKS119" s="321"/>
      <c r="OKT119" s="321"/>
      <c r="OKU119" s="321"/>
      <c r="OKV119" s="321"/>
      <c r="OKW119" s="321"/>
      <c r="OKX119" s="321"/>
      <c r="OKY119" s="321"/>
      <c r="OKZ119" s="321"/>
      <c r="OLA119" s="321"/>
      <c r="OLB119" s="321"/>
      <c r="OLC119" s="321"/>
      <c r="OLD119" s="321"/>
      <c r="OLE119" s="321"/>
      <c r="OLF119" s="321"/>
      <c r="OLG119" s="321"/>
      <c r="OLH119" s="321"/>
      <c r="OLI119" s="321"/>
      <c r="OLJ119" s="321"/>
      <c r="OLK119" s="321"/>
      <c r="OLL119" s="321"/>
      <c r="OLM119" s="321"/>
      <c r="OLN119" s="321"/>
      <c r="OLO119" s="321"/>
      <c r="OLP119" s="321"/>
      <c r="OLQ119" s="321"/>
      <c r="OLR119" s="321"/>
      <c r="OLS119" s="321"/>
      <c r="OLT119" s="321"/>
      <c r="OLU119" s="321"/>
      <c r="OLV119" s="321"/>
      <c r="OLW119" s="321"/>
      <c r="OLX119" s="321"/>
      <c r="OLY119" s="321"/>
      <c r="OLZ119" s="321"/>
      <c r="OMA119" s="321"/>
      <c r="OMB119" s="321"/>
      <c r="OMC119" s="321"/>
      <c r="OMD119" s="321"/>
      <c r="OME119" s="321"/>
      <c r="OMF119" s="321"/>
      <c r="OMG119" s="321"/>
      <c r="OMH119" s="321"/>
      <c r="OMI119" s="321"/>
      <c r="OMJ119" s="321"/>
      <c r="OMK119" s="321"/>
      <c r="OML119" s="321"/>
      <c r="OMM119" s="321"/>
      <c r="OMN119" s="321"/>
      <c r="OMO119" s="321"/>
      <c r="OMP119" s="321"/>
      <c r="OMQ119" s="321"/>
      <c r="OMR119" s="321"/>
      <c r="OMS119" s="321"/>
      <c r="OMT119" s="321"/>
      <c r="OMU119" s="321"/>
      <c r="OMV119" s="321"/>
      <c r="OMW119" s="321"/>
      <c r="OMX119" s="321"/>
      <c r="OMY119" s="321"/>
      <c r="OMZ119" s="321"/>
      <c r="ONA119" s="321"/>
      <c r="ONB119" s="321"/>
      <c r="ONC119" s="321"/>
      <c r="OND119" s="321"/>
      <c r="ONE119" s="321"/>
      <c r="ONF119" s="321"/>
      <c r="ONG119" s="321"/>
      <c r="ONH119" s="321"/>
      <c r="ONI119" s="321"/>
      <c r="ONJ119" s="321"/>
      <c r="ONK119" s="321"/>
      <c r="ONL119" s="321"/>
      <c r="ONM119" s="321"/>
      <c r="ONN119" s="321"/>
      <c r="ONO119" s="321"/>
      <c r="ONP119" s="321"/>
      <c r="ONQ119" s="321"/>
      <c r="ONR119" s="321"/>
      <c r="ONS119" s="321"/>
      <c r="ONT119" s="321"/>
      <c r="ONU119" s="321"/>
      <c r="ONV119" s="321"/>
      <c r="ONW119" s="321"/>
      <c r="ONX119" s="321"/>
      <c r="ONY119" s="321"/>
      <c r="ONZ119" s="321"/>
      <c r="OOA119" s="321"/>
      <c r="OOB119" s="321"/>
      <c r="OOC119" s="321"/>
      <c r="OOD119" s="321"/>
      <c r="OOE119" s="321"/>
      <c r="OOF119" s="321"/>
      <c r="OOG119" s="321"/>
      <c r="OOH119" s="321"/>
      <c r="OOI119" s="321"/>
      <c r="OOJ119" s="321"/>
      <c r="OOK119" s="321"/>
      <c r="OOL119" s="321"/>
      <c r="OOM119" s="321"/>
      <c r="OON119" s="321"/>
      <c r="OOO119" s="321"/>
      <c r="OOP119" s="321"/>
      <c r="OOQ119" s="321"/>
      <c r="OOR119" s="321"/>
      <c r="OOS119" s="321"/>
      <c r="OOT119" s="321"/>
      <c r="OOU119" s="321"/>
      <c r="OOV119" s="321"/>
      <c r="OOW119" s="321"/>
      <c r="OOX119" s="321"/>
      <c r="OOY119" s="321"/>
      <c r="OOZ119" s="321"/>
      <c r="OPA119" s="321"/>
      <c r="OPB119" s="321"/>
      <c r="OPC119" s="321"/>
      <c r="OPD119" s="321"/>
      <c r="OPE119" s="321"/>
      <c r="OPF119" s="321"/>
      <c r="OPG119" s="321"/>
      <c r="OPH119" s="321"/>
      <c r="OPI119" s="321"/>
      <c r="OPJ119" s="321"/>
      <c r="OPK119" s="321"/>
      <c r="OPL119" s="321"/>
      <c r="OPM119" s="321"/>
      <c r="OPN119" s="321"/>
      <c r="OPO119" s="321"/>
      <c r="OPP119" s="321"/>
      <c r="OPQ119" s="321"/>
      <c r="OPR119" s="321"/>
      <c r="OPS119" s="321"/>
      <c r="OPT119" s="321"/>
      <c r="OPU119" s="321"/>
      <c r="OPV119" s="321"/>
      <c r="OPW119" s="321"/>
      <c r="OPX119" s="321"/>
      <c r="OPY119" s="321"/>
      <c r="OPZ119" s="321"/>
      <c r="OQA119" s="321"/>
      <c r="OQB119" s="321"/>
      <c r="OQC119" s="321"/>
      <c r="OQD119" s="321"/>
      <c r="OQE119" s="321"/>
      <c r="OQF119" s="321"/>
      <c r="OQG119" s="321"/>
      <c r="OQH119" s="321"/>
      <c r="OQI119" s="321"/>
      <c r="OQJ119" s="321"/>
      <c r="OQK119" s="321"/>
      <c r="OQL119" s="321"/>
      <c r="OQM119" s="321"/>
      <c r="OQN119" s="321"/>
      <c r="OQO119" s="321"/>
      <c r="OQP119" s="321"/>
      <c r="OQQ119" s="321"/>
      <c r="OQR119" s="321"/>
      <c r="OQS119" s="321"/>
      <c r="OQT119" s="321"/>
      <c r="OQU119" s="321"/>
      <c r="OQV119" s="321"/>
      <c r="OQW119" s="321"/>
      <c r="OQX119" s="321"/>
      <c r="OQY119" s="321"/>
      <c r="OQZ119" s="321"/>
      <c r="ORA119" s="321"/>
      <c r="ORB119" s="321"/>
      <c r="ORC119" s="321"/>
      <c r="ORD119" s="321"/>
      <c r="ORE119" s="321"/>
      <c r="ORF119" s="321"/>
      <c r="ORG119" s="321"/>
      <c r="ORH119" s="321"/>
      <c r="ORI119" s="321"/>
      <c r="ORJ119" s="321"/>
      <c r="ORK119" s="321"/>
      <c r="ORL119" s="321"/>
      <c r="ORM119" s="321"/>
      <c r="ORN119" s="321"/>
      <c r="ORO119" s="321"/>
      <c r="ORP119" s="321"/>
      <c r="ORQ119" s="321"/>
      <c r="ORR119" s="321"/>
      <c r="ORS119" s="321"/>
      <c r="ORT119" s="321"/>
      <c r="ORU119" s="321"/>
      <c r="ORV119" s="321"/>
      <c r="ORW119" s="321"/>
      <c r="ORX119" s="321"/>
      <c r="ORY119" s="321"/>
      <c r="ORZ119" s="321"/>
      <c r="OSA119" s="321"/>
      <c r="OSB119" s="321"/>
      <c r="OSC119" s="321"/>
      <c r="OSD119" s="321"/>
      <c r="OSE119" s="321"/>
      <c r="OSF119" s="321"/>
      <c r="OSG119" s="321"/>
      <c r="OSH119" s="321"/>
      <c r="OSI119" s="321"/>
      <c r="OSJ119" s="321"/>
      <c r="OSK119" s="321"/>
      <c r="OSL119" s="321"/>
      <c r="OSM119" s="321"/>
      <c r="OSN119" s="321"/>
      <c r="OSO119" s="321"/>
      <c r="OSP119" s="321"/>
      <c r="OSQ119" s="321"/>
      <c r="OSR119" s="321"/>
      <c r="OSS119" s="321"/>
      <c r="OST119" s="321"/>
      <c r="OSU119" s="321"/>
      <c r="OSV119" s="321"/>
      <c r="OSW119" s="321"/>
      <c r="OSX119" s="321"/>
      <c r="OSY119" s="321"/>
      <c r="OSZ119" s="321"/>
      <c r="OTA119" s="321"/>
      <c r="OTB119" s="321"/>
      <c r="OTC119" s="321"/>
      <c r="OTD119" s="321"/>
      <c r="OTE119" s="321"/>
      <c r="OTF119" s="321"/>
      <c r="OTG119" s="321"/>
      <c r="OTH119" s="321"/>
      <c r="OTI119" s="321"/>
      <c r="OTJ119" s="321"/>
      <c r="OTK119" s="321"/>
      <c r="OTL119" s="321"/>
      <c r="OTM119" s="321"/>
      <c r="OTN119" s="321"/>
      <c r="OTO119" s="321"/>
      <c r="OTP119" s="321"/>
      <c r="OTQ119" s="321"/>
      <c r="OTR119" s="321"/>
      <c r="OTS119" s="321"/>
      <c r="OTT119" s="321"/>
      <c r="OTU119" s="321"/>
      <c r="OTV119" s="321"/>
      <c r="OTW119" s="321"/>
      <c r="OTX119" s="321"/>
      <c r="OTY119" s="321"/>
      <c r="OTZ119" s="321"/>
      <c r="OUA119" s="321"/>
      <c r="OUB119" s="321"/>
      <c r="OUC119" s="321"/>
      <c r="OUD119" s="321"/>
      <c r="OUE119" s="321"/>
      <c r="OUF119" s="321"/>
      <c r="OUG119" s="321"/>
      <c r="OUH119" s="321"/>
      <c r="OUI119" s="321"/>
      <c r="OUJ119" s="321"/>
      <c r="OUK119" s="321"/>
      <c r="OUL119" s="321"/>
      <c r="OUM119" s="321"/>
      <c r="OUN119" s="321"/>
      <c r="OUO119" s="321"/>
      <c r="OUP119" s="321"/>
      <c r="OUQ119" s="321"/>
      <c r="OUR119" s="321"/>
      <c r="OUS119" s="321"/>
      <c r="OUT119" s="321"/>
      <c r="OUU119" s="321"/>
      <c r="OUV119" s="321"/>
      <c r="OUW119" s="321"/>
      <c r="OUX119" s="321"/>
      <c r="OUY119" s="321"/>
      <c r="OUZ119" s="321"/>
      <c r="OVA119" s="321"/>
      <c r="OVB119" s="321"/>
      <c r="OVC119" s="321"/>
      <c r="OVD119" s="321"/>
      <c r="OVE119" s="321"/>
      <c r="OVF119" s="321"/>
      <c r="OVG119" s="321"/>
      <c r="OVH119" s="321"/>
      <c r="OVI119" s="321"/>
      <c r="OVJ119" s="321"/>
      <c r="OVK119" s="321"/>
      <c r="OVL119" s="321"/>
      <c r="OVM119" s="321"/>
      <c r="OVN119" s="321"/>
      <c r="OVO119" s="321"/>
      <c r="OVP119" s="321"/>
      <c r="OVQ119" s="321"/>
      <c r="OVR119" s="321"/>
      <c r="OVS119" s="321"/>
      <c r="OVT119" s="321"/>
      <c r="OVU119" s="321"/>
      <c r="OVV119" s="321"/>
      <c r="OVW119" s="321"/>
      <c r="OVX119" s="321"/>
      <c r="OVY119" s="321"/>
      <c r="OVZ119" s="321"/>
      <c r="OWA119" s="321"/>
      <c r="OWB119" s="321"/>
      <c r="OWC119" s="321"/>
      <c r="OWD119" s="321"/>
      <c r="OWE119" s="321"/>
      <c r="OWF119" s="321"/>
      <c r="OWG119" s="321"/>
      <c r="OWH119" s="321"/>
      <c r="OWI119" s="321"/>
      <c r="OWJ119" s="321"/>
      <c r="OWK119" s="321"/>
      <c r="OWL119" s="321"/>
      <c r="OWM119" s="321"/>
      <c r="OWN119" s="321"/>
      <c r="OWO119" s="321"/>
      <c r="OWP119" s="321"/>
      <c r="OWQ119" s="321"/>
      <c r="OWR119" s="321"/>
      <c r="OWS119" s="321"/>
      <c r="OWT119" s="321"/>
      <c r="OWU119" s="321"/>
      <c r="OWV119" s="321"/>
      <c r="OWW119" s="321"/>
      <c r="OWX119" s="321"/>
      <c r="OWY119" s="321"/>
      <c r="OWZ119" s="321"/>
      <c r="OXA119" s="321"/>
      <c r="OXB119" s="321"/>
      <c r="OXC119" s="321"/>
      <c r="OXD119" s="321"/>
      <c r="OXE119" s="321"/>
      <c r="OXF119" s="321"/>
      <c r="OXG119" s="321"/>
      <c r="OXH119" s="321"/>
      <c r="OXI119" s="321"/>
      <c r="OXJ119" s="321"/>
      <c r="OXK119" s="321"/>
      <c r="OXL119" s="321"/>
      <c r="OXM119" s="321"/>
      <c r="OXN119" s="321"/>
      <c r="OXO119" s="321"/>
      <c r="OXP119" s="321"/>
      <c r="OXQ119" s="321"/>
      <c r="OXR119" s="321"/>
      <c r="OXS119" s="321"/>
      <c r="OXT119" s="321"/>
      <c r="OXU119" s="321"/>
      <c r="OXV119" s="321"/>
      <c r="OXW119" s="321"/>
      <c r="OXX119" s="321"/>
      <c r="OXY119" s="321"/>
      <c r="OXZ119" s="321"/>
      <c r="OYA119" s="321"/>
      <c r="OYB119" s="321"/>
      <c r="OYC119" s="321"/>
      <c r="OYD119" s="321"/>
      <c r="OYE119" s="321"/>
      <c r="OYF119" s="321"/>
      <c r="OYG119" s="321"/>
      <c r="OYH119" s="321"/>
      <c r="OYI119" s="321"/>
      <c r="OYJ119" s="321"/>
      <c r="OYK119" s="321"/>
      <c r="OYL119" s="321"/>
      <c r="OYM119" s="321"/>
      <c r="OYN119" s="321"/>
      <c r="OYO119" s="321"/>
      <c r="OYP119" s="321"/>
      <c r="OYQ119" s="321"/>
      <c r="OYR119" s="321"/>
      <c r="OYS119" s="321"/>
      <c r="OYT119" s="321"/>
      <c r="OYU119" s="321"/>
      <c r="OYV119" s="321"/>
      <c r="OYW119" s="321"/>
      <c r="OYX119" s="321"/>
      <c r="OYY119" s="321"/>
      <c r="OYZ119" s="321"/>
      <c r="OZA119" s="321"/>
      <c r="OZB119" s="321"/>
      <c r="OZC119" s="321"/>
      <c r="OZD119" s="321"/>
      <c r="OZE119" s="321"/>
      <c r="OZF119" s="321"/>
      <c r="OZG119" s="321"/>
      <c r="OZH119" s="321"/>
      <c r="OZI119" s="321"/>
      <c r="OZJ119" s="321"/>
      <c r="OZK119" s="321"/>
      <c r="OZL119" s="321"/>
      <c r="OZM119" s="321"/>
      <c r="OZN119" s="321"/>
      <c r="OZO119" s="321"/>
      <c r="OZP119" s="321"/>
      <c r="OZQ119" s="321"/>
      <c r="OZR119" s="321"/>
      <c r="OZS119" s="321"/>
      <c r="OZT119" s="321"/>
      <c r="OZU119" s="321"/>
      <c r="OZV119" s="321"/>
      <c r="OZW119" s="321"/>
      <c r="OZX119" s="321"/>
      <c r="OZY119" s="321"/>
      <c r="OZZ119" s="321"/>
      <c r="PAA119" s="321"/>
      <c r="PAB119" s="321"/>
      <c r="PAC119" s="321"/>
      <c r="PAD119" s="321"/>
      <c r="PAE119" s="321"/>
      <c r="PAF119" s="321"/>
      <c r="PAG119" s="321"/>
      <c r="PAH119" s="321"/>
      <c r="PAI119" s="321"/>
      <c r="PAJ119" s="321"/>
      <c r="PAK119" s="321"/>
      <c r="PAL119" s="321"/>
      <c r="PAM119" s="321"/>
      <c r="PAN119" s="321"/>
      <c r="PAO119" s="321"/>
      <c r="PAP119" s="321"/>
      <c r="PAQ119" s="321"/>
      <c r="PAR119" s="321"/>
      <c r="PAS119" s="321"/>
      <c r="PAT119" s="321"/>
      <c r="PAU119" s="321"/>
      <c r="PAV119" s="321"/>
      <c r="PAW119" s="321"/>
      <c r="PAX119" s="321"/>
      <c r="PAY119" s="321"/>
      <c r="PAZ119" s="321"/>
      <c r="PBA119" s="321"/>
      <c r="PBB119" s="321"/>
      <c r="PBC119" s="321"/>
      <c r="PBD119" s="321"/>
      <c r="PBE119" s="321"/>
      <c r="PBF119" s="321"/>
      <c r="PBG119" s="321"/>
      <c r="PBH119" s="321"/>
      <c r="PBI119" s="321"/>
      <c r="PBJ119" s="321"/>
      <c r="PBK119" s="321"/>
      <c r="PBL119" s="321"/>
      <c r="PBM119" s="321"/>
      <c r="PBN119" s="321"/>
      <c r="PBO119" s="321"/>
      <c r="PBP119" s="321"/>
      <c r="PBQ119" s="321"/>
      <c r="PBR119" s="321"/>
      <c r="PBS119" s="321"/>
      <c r="PBT119" s="321"/>
      <c r="PBU119" s="321"/>
      <c r="PBV119" s="321"/>
      <c r="PBW119" s="321"/>
      <c r="PBX119" s="321"/>
      <c r="PBY119" s="321"/>
      <c r="PBZ119" s="321"/>
      <c r="PCA119" s="321"/>
      <c r="PCB119" s="321"/>
      <c r="PCC119" s="321"/>
      <c r="PCD119" s="321"/>
      <c r="PCE119" s="321"/>
      <c r="PCF119" s="321"/>
      <c r="PCG119" s="321"/>
      <c r="PCH119" s="321"/>
      <c r="PCI119" s="321"/>
      <c r="PCJ119" s="321"/>
      <c r="PCK119" s="321"/>
      <c r="PCL119" s="321"/>
      <c r="PCM119" s="321"/>
      <c r="PCN119" s="321"/>
      <c r="PCO119" s="321"/>
      <c r="PCP119" s="321"/>
      <c r="PCQ119" s="321"/>
      <c r="PCR119" s="321"/>
      <c r="PCS119" s="321"/>
      <c r="PCT119" s="321"/>
      <c r="PCU119" s="321"/>
      <c r="PCV119" s="321"/>
      <c r="PCW119" s="321"/>
      <c r="PCX119" s="321"/>
      <c r="PCY119" s="321"/>
      <c r="PCZ119" s="321"/>
      <c r="PDA119" s="321"/>
      <c r="PDB119" s="321"/>
      <c r="PDC119" s="321"/>
      <c r="PDD119" s="321"/>
      <c r="PDE119" s="321"/>
      <c r="PDF119" s="321"/>
      <c r="PDG119" s="321"/>
      <c r="PDH119" s="321"/>
      <c r="PDI119" s="321"/>
      <c r="PDJ119" s="321"/>
      <c r="PDK119" s="321"/>
      <c r="PDL119" s="321"/>
      <c r="PDM119" s="321"/>
      <c r="PDN119" s="321"/>
      <c r="PDO119" s="321"/>
      <c r="PDP119" s="321"/>
      <c r="PDQ119" s="321"/>
      <c r="PDR119" s="321"/>
      <c r="PDS119" s="321"/>
      <c r="PDT119" s="321"/>
      <c r="PDU119" s="321"/>
      <c r="PDV119" s="321"/>
      <c r="PDW119" s="321"/>
      <c r="PDX119" s="321"/>
      <c r="PDY119" s="321"/>
      <c r="PDZ119" s="321"/>
      <c r="PEA119" s="321"/>
      <c r="PEB119" s="321"/>
      <c r="PEC119" s="321"/>
      <c r="PED119" s="321"/>
      <c r="PEE119" s="321"/>
      <c r="PEF119" s="321"/>
      <c r="PEG119" s="321"/>
      <c r="PEH119" s="321"/>
      <c r="PEI119" s="321"/>
      <c r="PEJ119" s="321"/>
      <c r="PEK119" s="321"/>
      <c r="PEL119" s="321"/>
      <c r="PEM119" s="321"/>
      <c r="PEN119" s="321"/>
      <c r="PEO119" s="321"/>
      <c r="PEP119" s="321"/>
      <c r="PEQ119" s="321"/>
      <c r="PER119" s="321"/>
      <c r="PES119" s="321"/>
      <c r="PET119" s="321"/>
      <c r="PEU119" s="321"/>
      <c r="PEV119" s="321"/>
      <c r="PEW119" s="321"/>
      <c r="PEX119" s="321"/>
      <c r="PEY119" s="321"/>
      <c r="PEZ119" s="321"/>
      <c r="PFA119" s="321"/>
      <c r="PFB119" s="321"/>
      <c r="PFC119" s="321"/>
      <c r="PFD119" s="321"/>
      <c r="PFE119" s="321"/>
      <c r="PFF119" s="321"/>
      <c r="PFG119" s="321"/>
      <c r="PFH119" s="321"/>
      <c r="PFI119" s="321"/>
      <c r="PFJ119" s="321"/>
      <c r="PFK119" s="321"/>
      <c r="PFL119" s="321"/>
      <c r="PFM119" s="321"/>
      <c r="PFN119" s="321"/>
      <c r="PFO119" s="321"/>
      <c r="PFP119" s="321"/>
      <c r="PFQ119" s="321"/>
      <c r="PFR119" s="321"/>
      <c r="PFS119" s="321"/>
      <c r="PFT119" s="321"/>
      <c r="PFU119" s="321"/>
      <c r="PFV119" s="321"/>
      <c r="PFW119" s="321"/>
      <c r="PFX119" s="321"/>
      <c r="PFY119" s="321"/>
      <c r="PFZ119" s="321"/>
      <c r="PGA119" s="321"/>
      <c r="PGB119" s="321"/>
      <c r="PGC119" s="321"/>
      <c r="PGD119" s="321"/>
      <c r="PGE119" s="321"/>
      <c r="PGF119" s="321"/>
      <c r="PGG119" s="321"/>
      <c r="PGH119" s="321"/>
      <c r="PGI119" s="321"/>
      <c r="PGJ119" s="321"/>
      <c r="PGK119" s="321"/>
      <c r="PGL119" s="321"/>
      <c r="PGM119" s="321"/>
      <c r="PGN119" s="321"/>
      <c r="PGO119" s="321"/>
      <c r="PGP119" s="321"/>
      <c r="PGQ119" s="321"/>
      <c r="PGR119" s="321"/>
      <c r="PGS119" s="321"/>
      <c r="PGT119" s="321"/>
      <c r="PGU119" s="321"/>
      <c r="PGV119" s="321"/>
      <c r="PGW119" s="321"/>
      <c r="PGX119" s="321"/>
      <c r="PGY119" s="321"/>
      <c r="PGZ119" s="321"/>
      <c r="PHA119" s="321"/>
      <c r="PHB119" s="321"/>
      <c r="PHC119" s="321"/>
      <c r="PHD119" s="321"/>
      <c r="PHE119" s="321"/>
      <c r="PHF119" s="321"/>
      <c r="PHG119" s="321"/>
      <c r="PHH119" s="321"/>
      <c r="PHI119" s="321"/>
      <c r="PHJ119" s="321"/>
      <c r="PHK119" s="321"/>
      <c r="PHL119" s="321"/>
      <c r="PHM119" s="321"/>
      <c r="PHN119" s="321"/>
      <c r="PHO119" s="321"/>
      <c r="PHP119" s="321"/>
      <c r="PHQ119" s="321"/>
      <c r="PHR119" s="321"/>
      <c r="PHS119" s="321"/>
      <c r="PHT119" s="321"/>
      <c r="PHU119" s="321"/>
      <c r="PHV119" s="321"/>
      <c r="PHW119" s="321"/>
      <c r="PHX119" s="321"/>
      <c r="PHY119" s="321"/>
      <c r="PHZ119" s="321"/>
      <c r="PIA119" s="321"/>
      <c r="PIB119" s="321"/>
      <c r="PIC119" s="321"/>
      <c r="PID119" s="321"/>
      <c r="PIE119" s="321"/>
      <c r="PIF119" s="321"/>
      <c r="PIG119" s="321"/>
      <c r="PIH119" s="321"/>
      <c r="PII119" s="321"/>
      <c r="PIJ119" s="321"/>
      <c r="PIK119" s="321"/>
      <c r="PIL119" s="321"/>
      <c r="PIM119" s="321"/>
      <c r="PIN119" s="321"/>
      <c r="PIO119" s="321"/>
      <c r="PIP119" s="321"/>
      <c r="PIQ119" s="321"/>
      <c r="PIR119" s="321"/>
      <c r="PIS119" s="321"/>
      <c r="PIT119" s="321"/>
      <c r="PIU119" s="321"/>
      <c r="PIV119" s="321"/>
      <c r="PIW119" s="321"/>
      <c r="PIX119" s="321"/>
      <c r="PIY119" s="321"/>
      <c r="PIZ119" s="321"/>
      <c r="PJA119" s="321"/>
      <c r="PJB119" s="321"/>
      <c r="PJC119" s="321"/>
      <c r="PJD119" s="321"/>
      <c r="PJE119" s="321"/>
      <c r="PJF119" s="321"/>
      <c r="PJG119" s="321"/>
      <c r="PJH119" s="321"/>
      <c r="PJI119" s="321"/>
      <c r="PJJ119" s="321"/>
      <c r="PJK119" s="321"/>
      <c r="PJL119" s="321"/>
      <c r="PJM119" s="321"/>
      <c r="PJN119" s="321"/>
      <c r="PJO119" s="321"/>
      <c r="PJP119" s="321"/>
      <c r="PJQ119" s="321"/>
      <c r="PJR119" s="321"/>
      <c r="PJS119" s="321"/>
      <c r="PJT119" s="321"/>
      <c r="PJU119" s="321"/>
      <c r="PJV119" s="321"/>
      <c r="PJW119" s="321"/>
      <c r="PJX119" s="321"/>
      <c r="PJY119" s="321"/>
      <c r="PJZ119" s="321"/>
      <c r="PKA119" s="321"/>
      <c r="PKB119" s="321"/>
      <c r="PKC119" s="321"/>
      <c r="PKD119" s="321"/>
      <c r="PKE119" s="321"/>
      <c r="PKF119" s="321"/>
      <c r="PKG119" s="321"/>
      <c r="PKH119" s="321"/>
      <c r="PKI119" s="321"/>
      <c r="PKJ119" s="321"/>
      <c r="PKK119" s="321"/>
      <c r="PKL119" s="321"/>
      <c r="PKM119" s="321"/>
      <c r="PKN119" s="321"/>
      <c r="PKO119" s="321"/>
      <c r="PKP119" s="321"/>
      <c r="PKQ119" s="321"/>
      <c r="PKR119" s="321"/>
      <c r="PKS119" s="321"/>
      <c r="PKT119" s="321"/>
      <c r="PKU119" s="321"/>
      <c r="PKV119" s="321"/>
      <c r="PKW119" s="321"/>
      <c r="PKX119" s="321"/>
      <c r="PKY119" s="321"/>
      <c r="PKZ119" s="321"/>
      <c r="PLA119" s="321"/>
      <c r="PLB119" s="321"/>
      <c r="PLC119" s="321"/>
      <c r="PLD119" s="321"/>
      <c r="PLE119" s="321"/>
      <c r="PLF119" s="321"/>
      <c r="PLG119" s="321"/>
      <c r="PLH119" s="321"/>
      <c r="PLI119" s="321"/>
      <c r="PLJ119" s="321"/>
      <c r="PLK119" s="321"/>
      <c r="PLL119" s="321"/>
      <c r="PLM119" s="321"/>
      <c r="PLN119" s="321"/>
      <c r="PLO119" s="321"/>
      <c r="PLP119" s="321"/>
      <c r="PLQ119" s="321"/>
      <c r="PLR119" s="321"/>
      <c r="PLS119" s="321"/>
      <c r="PLT119" s="321"/>
      <c r="PLU119" s="321"/>
      <c r="PLV119" s="321"/>
      <c r="PLW119" s="321"/>
      <c r="PLX119" s="321"/>
      <c r="PLY119" s="321"/>
      <c r="PLZ119" s="321"/>
      <c r="PMA119" s="321"/>
      <c r="PMB119" s="321"/>
      <c r="PMC119" s="321"/>
      <c r="PMD119" s="321"/>
      <c r="PME119" s="321"/>
      <c r="PMF119" s="321"/>
      <c r="PMG119" s="321"/>
      <c r="PMH119" s="321"/>
      <c r="PMI119" s="321"/>
      <c r="PMJ119" s="321"/>
      <c r="PMK119" s="321"/>
      <c r="PML119" s="321"/>
      <c r="PMM119" s="321"/>
      <c r="PMN119" s="321"/>
      <c r="PMO119" s="321"/>
      <c r="PMP119" s="321"/>
      <c r="PMQ119" s="321"/>
      <c r="PMR119" s="321"/>
      <c r="PMS119" s="321"/>
      <c r="PMT119" s="321"/>
      <c r="PMU119" s="321"/>
      <c r="PMV119" s="321"/>
      <c r="PMW119" s="321"/>
      <c r="PMX119" s="321"/>
      <c r="PMY119" s="321"/>
      <c r="PMZ119" s="321"/>
      <c r="PNA119" s="321"/>
      <c r="PNB119" s="321"/>
      <c r="PNC119" s="321"/>
      <c r="PND119" s="321"/>
      <c r="PNE119" s="321"/>
      <c r="PNF119" s="321"/>
      <c r="PNG119" s="321"/>
      <c r="PNH119" s="321"/>
      <c r="PNI119" s="321"/>
      <c r="PNJ119" s="321"/>
      <c r="PNK119" s="321"/>
      <c r="PNL119" s="321"/>
      <c r="PNM119" s="321"/>
      <c r="PNN119" s="321"/>
      <c r="PNO119" s="321"/>
      <c r="PNP119" s="321"/>
      <c r="PNQ119" s="321"/>
      <c r="PNR119" s="321"/>
      <c r="PNS119" s="321"/>
      <c r="PNT119" s="321"/>
      <c r="PNU119" s="321"/>
      <c r="PNV119" s="321"/>
      <c r="PNW119" s="321"/>
      <c r="PNX119" s="321"/>
      <c r="PNY119" s="321"/>
      <c r="PNZ119" s="321"/>
      <c r="POA119" s="321"/>
      <c r="POB119" s="321"/>
      <c r="POC119" s="321"/>
      <c r="POD119" s="321"/>
      <c r="POE119" s="321"/>
      <c r="POF119" s="321"/>
      <c r="POG119" s="321"/>
      <c r="POH119" s="321"/>
      <c r="POI119" s="321"/>
      <c r="POJ119" s="321"/>
      <c r="POK119" s="321"/>
      <c r="POL119" s="321"/>
      <c r="POM119" s="321"/>
      <c r="PON119" s="321"/>
      <c r="POO119" s="321"/>
      <c r="POP119" s="321"/>
      <c r="POQ119" s="321"/>
      <c r="POR119" s="321"/>
      <c r="POS119" s="321"/>
      <c r="POT119" s="321"/>
      <c r="POU119" s="321"/>
      <c r="POV119" s="321"/>
      <c r="POW119" s="321"/>
      <c r="POX119" s="321"/>
      <c r="POY119" s="321"/>
      <c r="POZ119" s="321"/>
      <c r="PPA119" s="321"/>
      <c r="PPB119" s="321"/>
      <c r="PPC119" s="321"/>
      <c r="PPD119" s="321"/>
      <c r="PPE119" s="321"/>
      <c r="PPF119" s="321"/>
      <c r="PPG119" s="321"/>
      <c r="PPH119" s="321"/>
      <c r="PPI119" s="321"/>
      <c r="PPJ119" s="321"/>
      <c r="PPK119" s="321"/>
      <c r="PPL119" s="321"/>
      <c r="PPM119" s="321"/>
      <c r="PPN119" s="321"/>
      <c r="PPO119" s="321"/>
      <c r="PPP119" s="321"/>
      <c r="PPQ119" s="321"/>
      <c r="PPR119" s="321"/>
      <c r="PPS119" s="321"/>
      <c r="PPT119" s="321"/>
      <c r="PPU119" s="321"/>
      <c r="PPV119" s="321"/>
      <c r="PPW119" s="321"/>
      <c r="PPX119" s="321"/>
      <c r="PPY119" s="321"/>
      <c r="PPZ119" s="321"/>
      <c r="PQA119" s="321"/>
      <c r="PQB119" s="321"/>
      <c r="PQC119" s="321"/>
      <c r="PQD119" s="321"/>
      <c r="PQE119" s="321"/>
      <c r="PQF119" s="321"/>
      <c r="PQG119" s="321"/>
      <c r="PQH119" s="321"/>
      <c r="PQI119" s="321"/>
      <c r="PQJ119" s="321"/>
      <c r="PQK119" s="321"/>
      <c r="PQL119" s="321"/>
      <c r="PQM119" s="321"/>
      <c r="PQN119" s="321"/>
      <c r="PQO119" s="321"/>
      <c r="PQP119" s="321"/>
      <c r="PQQ119" s="321"/>
      <c r="PQR119" s="321"/>
      <c r="PQS119" s="321"/>
      <c r="PQT119" s="321"/>
      <c r="PQU119" s="321"/>
      <c r="PQV119" s="321"/>
      <c r="PQW119" s="321"/>
      <c r="PQX119" s="321"/>
      <c r="PQY119" s="321"/>
      <c r="PQZ119" s="321"/>
      <c r="PRA119" s="321"/>
      <c r="PRB119" s="321"/>
      <c r="PRC119" s="321"/>
      <c r="PRD119" s="321"/>
      <c r="PRE119" s="321"/>
      <c r="PRF119" s="321"/>
      <c r="PRG119" s="321"/>
      <c r="PRH119" s="321"/>
      <c r="PRI119" s="321"/>
      <c r="PRJ119" s="321"/>
      <c r="PRK119" s="321"/>
      <c r="PRL119" s="321"/>
      <c r="PRM119" s="321"/>
      <c r="PRN119" s="321"/>
      <c r="PRO119" s="321"/>
      <c r="PRP119" s="321"/>
      <c r="PRQ119" s="321"/>
      <c r="PRR119" s="321"/>
      <c r="PRS119" s="321"/>
      <c r="PRT119" s="321"/>
      <c r="PRU119" s="321"/>
      <c r="PRV119" s="321"/>
      <c r="PRW119" s="321"/>
      <c r="PRX119" s="321"/>
      <c r="PRY119" s="321"/>
      <c r="PRZ119" s="321"/>
      <c r="PSA119" s="321"/>
      <c r="PSB119" s="321"/>
      <c r="PSC119" s="321"/>
      <c r="PSD119" s="321"/>
      <c r="PSE119" s="321"/>
      <c r="PSF119" s="321"/>
      <c r="PSG119" s="321"/>
      <c r="PSH119" s="321"/>
      <c r="PSI119" s="321"/>
      <c r="PSJ119" s="321"/>
      <c r="PSK119" s="321"/>
      <c r="PSL119" s="321"/>
      <c r="PSM119" s="321"/>
      <c r="PSN119" s="321"/>
      <c r="PSO119" s="321"/>
      <c r="PSP119" s="321"/>
      <c r="PSQ119" s="321"/>
      <c r="PSR119" s="321"/>
      <c r="PSS119" s="321"/>
      <c r="PST119" s="321"/>
      <c r="PSU119" s="321"/>
      <c r="PSV119" s="321"/>
      <c r="PSW119" s="321"/>
      <c r="PSX119" s="321"/>
      <c r="PSY119" s="321"/>
      <c r="PSZ119" s="321"/>
      <c r="PTA119" s="321"/>
      <c r="PTB119" s="321"/>
      <c r="PTC119" s="321"/>
      <c r="PTD119" s="321"/>
      <c r="PTE119" s="321"/>
      <c r="PTF119" s="321"/>
      <c r="PTG119" s="321"/>
      <c r="PTH119" s="321"/>
      <c r="PTI119" s="321"/>
      <c r="PTJ119" s="321"/>
      <c r="PTK119" s="321"/>
      <c r="PTL119" s="321"/>
      <c r="PTM119" s="321"/>
      <c r="PTN119" s="321"/>
      <c r="PTO119" s="321"/>
      <c r="PTP119" s="321"/>
      <c r="PTQ119" s="321"/>
      <c r="PTR119" s="321"/>
      <c r="PTS119" s="321"/>
      <c r="PTT119" s="321"/>
      <c r="PTU119" s="321"/>
      <c r="PTV119" s="321"/>
      <c r="PTW119" s="321"/>
      <c r="PTX119" s="321"/>
      <c r="PTY119" s="321"/>
      <c r="PTZ119" s="321"/>
      <c r="PUA119" s="321"/>
      <c r="PUB119" s="321"/>
      <c r="PUC119" s="321"/>
      <c r="PUD119" s="321"/>
      <c r="PUE119" s="321"/>
      <c r="PUF119" s="321"/>
      <c r="PUG119" s="321"/>
      <c r="PUH119" s="321"/>
      <c r="PUI119" s="321"/>
      <c r="PUJ119" s="321"/>
      <c r="PUK119" s="321"/>
      <c r="PUL119" s="321"/>
      <c r="PUM119" s="321"/>
      <c r="PUN119" s="321"/>
      <c r="PUO119" s="321"/>
      <c r="PUP119" s="321"/>
      <c r="PUQ119" s="321"/>
      <c r="PUR119" s="321"/>
      <c r="PUS119" s="321"/>
      <c r="PUT119" s="321"/>
      <c r="PUU119" s="321"/>
      <c r="PUV119" s="321"/>
      <c r="PUW119" s="321"/>
      <c r="PUX119" s="321"/>
      <c r="PUY119" s="321"/>
      <c r="PUZ119" s="321"/>
      <c r="PVA119" s="321"/>
      <c r="PVB119" s="321"/>
      <c r="PVC119" s="321"/>
      <c r="PVD119" s="321"/>
      <c r="PVE119" s="321"/>
      <c r="PVF119" s="321"/>
      <c r="PVG119" s="321"/>
      <c r="PVH119" s="321"/>
      <c r="PVI119" s="321"/>
      <c r="PVJ119" s="321"/>
      <c r="PVK119" s="321"/>
      <c r="PVL119" s="321"/>
      <c r="PVM119" s="321"/>
      <c r="PVN119" s="321"/>
      <c r="PVO119" s="321"/>
      <c r="PVP119" s="321"/>
      <c r="PVQ119" s="321"/>
      <c r="PVR119" s="321"/>
      <c r="PVS119" s="321"/>
      <c r="PVT119" s="321"/>
      <c r="PVU119" s="321"/>
      <c r="PVV119" s="321"/>
      <c r="PVW119" s="321"/>
      <c r="PVX119" s="321"/>
      <c r="PVY119" s="321"/>
      <c r="PVZ119" s="321"/>
      <c r="PWA119" s="321"/>
      <c r="PWB119" s="321"/>
      <c r="PWC119" s="321"/>
      <c r="PWD119" s="321"/>
      <c r="PWE119" s="321"/>
      <c r="PWF119" s="321"/>
      <c r="PWG119" s="321"/>
      <c r="PWH119" s="321"/>
      <c r="PWI119" s="321"/>
      <c r="PWJ119" s="321"/>
      <c r="PWK119" s="321"/>
      <c r="PWL119" s="321"/>
      <c r="PWM119" s="321"/>
      <c r="PWN119" s="321"/>
      <c r="PWO119" s="321"/>
      <c r="PWP119" s="321"/>
      <c r="PWQ119" s="321"/>
      <c r="PWR119" s="321"/>
      <c r="PWS119" s="321"/>
      <c r="PWT119" s="321"/>
      <c r="PWU119" s="321"/>
      <c r="PWV119" s="321"/>
      <c r="PWW119" s="321"/>
      <c r="PWX119" s="321"/>
      <c r="PWY119" s="321"/>
      <c r="PWZ119" s="321"/>
      <c r="PXA119" s="321"/>
      <c r="PXB119" s="321"/>
      <c r="PXC119" s="321"/>
      <c r="PXD119" s="321"/>
      <c r="PXE119" s="321"/>
      <c r="PXF119" s="321"/>
      <c r="PXG119" s="321"/>
      <c r="PXH119" s="321"/>
      <c r="PXI119" s="321"/>
      <c r="PXJ119" s="321"/>
      <c r="PXK119" s="321"/>
      <c r="PXL119" s="321"/>
      <c r="PXM119" s="321"/>
      <c r="PXN119" s="321"/>
      <c r="PXO119" s="321"/>
      <c r="PXP119" s="321"/>
      <c r="PXQ119" s="321"/>
      <c r="PXR119" s="321"/>
      <c r="PXS119" s="321"/>
      <c r="PXT119" s="321"/>
      <c r="PXU119" s="321"/>
      <c r="PXV119" s="321"/>
      <c r="PXW119" s="321"/>
      <c r="PXX119" s="321"/>
      <c r="PXY119" s="321"/>
      <c r="PXZ119" s="321"/>
      <c r="PYA119" s="321"/>
      <c r="PYB119" s="321"/>
      <c r="PYC119" s="321"/>
      <c r="PYD119" s="321"/>
      <c r="PYE119" s="321"/>
      <c r="PYF119" s="321"/>
      <c r="PYG119" s="321"/>
      <c r="PYH119" s="321"/>
      <c r="PYI119" s="321"/>
      <c r="PYJ119" s="321"/>
      <c r="PYK119" s="321"/>
      <c r="PYL119" s="321"/>
      <c r="PYM119" s="321"/>
      <c r="PYN119" s="321"/>
      <c r="PYO119" s="321"/>
      <c r="PYP119" s="321"/>
      <c r="PYQ119" s="321"/>
      <c r="PYR119" s="321"/>
      <c r="PYS119" s="321"/>
      <c r="PYT119" s="321"/>
      <c r="PYU119" s="321"/>
      <c r="PYV119" s="321"/>
      <c r="PYW119" s="321"/>
      <c r="PYX119" s="321"/>
      <c r="PYY119" s="321"/>
      <c r="PYZ119" s="321"/>
      <c r="PZA119" s="321"/>
      <c r="PZB119" s="321"/>
      <c r="PZC119" s="321"/>
      <c r="PZD119" s="321"/>
      <c r="PZE119" s="321"/>
      <c r="PZF119" s="321"/>
      <c r="PZG119" s="321"/>
      <c r="PZH119" s="321"/>
      <c r="PZI119" s="321"/>
      <c r="PZJ119" s="321"/>
      <c r="PZK119" s="321"/>
      <c r="PZL119" s="321"/>
      <c r="PZM119" s="321"/>
      <c r="PZN119" s="321"/>
      <c r="PZO119" s="321"/>
      <c r="PZP119" s="321"/>
      <c r="PZQ119" s="321"/>
      <c r="PZR119" s="321"/>
      <c r="PZS119" s="321"/>
      <c r="PZT119" s="321"/>
      <c r="PZU119" s="321"/>
      <c r="PZV119" s="321"/>
      <c r="PZW119" s="321"/>
      <c r="PZX119" s="321"/>
      <c r="PZY119" s="321"/>
      <c r="PZZ119" s="321"/>
      <c r="QAA119" s="321"/>
      <c r="QAB119" s="321"/>
      <c r="QAC119" s="321"/>
      <c r="QAD119" s="321"/>
      <c r="QAE119" s="321"/>
      <c r="QAF119" s="321"/>
      <c r="QAG119" s="321"/>
      <c r="QAH119" s="321"/>
      <c r="QAI119" s="321"/>
      <c r="QAJ119" s="321"/>
      <c r="QAK119" s="321"/>
      <c r="QAL119" s="321"/>
      <c r="QAM119" s="321"/>
      <c r="QAN119" s="321"/>
      <c r="QAO119" s="321"/>
      <c r="QAP119" s="321"/>
      <c r="QAQ119" s="321"/>
      <c r="QAR119" s="321"/>
      <c r="QAS119" s="321"/>
      <c r="QAT119" s="321"/>
      <c r="QAU119" s="321"/>
      <c r="QAV119" s="321"/>
      <c r="QAW119" s="321"/>
      <c r="QAX119" s="321"/>
      <c r="QAY119" s="321"/>
      <c r="QAZ119" s="321"/>
      <c r="QBA119" s="321"/>
      <c r="QBB119" s="321"/>
      <c r="QBC119" s="321"/>
      <c r="QBD119" s="321"/>
      <c r="QBE119" s="321"/>
      <c r="QBF119" s="321"/>
      <c r="QBG119" s="321"/>
      <c r="QBH119" s="321"/>
      <c r="QBI119" s="321"/>
      <c r="QBJ119" s="321"/>
      <c r="QBK119" s="321"/>
      <c r="QBL119" s="321"/>
      <c r="QBM119" s="321"/>
      <c r="QBN119" s="321"/>
      <c r="QBO119" s="321"/>
      <c r="QBP119" s="321"/>
      <c r="QBQ119" s="321"/>
      <c r="QBR119" s="321"/>
      <c r="QBS119" s="321"/>
      <c r="QBT119" s="321"/>
      <c r="QBU119" s="321"/>
      <c r="QBV119" s="321"/>
      <c r="QBW119" s="321"/>
      <c r="QBX119" s="321"/>
      <c r="QBY119" s="321"/>
      <c r="QBZ119" s="321"/>
      <c r="QCA119" s="321"/>
      <c r="QCB119" s="321"/>
      <c r="QCC119" s="321"/>
      <c r="QCD119" s="321"/>
      <c r="QCE119" s="321"/>
      <c r="QCF119" s="321"/>
      <c r="QCG119" s="321"/>
      <c r="QCH119" s="321"/>
      <c r="QCI119" s="321"/>
      <c r="QCJ119" s="321"/>
      <c r="QCK119" s="321"/>
      <c r="QCL119" s="321"/>
      <c r="QCM119" s="321"/>
      <c r="QCN119" s="321"/>
      <c r="QCO119" s="321"/>
      <c r="QCP119" s="321"/>
      <c r="QCQ119" s="321"/>
      <c r="QCR119" s="321"/>
      <c r="QCS119" s="321"/>
      <c r="QCT119" s="321"/>
      <c r="QCU119" s="321"/>
      <c r="QCV119" s="321"/>
      <c r="QCW119" s="321"/>
      <c r="QCX119" s="321"/>
      <c r="QCY119" s="321"/>
      <c r="QCZ119" s="321"/>
      <c r="QDA119" s="321"/>
      <c r="QDB119" s="321"/>
      <c r="QDC119" s="321"/>
      <c r="QDD119" s="321"/>
      <c r="QDE119" s="321"/>
      <c r="QDF119" s="321"/>
      <c r="QDG119" s="321"/>
      <c r="QDH119" s="321"/>
      <c r="QDI119" s="321"/>
      <c r="QDJ119" s="321"/>
      <c r="QDK119" s="321"/>
      <c r="QDL119" s="321"/>
      <c r="QDM119" s="321"/>
      <c r="QDN119" s="321"/>
      <c r="QDO119" s="321"/>
      <c r="QDP119" s="321"/>
      <c r="QDQ119" s="321"/>
      <c r="QDR119" s="321"/>
      <c r="QDS119" s="321"/>
      <c r="QDT119" s="321"/>
      <c r="QDU119" s="321"/>
      <c r="QDV119" s="321"/>
      <c r="QDW119" s="321"/>
      <c r="QDX119" s="321"/>
      <c r="QDY119" s="321"/>
      <c r="QDZ119" s="321"/>
      <c r="QEA119" s="321"/>
      <c r="QEB119" s="321"/>
      <c r="QEC119" s="321"/>
      <c r="QED119" s="321"/>
      <c r="QEE119" s="321"/>
      <c r="QEF119" s="321"/>
      <c r="QEG119" s="321"/>
      <c r="QEH119" s="321"/>
      <c r="QEI119" s="321"/>
      <c r="QEJ119" s="321"/>
      <c r="QEK119" s="321"/>
      <c r="QEL119" s="321"/>
      <c r="QEM119" s="321"/>
      <c r="QEN119" s="321"/>
      <c r="QEO119" s="321"/>
      <c r="QEP119" s="321"/>
      <c r="QEQ119" s="321"/>
      <c r="QER119" s="321"/>
      <c r="QES119" s="321"/>
      <c r="QET119" s="321"/>
      <c r="QEU119" s="321"/>
      <c r="QEV119" s="321"/>
      <c r="QEW119" s="321"/>
      <c r="QEX119" s="321"/>
      <c r="QEY119" s="321"/>
      <c r="QEZ119" s="321"/>
      <c r="QFA119" s="321"/>
      <c r="QFB119" s="321"/>
      <c r="QFC119" s="321"/>
      <c r="QFD119" s="321"/>
      <c r="QFE119" s="321"/>
      <c r="QFF119" s="321"/>
      <c r="QFG119" s="321"/>
      <c r="QFH119" s="321"/>
      <c r="QFI119" s="321"/>
      <c r="QFJ119" s="321"/>
      <c r="QFK119" s="321"/>
      <c r="QFL119" s="321"/>
      <c r="QFM119" s="321"/>
      <c r="QFN119" s="321"/>
      <c r="QFO119" s="321"/>
      <c r="QFP119" s="321"/>
      <c r="QFQ119" s="321"/>
      <c r="QFR119" s="321"/>
      <c r="QFS119" s="321"/>
      <c r="QFT119" s="321"/>
      <c r="QFU119" s="321"/>
      <c r="QFV119" s="321"/>
      <c r="QFW119" s="321"/>
      <c r="QFX119" s="321"/>
      <c r="QFY119" s="321"/>
      <c r="QFZ119" s="321"/>
      <c r="QGA119" s="321"/>
      <c r="QGB119" s="321"/>
      <c r="QGC119" s="321"/>
      <c r="QGD119" s="321"/>
      <c r="QGE119" s="321"/>
      <c r="QGF119" s="321"/>
      <c r="QGG119" s="321"/>
      <c r="QGH119" s="321"/>
      <c r="QGI119" s="321"/>
      <c r="QGJ119" s="321"/>
      <c r="QGK119" s="321"/>
      <c r="QGL119" s="321"/>
      <c r="QGM119" s="321"/>
      <c r="QGN119" s="321"/>
      <c r="QGO119" s="321"/>
      <c r="QGP119" s="321"/>
      <c r="QGQ119" s="321"/>
      <c r="QGR119" s="321"/>
      <c r="QGS119" s="321"/>
      <c r="QGT119" s="321"/>
      <c r="QGU119" s="321"/>
      <c r="QGV119" s="321"/>
      <c r="QGW119" s="321"/>
      <c r="QGX119" s="321"/>
      <c r="QGY119" s="321"/>
      <c r="QGZ119" s="321"/>
      <c r="QHA119" s="321"/>
      <c r="QHB119" s="321"/>
      <c r="QHC119" s="321"/>
      <c r="QHD119" s="321"/>
      <c r="QHE119" s="321"/>
      <c r="QHF119" s="321"/>
      <c r="QHG119" s="321"/>
      <c r="QHH119" s="321"/>
      <c r="QHI119" s="321"/>
      <c r="QHJ119" s="321"/>
      <c r="QHK119" s="321"/>
      <c r="QHL119" s="321"/>
      <c r="QHM119" s="321"/>
      <c r="QHN119" s="321"/>
      <c r="QHO119" s="321"/>
      <c r="QHP119" s="321"/>
      <c r="QHQ119" s="321"/>
      <c r="QHR119" s="321"/>
      <c r="QHS119" s="321"/>
      <c r="QHT119" s="321"/>
      <c r="QHU119" s="321"/>
      <c r="QHV119" s="321"/>
      <c r="QHW119" s="321"/>
      <c r="QHX119" s="321"/>
      <c r="QHY119" s="321"/>
      <c r="QHZ119" s="321"/>
      <c r="QIA119" s="321"/>
      <c r="QIB119" s="321"/>
      <c r="QIC119" s="321"/>
      <c r="QID119" s="321"/>
      <c r="QIE119" s="321"/>
      <c r="QIF119" s="321"/>
      <c r="QIG119" s="321"/>
      <c r="QIH119" s="321"/>
      <c r="QII119" s="321"/>
      <c r="QIJ119" s="321"/>
      <c r="QIK119" s="321"/>
      <c r="QIL119" s="321"/>
      <c r="QIM119" s="321"/>
      <c r="QIN119" s="321"/>
      <c r="QIO119" s="321"/>
      <c r="QIP119" s="321"/>
      <c r="QIQ119" s="321"/>
      <c r="QIR119" s="321"/>
      <c r="QIS119" s="321"/>
      <c r="QIT119" s="321"/>
      <c r="QIU119" s="321"/>
      <c r="QIV119" s="321"/>
      <c r="QIW119" s="321"/>
      <c r="QIX119" s="321"/>
      <c r="QIY119" s="321"/>
      <c r="QIZ119" s="321"/>
      <c r="QJA119" s="321"/>
      <c r="QJB119" s="321"/>
      <c r="QJC119" s="321"/>
      <c r="QJD119" s="321"/>
      <c r="QJE119" s="321"/>
      <c r="QJF119" s="321"/>
      <c r="QJG119" s="321"/>
      <c r="QJH119" s="321"/>
      <c r="QJI119" s="321"/>
      <c r="QJJ119" s="321"/>
      <c r="QJK119" s="321"/>
      <c r="QJL119" s="321"/>
      <c r="QJM119" s="321"/>
      <c r="QJN119" s="321"/>
      <c r="QJO119" s="321"/>
      <c r="QJP119" s="321"/>
      <c r="QJQ119" s="321"/>
      <c r="QJR119" s="321"/>
      <c r="QJS119" s="321"/>
      <c r="QJT119" s="321"/>
      <c r="QJU119" s="321"/>
      <c r="QJV119" s="321"/>
      <c r="QJW119" s="321"/>
      <c r="QJX119" s="321"/>
      <c r="QJY119" s="321"/>
      <c r="QJZ119" s="321"/>
      <c r="QKA119" s="321"/>
      <c r="QKB119" s="321"/>
      <c r="QKC119" s="321"/>
      <c r="QKD119" s="321"/>
      <c r="QKE119" s="321"/>
      <c r="QKF119" s="321"/>
      <c r="QKG119" s="321"/>
      <c r="QKH119" s="321"/>
      <c r="QKI119" s="321"/>
      <c r="QKJ119" s="321"/>
      <c r="QKK119" s="321"/>
      <c r="QKL119" s="321"/>
      <c r="QKM119" s="321"/>
      <c r="QKN119" s="321"/>
      <c r="QKO119" s="321"/>
      <c r="QKP119" s="321"/>
      <c r="QKQ119" s="321"/>
      <c r="QKR119" s="321"/>
      <c r="QKS119" s="321"/>
      <c r="QKT119" s="321"/>
      <c r="QKU119" s="321"/>
      <c r="QKV119" s="321"/>
      <c r="QKW119" s="321"/>
      <c r="QKX119" s="321"/>
      <c r="QKY119" s="321"/>
      <c r="QKZ119" s="321"/>
      <c r="QLA119" s="321"/>
      <c r="QLB119" s="321"/>
      <c r="QLC119" s="321"/>
      <c r="QLD119" s="321"/>
      <c r="QLE119" s="321"/>
      <c r="QLF119" s="321"/>
      <c r="QLG119" s="321"/>
      <c r="QLH119" s="321"/>
      <c r="QLI119" s="321"/>
      <c r="QLJ119" s="321"/>
      <c r="QLK119" s="321"/>
      <c r="QLL119" s="321"/>
      <c r="QLM119" s="321"/>
      <c r="QLN119" s="321"/>
      <c r="QLO119" s="321"/>
      <c r="QLP119" s="321"/>
      <c r="QLQ119" s="321"/>
      <c r="QLR119" s="321"/>
      <c r="QLS119" s="321"/>
      <c r="QLT119" s="321"/>
      <c r="QLU119" s="321"/>
      <c r="QLV119" s="321"/>
      <c r="QLW119" s="321"/>
      <c r="QLX119" s="321"/>
      <c r="QLY119" s="321"/>
      <c r="QLZ119" s="321"/>
      <c r="QMA119" s="321"/>
      <c r="QMB119" s="321"/>
      <c r="QMC119" s="321"/>
      <c r="QMD119" s="321"/>
      <c r="QME119" s="321"/>
      <c r="QMF119" s="321"/>
      <c r="QMG119" s="321"/>
      <c r="QMH119" s="321"/>
      <c r="QMI119" s="321"/>
      <c r="QMJ119" s="321"/>
      <c r="QMK119" s="321"/>
      <c r="QML119" s="321"/>
      <c r="QMM119" s="321"/>
      <c r="QMN119" s="321"/>
      <c r="QMO119" s="321"/>
      <c r="QMP119" s="321"/>
      <c r="QMQ119" s="321"/>
      <c r="QMR119" s="321"/>
      <c r="QMS119" s="321"/>
      <c r="QMT119" s="321"/>
      <c r="QMU119" s="321"/>
      <c r="QMV119" s="321"/>
      <c r="QMW119" s="321"/>
      <c r="QMX119" s="321"/>
      <c r="QMY119" s="321"/>
      <c r="QMZ119" s="321"/>
      <c r="QNA119" s="321"/>
      <c r="QNB119" s="321"/>
      <c r="QNC119" s="321"/>
      <c r="QND119" s="321"/>
      <c r="QNE119" s="321"/>
      <c r="QNF119" s="321"/>
      <c r="QNG119" s="321"/>
      <c r="QNH119" s="321"/>
      <c r="QNI119" s="321"/>
      <c r="QNJ119" s="321"/>
      <c r="QNK119" s="321"/>
      <c r="QNL119" s="321"/>
      <c r="QNM119" s="321"/>
      <c r="QNN119" s="321"/>
      <c r="QNO119" s="321"/>
      <c r="QNP119" s="321"/>
      <c r="QNQ119" s="321"/>
      <c r="QNR119" s="321"/>
      <c r="QNS119" s="321"/>
      <c r="QNT119" s="321"/>
      <c r="QNU119" s="321"/>
      <c r="QNV119" s="321"/>
      <c r="QNW119" s="321"/>
      <c r="QNX119" s="321"/>
      <c r="QNY119" s="321"/>
      <c r="QNZ119" s="321"/>
      <c r="QOA119" s="321"/>
      <c r="QOB119" s="321"/>
      <c r="QOC119" s="321"/>
      <c r="QOD119" s="321"/>
      <c r="QOE119" s="321"/>
      <c r="QOF119" s="321"/>
      <c r="QOG119" s="321"/>
      <c r="QOH119" s="321"/>
      <c r="QOI119" s="321"/>
      <c r="QOJ119" s="321"/>
      <c r="QOK119" s="321"/>
      <c r="QOL119" s="321"/>
      <c r="QOM119" s="321"/>
      <c r="QON119" s="321"/>
      <c r="QOO119" s="321"/>
      <c r="QOP119" s="321"/>
      <c r="QOQ119" s="321"/>
      <c r="QOR119" s="321"/>
      <c r="QOS119" s="321"/>
      <c r="QOT119" s="321"/>
      <c r="QOU119" s="321"/>
      <c r="QOV119" s="321"/>
      <c r="QOW119" s="321"/>
      <c r="QOX119" s="321"/>
      <c r="QOY119" s="321"/>
      <c r="QOZ119" s="321"/>
      <c r="QPA119" s="321"/>
      <c r="QPB119" s="321"/>
      <c r="QPC119" s="321"/>
      <c r="QPD119" s="321"/>
      <c r="QPE119" s="321"/>
      <c r="QPF119" s="321"/>
      <c r="QPG119" s="321"/>
      <c r="QPH119" s="321"/>
      <c r="QPI119" s="321"/>
      <c r="QPJ119" s="321"/>
      <c r="QPK119" s="321"/>
      <c r="QPL119" s="321"/>
      <c r="QPM119" s="321"/>
      <c r="QPN119" s="321"/>
      <c r="QPO119" s="321"/>
      <c r="QPP119" s="321"/>
      <c r="QPQ119" s="321"/>
      <c r="QPR119" s="321"/>
      <c r="QPS119" s="321"/>
      <c r="QPT119" s="321"/>
      <c r="QPU119" s="321"/>
      <c r="QPV119" s="321"/>
      <c r="QPW119" s="321"/>
      <c r="QPX119" s="321"/>
      <c r="QPY119" s="321"/>
      <c r="QPZ119" s="321"/>
      <c r="QQA119" s="321"/>
      <c r="QQB119" s="321"/>
      <c r="QQC119" s="321"/>
      <c r="QQD119" s="321"/>
      <c r="QQE119" s="321"/>
      <c r="QQF119" s="321"/>
      <c r="QQG119" s="321"/>
      <c r="QQH119" s="321"/>
      <c r="QQI119" s="321"/>
      <c r="QQJ119" s="321"/>
      <c r="QQK119" s="321"/>
      <c r="QQL119" s="321"/>
      <c r="QQM119" s="321"/>
      <c r="QQN119" s="321"/>
      <c r="QQO119" s="321"/>
      <c r="QQP119" s="321"/>
      <c r="QQQ119" s="321"/>
      <c r="QQR119" s="321"/>
      <c r="QQS119" s="321"/>
      <c r="QQT119" s="321"/>
      <c r="QQU119" s="321"/>
      <c r="QQV119" s="321"/>
      <c r="QQW119" s="321"/>
      <c r="QQX119" s="321"/>
      <c r="QQY119" s="321"/>
      <c r="QQZ119" s="321"/>
      <c r="QRA119" s="321"/>
      <c r="QRB119" s="321"/>
      <c r="QRC119" s="321"/>
      <c r="QRD119" s="321"/>
      <c r="QRE119" s="321"/>
      <c r="QRF119" s="321"/>
      <c r="QRG119" s="321"/>
      <c r="QRH119" s="321"/>
      <c r="QRI119" s="321"/>
      <c r="QRJ119" s="321"/>
      <c r="QRK119" s="321"/>
      <c r="QRL119" s="321"/>
      <c r="QRM119" s="321"/>
      <c r="QRN119" s="321"/>
      <c r="QRO119" s="321"/>
      <c r="QRP119" s="321"/>
      <c r="QRQ119" s="321"/>
      <c r="QRR119" s="321"/>
      <c r="QRS119" s="321"/>
      <c r="QRT119" s="321"/>
      <c r="QRU119" s="321"/>
      <c r="QRV119" s="321"/>
      <c r="QRW119" s="321"/>
      <c r="QRX119" s="321"/>
      <c r="QRY119" s="321"/>
      <c r="QRZ119" s="321"/>
      <c r="QSA119" s="321"/>
      <c r="QSB119" s="321"/>
      <c r="QSC119" s="321"/>
      <c r="QSD119" s="321"/>
      <c r="QSE119" s="321"/>
      <c r="QSF119" s="321"/>
      <c r="QSG119" s="321"/>
      <c r="QSH119" s="321"/>
      <c r="QSI119" s="321"/>
      <c r="QSJ119" s="321"/>
      <c r="QSK119" s="321"/>
      <c r="QSL119" s="321"/>
      <c r="QSM119" s="321"/>
      <c r="QSN119" s="321"/>
      <c r="QSO119" s="321"/>
      <c r="QSP119" s="321"/>
      <c r="QSQ119" s="321"/>
      <c r="QSR119" s="321"/>
      <c r="QSS119" s="321"/>
      <c r="QST119" s="321"/>
      <c r="QSU119" s="321"/>
      <c r="QSV119" s="321"/>
      <c r="QSW119" s="321"/>
      <c r="QSX119" s="321"/>
      <c r="QSY119" s="321"/>
      <c r="QSZ119" s="321"/>
      <c r="QTA119" s="321"/>
      <c r="QTB119" s="321"/>
      <c r="QTC119" s="321"/>
      <c r="QTD119" s="321"/>
      <c r="QTE119" s="321"/>
      <c r="QTF119" s="321"/>
      <c r="QTG119" s="321"/>
      <c r="QTH119" s="321"/>
      <c r="QTI119" s="321"/>
      <c r="QTJ119" s="321"/>
      <c r="QTK119" s="321"/>
      <c r="QTL119" s="321"/>
      <c r="QTM119" s="321"/>
      <c r="QTN119" s="321"/>
      <c r="QTO119" s="321"/>
      <c r="QTP119" s="321"/>
      <c r="QTQ119" s="321"/>
      <c r="QTR119" s="321"/>
      <c r="QTS119" s="321"/>
      <c r="QTT119" s="321"/>
      <c r="QTU119" s="321"/>
      <c r="QTV119" s="321"/>
      <c r="QTW119" s="321"/>
      <c r="QTX119" s="321"/>
      <c r="QTY119" s="321"/>
      <c r="QTZ119" s="321"/>
      <c r="QUA119" s="321"/>
      <c r="QUB119" s="321"/>
      <c r="QUC119" s="321"/>
      <c r="QUD119" s="321"/>
      <c r="QUE119" s="321"/>
      <c r="QUF119" s="321"/>
      <c r="QUG119" s="321"/>
      <c r="QUH119" s="321"/>
      <c r="QUI119" s="321"/>
      <c r="QUJ119" s="321"/>
      <c r="QUK119" s="321"/>
      <c r="QUL119" s="321"/>
      <c r="QUM119" s="321"/>
      <c r="QUN119" s="321"/>
      <c r="QUO119" s="321"/>
      <c r="QUP119" s="321"/>
      <c r="QUQ119" s="321"/>
      <c r="QUR119" s="321"/>
      <c r="QUS119" s="321"/>
      <c r="QUT119" s="321"/>
      <c r="QUU119" s="321"/>
      <c r="QUV119" s="321"/>
      <c r="QUW119" s="321"/>
      <c r="QUX119" s="321"/>
      <c r="QUY119" s="321"/>
      <c r="QUZ119" s="321"/>
      <c r="QVA119" s="321"/>
      <c r="QVB119" s="321"/>
      <c r="QVC119" s="321"/>
      <c r="QVD119" s="321"/>
      <c r="QVE119" s="321"/>
      <c r="QVF119" s="321"/>
      <c r="QVG119" s="321"/>
      <c r="QVH119" s="321"/>
      <c r="QVI119" s="321"/>
      <c r="QVJ119" s="321"/>
      <c r="QVK119" s="321"/>
      <c r="QVL119" s="321"/>
      <c r="QVM119" s="321"/>
      <c r="QVN119" s="321"/>
      <c r="QVO119" s="321"/>
      <c r="QVP119" s="321"/>
      <c r="QVQ119" s="321"/>
      <c r="QVR119" s="321"/>
      <c r="QVS119" s="321"/>
      <c r="QVT119" s="321"/>
      <c r="QVU119" s="321"/>
      <c r="QVV119" s="321"/>
      <c r="QVW119" s="321"/>
      <c r="QVX119" s="321"/>
      <c r="QVY119" s="321"/>
      <c r="QVZ119" s="321"/>
      <c r="QWA119" s="321"/>
      <c r="QWB119" s="321"/>
      <c r="QWC119" s="321"/>
      <c r="QWD119" s="321"/>
      <c r="QWE119" s="321"/>
      <c r="QWF119" s="321"/>
      <c r="QWG119" s="321"/>
      <c r="QWH119" s="321"/>
      <c r="QWI119" s="321"/>
      <c r="QWJ119" s="321"/>
      <c r="QWK119" s="321"/>
      <c r="QWL119" s="321"/>
      <c r="QWM119" s="321"/>
      <c r="QWN119" s="321"/>
      <c r="QWO119" s="321"/>
      <c r="QWP119" s="321"/>
      <c r="QWQ119" s="321"/>
      <c r="QWR119" s="321"/>
      <c r="QWS119" s="321"/>
      <c r="QWT119" s="321"/>
      <c r="QWU119" s="321"/>
      <c r="QWV119" s="321"/>
      <c r="QWW119" s="321"/>
      <c r="QWX119" s="321"/>
      <c r="QWY119" s="321"/>
      <c r="QWZ119" s="321"/>
      <c r="QXA119" s="321"/>
      <c r="QXB119" s="321"/>
      <c r="QXC119" s="321"/>
      <c r="QXD119" s="321"/>
      <c r="QXE119" s="321"/>
      <c r="QXF119" s="321"/>
      <c r="QXG119" s="321"/>
      <c r="QXH119" s="321"/>
      <c r="QXI119" s="321"/>
      <c r="QXJ119" s="321"/>
      <c r="QXK119" s="321"/>
      <c r="QXL119" s="321"/>
      <c r="QXM119" s="321"/>
      <c r="QXN119" s="321"/>
      <c r="QXO119" s="321"/>
      <c r="QXP119" s="321"/>
      <c r="QXQ119" s="321"/>
      <c r="QXR119" s="321"/>
      <c r="QXS119" s="321"/>
      <c r="QXT119" s="321"/>
      <c r="QXU119" s="321"/>
      <c r="QXV119" s="321"/>
      <c r="QXW119" s="321"/>
      <c r="QXX119" s="321"/>
      <c r="QXY119" s="321"/>
      <c r="QXZ119" s="321"/>
      <c r="QYA119" s="321"/>
      <c r="QYB119" s="321"/>
      <c r="QYC119" s="321"/>
      <c r="QYD119" s="321"/>
      <c r="QYE119" s="321"/>
      <c r="QYF119" s="321"/>
      <c r="QYG119" s="321"/>
      <c r="QYH119" s="321"/>
      <c r="QYI119" s="321"/>
      <c r="QYJ119" s="321"/>
      <c r="QYK119" s="321"/>
      <c r="QYL119" s="321"/>
      <c r="QYM119" s="321"/>
      <c r="QYN119" s="321"/>
      <c r="QYO119" s="321"/>
      <c r="QYP119" s="321"/>
      <c r="QYQ119" s="321"/>
      <c r="QYR119" s="321"/>
      <c r="QYS119" s="321"/>
      <c r="QYT119" s="321"/>
      <c r="QYU119" s="321"/>
      <c r="QYV119" s="321"/>
      <c r="QYW119" s="321"/>
      <c r="QYX119" s="321"/>
      <c r="QYY119" s="321"/>
      <c r="QYZ119" s="321"/>
      <c r="QZA119" s="321"/>
      <c r="QZB119" s="321"/>
      <c r="QZC119" s="321"/>
      <c r="QZD119" s="321"/>
      <c r="QZE119" s="321"/>
      <c r="QZF119" s="321"/>
      <c r="QZG119" s="321"/>
      <c r="QZH119" s="321"/>
      <c r="QZI119" s="321"/>
      <c r="QZJ119" s="321"/>
      <c r="QZK119" s="321"/>
      <c r="QZL119" s="321"/>
      <c r="QZM119" s="321"/>
      <c r="QZN119" s="321"/>
      <c r="QZO119" s="321"/>
      <c r="QZP119" s="321"/>
      <c r="QZQ119" s="321"/>
      <c r="QZR119" s="321"/>
      <c r="QZS119" s="321"/>
      <c r="QZT119" s="321"/>
      <c r="QZU119" s="321"/>
      <c r="QZV119" s="321"/>
      <c r="QZW119" s="321"/>
      <c r="QZX119" s="321"/>
      <c r="QZY119" s="321"/>
      <c r="QZZ119" s="321"/>
      <c r="RAA119" s="321"/>
      <c r="RAB119" s="321"/>
      <c r="RAC119" s="321"/>
      <c r="RAD119" s="321"/>
      <c r="RAE119" s="321"/>
      <c r="RAF119" s="321"/>
      <c r="RAG119" s="321"/>
      <c r="RAH119" s="321"/>
      <c r="RAI119" s="321"/>
      <c r="RAJ119" s="321"/>
      <c r="RAK119" s="321"/>
      <c r="RAL119" s="321"/>
      <c r="RAM119" s="321"/>
      <c r="RAN119" s="321"/>
      <c r="RAO119" s="321"/>
      <c r="RAP119" s="321"/>
      <c r="RAQ119" s="321"/>
      <c r="RAR119" s="321"/>
      <c r="RAS119" s="321"/>
      <c r="RAT119" s="321"/>
      <c r="RAU119" s="321"/>
      <c r="RAV119" s="321"/>
      <c r="RAW119" s="321"/>
      <c r="RAX119" s="321"/>
      <c r="RAY119" s="321"/>
      <c r="RAZ119" s="321"/>
      <c r="RBA119" s="321"/>
      <c r="RBB119" s="321"/>
      <c r="RBC119" s="321"/>
      <c r="RBD119" s="321"/>
      <c r="RBE119" s="321"/>
      <c r="RBF119" s="321"/>
      <c r="RBG119" s="321"/>
      <c r="RBH119" s="321"/>
      <c r="RBI119" s="321"/>
      <c r="RBJ119" s="321"/>
      <c r="RBK119" s="321"/>
      <c r="RBL119" s="321"/>
      <c r="RBM119" s="321"/>
      <c r="RBN119" s="321"/>
      <c r="RBO119" s="321"/>
      <c r="RBP119" s="321"/>
      <c r="RBQ119" s="321"/>
      <c r="RBR119" s="321"/>
      <c r="RBS119" s="321"/>
      <c r="RBT119" s="321"/>
      <c r="RBU119" s="321"/>
      <c r="RBV119" s="321"/>
      <c r="RBW119" s="321"/>
      <c r="RBX119" s="321"/>
      <c r="RBY119" s="321"/>
      <c r="RBZ119" s="321"/>
      <c r="RCA119" s="321"/>
      <c r="RCB119" s="321"/>
      <c r="RCC119" s="321"/>
      <c r="RCD119" s="321"/>
      <c r="RCE119" s="321"/>
      <c r="RCF119" s="321"/>
      <c r="RCG119" s="321"/>
      <c r="RCH119" s="321"/>
      <c r="RCI119" s="321"/>
      <c r="RCJ119" s="321"/>
      <c r="RCK119" s="321"/>
      <c r="RCL119" s="321"/>
      <c r="RCM119" s="321"/>
      <c r="RCN119" s="321"/>
      <c r="RCO119" s="321"/>
      <c r="RCP119" s="321"/>
      <c r="RCQ119" s="321"/>
      <c r="RCR119" s="321"/>
      <c r="RCS119" s="321"/>
      <c r="RCT119" s="321"/>
      <c r="RCU119" s="321"/>
      <c r="RCV119" s="321"/>
      <c r="RCW119" s="321"/>
      <c r="RCX119" s="321"/>
      <c r="RCY119" s="321"/>
      <c r="RCZ119" s="321"/>
      <c r="RDA119" s="321"/>
      <c r="RDB119" s="321"/>
      <c r="RDC119" s="321"/>
      <c r="RDD119" s="321"/>
      <c r="RDE119" s="321"/>
      <c r="RDF119" s="321"/>
      <c r="RDG119" s="321"/>
      <c r="RDH119" s="321"/>
      <c r="RDI119" s="321"/>
      <c r="RDJ119" s="321"/>
      <c r="RDK119" s="321"/>
      <c r="RDL119" s="321"/>
      <c r="RDM119" s="321"/>
      <c r="RDN119" s="321"/>
      <c r="RDO119" s="321"/>
      <c r="RDP119" s="321"/>
      <c r="RDQ119" s="321"/>
      <c r="RDR119" s="321"/>
      <c r="RDS119" s="321"/>
      <c r="RDT119" s="321"/>
      <c r="RDU119" s="321"/>
      <c r="RDV119" s="321"/>
      <c r="RDW119" s="321"/>
      <c r="RDX119" s="321"/>
      <c r="RDY119" s="321"/>
      <c r="RDZ119" s="321"/>
      <c r="REA119" s="321"/>
      <c r="REB119" s="321"/>
      <c r="REC119" s="321"/>
      <c r="RED119" s="321"/>
      <c r="REE119" s="321"/>
      <c r="REF119" s="321"/>
      <c r="REG119" s="321"/>
      <c r="REH119" s="321"/>
      <c r="REI119" s="321"/>
      <c r="REJ119" s="321"/>
      <c r="REK119" s="321"/>
      <c r="REL119" s="321"/>
      <c r="REM119" s="321"/>
      <c r="REN119" s="321"/>
      <c r="REO119" s="321"/>
      <c r="REP119" s="321"/>
      <c r="REQ119" s="321"/>
      <c r="RER119" s="321"/>
      <c r="RES119" s="321"/>
      <c r="RET119" s="321"/>
      <c r="REU119" s="321"/>
      <c r="REV119" s="321"/>
      <c r="REW119" s="321"/>
      <c r="REX119" s="321"/>
      <c r="REY119" s="321"/>
      <c r="REZ119" s="321"/>
      <c r="RFA119" s="321"/>
      <c r="RFB119" s="321"/>
      <c r="RFC119" s="321"/>
      <c r="RFD119" s="321"/>
      <c r="RFE119" s="321"/>
      <c r="RFF119" s="321"/>
      <c r="RFG119" s="321"/>
      <c r="RFH119" s="321"/>
      <c r="RFI119" s="321"/>
      <c r="RFJ119" s="321"/>
      <c r="RFK119" s="321"/>
      <c r="RFL119" s="321"/>
      <c r="RFM119" s="321"/>
      <c r="RFN119" s="321"/>
      <c r="RFO119" s="321"/>
      <c r="RFP119" s="321"/>
      <c r="RFQ119" s="321"/>
      <c r="RFR119" s="321"/>
      <c r="RFS119" s="321"/>
      <c r="RFT119" s="321"/>
      <c r="RFU119" s="321"/>
      <c r="RFV119" s="321"/>
      <c r="RFW119" s="321"/>
      <c r="RFX119" s="321"/>
      <c r="RFY119" s="321"/>
      <c r="RFZ119" s="321"/>
      <c r="RGA119" s="321"/>
      <c r="RGB119" s="321"/>
      <c r="RGC119" s="321"/>
      <c r="RGD119" s="321"/>
      <c r="RGE119" s="321"/>
      <c r="RGF119" s="321"/>
      <c r="RGG119" s="321"/>
      <c r="RGH119" s="321"/>
      <c r="RGI119" s="321"/>
      <c r="RGJ119" s="321"/>
      <c r="RGK119" s="321"/>
      <c r="RGL119" s="321"/>
      <c r="RGM119" s="321"/>
      <c r="RGN119" s="321"/>
      <c r="RGO119" s="321"/>
      <c r="RGP119" s="321"/>
      <c r="RGQ119" s="321"/>
      <c r="RGR119" s="321"/>
      <c r="RGS119" s="321"/>
      <c r="RGT119" s="321"/>
      <c r="RGU119" s="321"/>
      <c r="RGV119" s="321"/>
      <c r="RGW119" s="321"/>
      <c r="RGX119" s="321"/>
      <c r="RGY119" s="321"/>
      <c r="RGZ119" s="321"/>
      <c r="RHA119" s="321"/>
      <c r="RHB119" s="321"/>
      <c r="RHC119" s="321"/>
      <c r="RHD119" s="321"/>
      <c r="RHE119" s="321"/>
      <c r="RHF119" s="321"/>
      <c r="RHG119" s="321"/>
      <c r="RHH119" s="321"/>
      <c r="RHI119" s="321"/>
      <c r="RHJ119" s="321"/>
      <c r="RHK119" s="321"/>
      <c r="RHL119" s="321"/>
      <c r="RHM119" s="321"/>
      <c r="RHN119" s="321"/>
      <c r="RHO119" s="321"/>
      <c r="RHP119" s="321"/>
      <c r="RHQ119" s="321"/>
      <c r="RHR119" s="321"/>
      <c r="RHS119" s="321"/>
      <c r="RHT119" s="321"/>
      <c r="RHU119" s="321"/>
      <c r="RHV119" s="321"/>
      <c r="RHW119" s="321"/>
      <c r="RHX119" s="321"/>
      <c r="RHY119" s="321"/>
      <c r="RHZ119" s="321"/>
      <c r="RIA119" s="321"/>
      <c r="RIB119" s="321"/>
      <c r="RIC119" s="321"/>
      <c r="RID119" s="321"/>
      <c r="RIE119" s="321"/>
      <c r="RIF119" s="321"/>
      <c r="RIG119" s="321"/>
      <c r="RIH119" s="321"/>
      <c r="RII119" s="321"/>
      <c r="RIJ119" s="321"/>
      <c r="RIK119" s="321"/>
      <c r="RIL119" s="321"/>
      <c r="RIM119" s="321"/>
      <c r="RIN119" s="321"/>
      <c r="RIO119" s="321"/>
      <c r="RIP119" s="321"/>
      <c r="RIQ119" s="321"/>
      <c r="RIR119" s="321"/>
      <c r="RIS119" s="321"/>
      <c r="RIT119" s="321"/>
      <c r="RIU119" s="321"/>
      <c r="RIV119" s="321"/>
      <c r="RIW119" s="321"/>
      <c r="RIX119" s="321"/>
      <c r="RIY119" s="321"/>
      <c r="RIZ119" s="321"/>
      <c r="RJA119" s="321"/>
      <c r="RJB119" s="321"/>
      <c r="RJC119" s="321"/>
      <c r="RJD119" s="321"/>
      <c r="RJE119" s="321"/>
      <c r="RJF119" s="321"/>
      <c r="RJG119" s="321"/>
      <c r="RJH119" s="321"/>
      <c r="RJI119" s="321"/>
      <c r="RJJ119" s="321"/>
      <c r="RJK119" s="321"/>
      <c r="RJL119" s="321"/>
      <c r="RJM119" s="321"/>
      <c r="RJN119" s="321"/>
      <c r="RJO119" s="321"/>
      <c r="RJP119" s="321"/>
      <c r="RJQ119" s="321"/>
      <c r="RJR119" s="321"/>
      <c r="RJS119" s="321"/>
      <c r="RJT119" s="321"/>
      <c r="RJU119" s="321"/>
      <c r="RJV119" s="321"/>
      <c r="RJW119" s="321"/>
      <c r="RJX119" s="321"/>
      <c r="RJY119" s="321"/>
      <c r="RJZ119" s="321"/>
      <c r="RKA119" s="321"/>
      <c r="RKB119" s="321"/>
      <c r="RKC119" s="321"/>
      <c r="RKD119" s="321"/>
      <c r="RKE119" s="321"/>
      <c r="RKF119" s="321"/>
      <c r="RKG119" s="321"/>
      <c r="RKH119" s="321"/>
      <c r="RKI119" s="321"/>
      <c r="RKJ119" s="321"/>
      <c r="RKK119" s="321"/>
      <c r="RKL119" s="321"/>
      <c r="RKM119" s="321"/>
      <c r="RKN119" s="321"/>
      <c r="RKO119" s="321"/>
      <c r="RKP119" s="321"/>
      <c r="RKQ119" s="321"/>
      <c r="RKR119" s="321"/>
      <c r="RKS119" s="321"/>
      <c r="RKT119" s="321"/>
      <c r="RKU119" s="321"/>
      <c r="RKV119" s="321"/>
      <c r="RKW119" s="321"/>
      <c r="RKX119" s="321"/>
      <c r="RKY119" s="321"/>
      <c r="RKZ119" s="321"/>
      <c r="RLA119" s="321"/>
      <c r="RLB119" s="321"/>
      <c r="RLC119" s="321"/>
      <c r="RLD119" s="321"/>
      <c r="RLE119" s="321"/>
      <c r="RLF119" s="321"/>
      <c r="RLG119" s="321"/>
      <c r="RLH119" s="321"/>
      <c r="RLI119" s="321"/>
      <c r="RLJ119" s="321"/>
      <c r="RLK119" s="321"/>
      <c r="RLL119" s="321"/>
      <c r="RLM119" s="321"/>
      <c r="RLN119" s="321"/>
      <c r="RLO119" s="321"/>
      <c r="RLP119" s="321"/>
      <c r="RLQ119" s="321"/>
      <c r="RLR119" s="321"/>
      <c r="RLS119" s="321"/>
      <c r="RLT119" s="321"/>
      <c r="RLU119" s="321"/>
      <c r="RLV119" s="321"/>
      <c r="RLW119" s="321"/>
      <c r="RLX119" s="321"/>
      <c r="RLY119" s="321"/>
      <c r="RLZ119" s="321"/>
      <c r="RMA119" s="321"/>
      <c r="RMB119" s="321"/>
      <c r="RMC119" s="321"/>
      <c r="RMD119" s="321"/>
      <c r="RME119" s="321"/>
      <c r="RMF119" s="321"/>
      <c r="RMG119" s="321"/>
      <c r="RMH119" s="321"/>
      <c r="RMI119" s="321"/>
      <c r="RMJ119" s="321"/>
      <c r="RMK119" s="321"/>
      <c r="RML119" s="321"/>
      <c r="RMM119" s="321"/>
      <c r="RMN119" s="321"/>
      <c r="RMO119" s="321"/>
      <c r="RMP119" s="321"/>
      <c r="RMQ119" s="321"/>
      <c r="RMR119" s="321"/>
      <c r="RMS119" s="321"/>
      <c r="RMT119" s="321"/>
      <c r="RMU119" s="321"/>
      <c r="RMV119" s="321"/>
      <c r="RMW119" s="321"/>
      <c r="RMX119" s="321"/>
      <c r="RMY119" s="321"/>
      <c r="RMZ119" s="321"/>
      <c r="RNA119" s="321"/>
      <c r="RNB119" s="321"/>
      <c r="RNC119" s="321"/>
      <c r="RND119" s="321"/>
      <c r="RNE119" s="321"/>
      <c r="RNF119" s="321"/>
      <c r="RNG119" s="321"/>
      <c r="RNH119" s="321"/>
      <c r="RNI119" s="321"/>
      <c r="RNJ119" s="321"/>
      <c r="RNK119" s="321"/>
      <c r="RNL119" s="321"/>
      <c r="RNM119" s="321"/>
      <c r="RNN119" s="321"/>
      <c r="RNO119" s="321"/>
      <c r="RNP119" s="321"/>
      <c r="RNQ119" s="321"/>
      <c r="RNR119" s="321"/>
      <c r="RNS119" s="321"/>
      <c r="RNT119" s="321"/>
      <c r="RNU119" s="321"/>
      <c r="RNV119" s="321"/>
      <c r="RNW119" s="321"/>
      <c r="RNX119" s="321"/>
      <c r="RNY119" s="321"/>
      <c r="RNZ119" s="321"/>
      <c r="ROA119" s="321"/>
      <c r="ROB119" s="321"/>
      <c r="ROC119" s="321"/>
      <c r="ROD119" s="321"/>
      <c r="ROE119" s="321"/>
      <c r="ROF119" s="321"/>
      <c r="ROG119" s="321"/>
      <c r="ROH119" s="321"/>
      <c r="ROI119" s="321"/>
      <c r="ROJ119" s="321"/>
      <c r="ROK119" s="321"/>
      <c r="ROL119" s="321"/>
      <c r="ROM119" s="321"/>
      <c r="RON119" s="321"/>
      <c r="ROO119" s="321"/>
      <c r="ROP119" s="321"/>
      <c r="ROQ119" s="321"/>
      <c r="ROR119" s="321"/>
      <c r="ROS119" s="321"/>
      <c r="ROT119" s="321"/>
      <c r="ROU119" s="321"/>
      <c r="ROV119" s="321"/>
      <c r="ROW119" s="321"/>
      <c r="ROX119" s="321"/>
      <c r="ROY119" s="321"/>
      <c r="ROZ119" s="321"/>
      <c r="RPA119" s="321"/>
      <c r="RPB119" s="321"/>
      <c r="RPC119" s="321"/>
      <c r="RPD119" s="321"/>
      <c r="RPE119" s="321"/>
      <c r="RPF119" s="321"/>
      <c r="RPG119" s="321"/>
      <c r="RPH119" s="321"/>
      <c r="RPI119" s="321"/>
      <c r="RPJ119" s="321"/>
      <c r="RPK119" s="321"/>
      <c r="RPL119" s="321"/>
      <c r="RPM119" s="321"/>
      <c r="RPN119" s="321"/>
      <c r="RPO119" s="321"/>
      <c r="RPP119" s="321"/>
      <c r="RPQ119" s="321"/>
      <c r="RPR119" s="321"/>
      <c r="RPS119" s="321"/>
      <c r="RPT119" s="321"/>
      <c r="RPU119" s="321"/>
      <c r="RPV119" s="321"/>
      <c r="RPW119" s="321"/>
      <c r="RPX119" s="321"/>
      <c r="RPY119" s="321"/>
      <c r="RPZ119" s="321"/>
      <c r="RQA119" s="321"/>
      <c r="RQB119" s="321"/>
      <c r="RQC119" s="321"/>
      <c r="RQD119" s="321"/>
      <c r="RQE119" s="321"/>
      <c r="RQF119" s="321"/>
      <c r="RQG119" s="321"/>
      <c r="RQH119" s="321"/>
      <c r="RQI119" s="321"/>
      <c r="RQJ119" s="321"/>
      <c r="RQK119" s="321"/>
      <c r="RQL119" s="321"/>
      <c r="RQM119" s="321"/>
      <c r="RQN119" s="321"/>
      <c r="RQO119" s="321"/>
      <c r="RQP119" s="321"/>
      <c r="RQQ119" s="321"/>
      <c r="RQR119" s="321"/>
      <c r="RQS119" s="321"/>
      <c r="RQT119" s="321"/>
      <c r="RQU119" s="321"/>
      <c r="RQV119" s="321"/>
      <c r="RQW119" s="321"/>
      <c r="RQX119" s="321"/>
      <c r="RQY119" s="321"/>
      <c r="RQZ119" s="321"/>
      <c r="RRA119" s="321"/>
      <c r="RRB119" s="321"/>
      <c r="RRC119" s="321"/>
      <c r="RRD119" s="321"/>
      <c r="RRE119" s="321"/>
      <c r="RRF119" s="321"/>
      <c r="RRG119" s="321"/>
      <c r="RRH119" s="321"/>
      <c r="RRI119" s="321"/>
      <c r="RRJ119" s="321"/>
      <c r="RRK119" s="321"/>
      <c r="RRL119" s="321"/>
      <c r="RRM119" s="321"/>
      <c r="RRN119" s="321"/>
      <c r="RRO119" s="321"/>
      <c r="RRP119" s="321"/>
      <c r="RRQ119" s="321"/>
      <c r="RRR119" s="321"/>
      <c r="RRS119" s="321"/>
      <c r="RRT119" s="321"/>
      <c r="RRU119" s="321"/>
      <c r="RRV119" s="321"/>
      <c r="RRW119" s="321"/>
      <c r="RRX119" s="321"/>
      <c r="RRY119" s="321"/>
      <c r="RRZ119" s="321"/>
      <c r="RSA119" s="321"/>
      <c r="RSB119" s="321"/>
      <c r="RSC119" s="321"/>
      <c r="RSD119" s="321"/>
      <c r="RSE119" s="321"/>
      <c r="RSF119" s="321"/>
      <c r="RSG119" s="321"/>
      <c r="RSH119" s="321"/>
      <c r="RSI119" s="321"/>
      <c r="RSJ119" s="321"/>
      <c r="RSK119" s="321"/>
      <c r="RSL119" s="321"/>
      <c r="RSM119" s="321"/>
      <c r="RSN119" s="321"/>
      <c r="RSO119" s="321"/>
      <c r="RSP119" s="321"/>
      <c r="RSQ119" s="321"/>
      <c r="RSR119" s="321"/>
      <c r="RSS119" s="321"/>
      <c r="RST119" s="321"/>
      <c r="RSU119" s="321"/>
      <c r="RSV119" s="321"/>
      <c r="RSW119" s="321"/>
      <c r="RSX119" s="321"/>
      <c r="RSY119" s="321"/>
      <c r="RSZ119" s="321"/>
      <c r="RTA119" s="321"/>
      <c r="RTB119" s="321"/>
      <c r="RTC119" s="321"/>
      <c r="RTD119" s="321"/>
      <c r="RTE119" s="321"/>
      <c r="RTF119" s="321"/>
      <c r="RTG119" s="321"/>
      <c r="RTH119" s="321"/>
      <c r="RTI119" s="321"/>
      <c r="RTJ119" s="321"/>
      <c r="RTK119" s="321"/>
      <c r="RTL119" s="321"/>
      <c r="RTM119" s="321"/>
      <c r="RTN119" s="321"/>
      <c r="RTO119" s="321"/>
      <c r="RTP119" s="321"/>
      <c r="RTQ119" s="321"/>
      <c r="RTR119" s="321"/>
      <c r="RTS119" s="321"/>
      <c r="RTT119" s="321"/>
      <c r="RTU119" s="321"/>
      <c r="RTV119" s="321"/>
      <c r="RTW119" s="321"/>
      <c r="RTX119" s="321"/>
      <c r="RTY119" s="321"/>
      <c r="RTZ119" s="321"/>
      <c r="RUA119" s="321"/>
      <c r="RUB119" s="321"/>
      <c r="RUC119" s="321"/>
      <c r="RUD119" s="321"/>
      <c r="RUE119" s="321"/>
      <c r="RUF119" s="321"/>
      <c r="RUG119" s="321"/>
      <c r="RUH119" s="321"/>
      <c r="RUI119" s="321"/>
      <c r="RUJ119" s="321"/>
      <c r="RUK119" s="321"/>
      <c r="RUL119" s="321"/>
      <c r="RUM119" s="321"/>
      <c r="RUN119" s="321"/>
      <c r="RUO119" s="321"/>
      <c r="RUP119" s="321"/>
      <c r="RUQ119" s="321"/>
      <c r="RUR119" s="321"/>
      <c r="RUS119" s="321"/>
      <c r="RUT119" s="321"/>
      <c r="RUU119" s="321"/>
      <c r="RUV119" s="321"/>
      <c r="RUW119" s="321"/>
      <c r="RUX119" s="321"/>
      <c r="RUY119" s="321"/>
      <c r="RUZ119" s="321"/>
      <c r="RVA119" s="321"/>
      <c r="RVB119" s="321"/>
      <c r="RVC119" s="321"/>
      <c r="RVD119" s="321"/>
      <c r="RVE119" s="321"/>
      <c r="RVF119" s="321"/>
      <c r="RVG119" s="321"/>
      <c r="RVH119" s="321"/>
      <c r="RVI119" s="321"/>
      <c r="RVJ119" s="321"/>
      <c r="RVK119" s="321"/>
      <c r="RVL119" s="321"/>
      <c r="RVM119" s="321"/>
      <c r="RVN119" s="321"/>
      <c r="RVO119" s="321"/>
      <c r="RVP119" s="321"/>
      <c r="RVQ119" s="321"/>
      <c r="RVR119" s="321"/>
      <c r="RVS119" s="321"/>
      <c r="RVT119" s="321"/>
      <c r="RVU119" s="321"/>
      <c r="RVV119" s="321"/>
      <c r="RVW119" s="321"/>
      <c r="RVX119" s="321"/>
      <c r="RVY119" s="321"/>
      <c r="RVZ119" s="321"/>
      <c r="RWA119" s="321"/>
      <c r="RWB119" s="321"/>
      <c r="RWC119" s="321"/>
      <c r="RWD119" s="321"/>
      <c r="RWE119" s="321"/>
      <c r="RWF119" s="321"/>
      <c r="RWG119" s="321"/>
      <c r="RWH119" s="321"/>
      <c r="RWI119" s="321"/>
      <c r="RWJ119" s="321"/>
      <c r="RWK119" s="321"/>
      <c r="RWL119" s="321"/>
      <c r="RWM119" s="321"/>
      <c r="RWN119" s="321"/>
      <c r="RWO119" s="321"/>
      <c r="RWP119" s="321"/>
      <c r="RWQ119" s="321"/>
      <c r="RWR119" s="321"/>
      <c r="RWS119" s="321"/>
      <c r="RWT119" s="321"/>
      <c r="RWU119" s="321"/>
      <c r="RWV119" s="321"/>
      <c r="RWW119" s="321"/>
      <c r="RWX119" s="321"/>
      <c r="RWY119" s="321"/>
      <c r="RWZ119" s="321"/>
      <c r="RXA119" s="321"/>
      <c r="RXB119" s="321"/>
      <c r="RXC119" s="321"/>
      <c r="RXD119" s="321"/>
      <c r="RXE119" s="321"/>
      <c r="RXF119" s="321"/>
      <c r="RXG119" s="321"/>
      <c r="RXH119" s="321"/>
      <c r="RXI119" s="321"/>
      <c r="RXJ119" s="321"/>
      <c r="RXK119" s="321"/>
      <c r="RXL119" s="321"/>
      <c r="RXM119" s="321"/>
      <c r="RXN119" s="321"/>
      <c r="RXO119" s="321"/>
      <c r="RXP119" s="321"/>
      <c r="RXQ119" s="321"/>
      <c r="RXR119" s="321"/>
      <c r="RXS119" s="321"/>
      <c r="RXT119" s="321"/>
      <c r="RXU119" s="321"/>
      <c r="RXV119" s="321"/>
      <c r="RXW119" s="321"/>
      <c r="RXX119" s="321"/>
      <c r="RXY119" s="321"/>
      <c r="RXZ119" s="321"/>
      <c r="RYA119" s="321"/>
      <c r="RYB119" s="321"/>
      <c r="RYC119" s="321"/>
      <c r="RYD119" s="321"/>
      <c r="RYE119" s="321"/>
      <c r="RYF119" s="321"/>
      <c r="RYG119" s="321"/>
      <c r="RYH119" s="321"/>
      <c r="RYI119" s="321"/>
      <c r="RYJ119" s="321"/>
      <c r="RYK119" s="321"/>
      <c r="RYL119" s="321"/>
      <c r="RYM119" s="321"/>
      <c r="RYN119" s="321"/>
      <c r="RYO119" s="321"/>
      <c r="RYP119" s="321"/>
      <c r="RYQ119" s="321"/>
      <c r="RYR119" s="321"/>
      <c r="RYS119" s="321"/>
      <c r="RYT119" s="321"/>
      <c r="RYU119" s="321"/>
      <c r="RYV119" s="321"/>
      <c r="RYW119" s="321"/>
      <c r="RYX119" s="321"/>
      <c r="RYY119" s="321"/>
      <c r="RYZ119" s="321"/>
      <c r="RZA119" s="321"/>
      <c r="RZB119" s="321"/>
      <c r="RZC119" s="321"/>
      <c r="RZD119" s="321"/>
      <c r="RZE119" s="321"/>
      <c r="RZF119" s="321"/>
      <c r="RZG119" s="321"/>
      <c r="RZH119" s="321"/>
      <c r="RZI119" s="321"/>
      <c r="RZJ119" s="321"/>
      <c r="RZK119" s="321"/>
      <c r="RZL119" s="321"/>
      <c r="RZM119" s="321"/>
      <c r="RZN119" s="321"/>
      <c r="RZO119" s="321"/>
      <c r="RZP119" s="321"/>
      <c r="RZQ119" s="321"/>
      <c r="RZR119" s="321"/>
      <c r="RZS119" s="321"/>
      <c r="RZT119" s="321"/>
      <c r="RZU119" s="321"/>
      <c r="RZV119" s="321"/>
      <c r="RZW119" s="321"/>
      <c r="RZX119" s="321"/>
      <c r="RZY119" s="321"/>
      <c r="RZZ119" s="321"/>
      <c r="SAA119" s="321"/>
      <c r="SAB119" s="321"/>
      <c r="SAC119" s="321"/>
      <c r="SAD119" s="321"/>
      <c r="SAE119" s="321"/>
      <c r="SAF119" s="321"/>
      <c r="SAG119" s="321"/>
      <c r="SAH119" s="321"/>
      <c r="SAI119" s="321"/>
      <c r="SAJ119" s="321"/>
      <c r="SAK119" s="321"/>
      <c r="SAL119" s="321"/>
      <c r="SAM119" s="321"/>
      <c r="SAN119" s="321"/>
      <c r="SAO119" s="321"/>
      <c r="SAP119" s="321"/>
      <c r="SAQ119" s="321"/>
      <c r="SAR119" s="321"/>
      <c r="SAS119" s="321"/>
      <c r="SAT119" s="321"/>
      <c r="SAU119" s="321"/>
      <c r="SAV119" s="321"/>
      <c r="SAW119" s="321"/>
      <c r="SAX119" s="321"/>
      <c r="SAY119" s="321"/>
      <c r="SAZ119" s="321"/>
      <c r="SBA119" s="321"/>
      <c r="SBB119" s="321"/>
      <c r="SBC119" s="321"/>
      <c r="SBD119" s="321"/>
      <c r="SBE119" s="321"/>
      <c r="SBF119" s="321"/>
      <c r="SBG119" s="321"/>
      <c r="SBH119" s="321"/>
      <c r="SBI119" s="321"/>
      <c r="SBJ119" s="321"/>
      <c r="SBK119" s="321"/>
      <c r="SBL119" s="321"/>
      <c r="SBM119" s="321"/>
      <c r="SBN119" s="321"/>
      <c r="SBO119" s="321"/>
      <c r="SBP119" s="321"/>
      <c r="SBQ119" s="321"/>
      <c r="SBR119" s="321"/>
      <c r="SBS119" s="321"/>
      <c r="SBT119" s="321"/>
      <c r="SBU119" s="321"/>
      <c r="SBV119" s="321"/>
      <c r="SBW119" s="321"/>
      <c r="SBX119" s="321"/>
      <c r="SBY119" s="321"/>
      <c r="SBZ119" s="321"/>
      <c r="SCA119" s="321"/>
      <c r="SCB119" s="321"/>
      <c r="SCC119" s="321"/>
      <c r="SCD119" s="321"/>
      <c r="SCE119" s="321"/>
      <c r="SCF119" s="321"/>
      <c r="SCG119" s="321"/>
      <c r="SCH119" s="321"/>
      <c r="SCI119" s="321"/>
      <c r="SCJ119" s="321"/>
      <c r="SCK119" s="321"/>
      <c r="SCL119" s="321"/>
      <c r="SCM119" s="321"/>
      <c r="SCN119" s="321"/>
      <c r="SCO119" s="321"/>
      <c r="SCP119" s="321"/>
      <c r="SCQ119" s="321"/>
      <c r="SCR119" s="321"/>
      <c r="SCS119" s="321"/>
      <c r="SCT119" s="321"/>
      <c r="SCU119" s="321"/>
      <c r="SCV119" s="321"/>
      <c r="SCW119" s="321"/>
      <c r="SCX119" s="321"/>
      <c r="SCY119" s="321"/>
      <c r="SCZ119" s="321"/>
      <c r="SDA119" s="321"/>
      <c r="SDB119" s="321"/>
      <c r="SDC119" s="321"/>
      <c r="SDD119" s="321"/>
      <c r="SDE119" s="321"/>
      <c r="SDF119" s="321"/>
      <c r="SDG119" s="321"/>
      <c r="SDH119" s="321"/>
      <c r="SDI119" s="321"/>
      <c r="SDJ119" s="321"/>
      <c r="SDK119" s="321"/>
      <c r="SDL119" s="321"/>
      <c r="SDM119" s="321"/>
      <c r="SDN119" s="321"/>
      <c r="SDO119" s="321"/>
      <c r="SDP119" s="321"/>
      <c r="SDQ119" s="321"/>
      <c r="SDR119" s="321"/>
      <c r="SDS119" s="321"/>
      <c r="SDT119" s="321"/>
      <c r="SDU119" s="321"/>
      <c r="SDV119" s="321"/>
      <c r="SDW119" s="321"/>
      <c r="SDX119" s="321"/>
      <c r="SDY119" s="321"/>
      <c r="SDZ119" s="321"/>
      <c r="SEA119" s="321"/>
      <c r="SEB119" s="321"/>
      <c r="SEC119" s="321"/>
      <c r="SED119" s="321"/>
      <c r="SEE119" s="321"/>
      <c r="SEF119" s="321"/>
      <c r="SEG119" s="321"/>
      <c r="SEH119" s="321"/>
      <c r="SEI119" s="321"/>
      <c r="SEJ119" s="321"/>
      <c r="SEK119" s="321"/>
      <c r="SEL119" s="321"/>
      <c r="SEM119" s="321"/>
      <c r="SEN119" s="321"/>
      <c r="SEO119" s="321"/>
      <c r="SEP119" s="321"/>
      <c r="SEQ119" s="321"/>
      <c r="SER119" s="321"/>
      <c r="SES119" s="321"/>
      <c r="SET119" s="321"/>
      <c r="SEU119" s="321"/>
      <c r="SEV119" s="321"/>
      <c r="SEW119" s="321"/>
      <c r="SEX119" s="321"/>
      <c r="SEY119" s="321"/>
      <c r="SEZ119" s="321"/>
      <c r="SFA119" s="321"/>
      <c r="SFB119" s="321"/>
      <c r="SFC119" s="321"/>
      <c r="SFD119" s="321"/>
      <c r="SFE119" s="321"/>
      <c r="SFF119" s="321"/>
      <c r="SFG119" s="321"/>
      <c r="SFH119" s="321"/>
      <c r="SFI119" s="321"/>
      <c r="SFJ119" s="321"/>
      <c r="SFK119" s="321"/>
      <c r="SFL119" s="321"/>
      <c r="SFM119" s="321"/>
      <c r="SFN119" s="321"/>
      <c r="SFO119" s="321"/>
      <c r="SFP119" s="321"/>
      <c r="SFQ119" s="321"/>
      <c r="SFR119" s="321"/>
      <c r="SFS119" s="321"/>
      <c r="SFT119" s="321"/>
      <c r="SFU119" s="321"/>
      <c r="SFV119" s="321"/>
      <c r="SFW119" s="321"/>
      <c r="SFX119" s="321"/>
      <c r="SFY119" s="321"/>
      <c r="SFZ119" s="321"/>
      <c r="SGA119" s="321"/>
      <c r="SGB119" s="321"/>
      <c r="SGC119" s="321"/>
      <c r="SGD119" s="321"/>
      <c r="SGE119" s="321"/>
      <c r="SGF119" s="321"/>
      <c r="SGG119" s="321"/>
      <c r="SGH119" s="321"/>
      <c r="SGI119" s="321"/>
      <c r="SGJ119" s="321"/>
      <c r="SGK119" s="321"/>
      <c r="SGL119" s="321"/>
      <c r="SGM119" s="321"/>
      <c r="SGN119" s="321"/>
      <c r="SGO119" s="321"/>
      <c r="SGP119" s="321"/>
      <c r="SGQ119" s="321"/>
      <c r="SGR119" s="321"/>
      <c r="SGS119" s="321"/>
      <c r="SGT119" s="321"/>
      <c r="SGU119" s="321"/>
      <c r="SGV119" s="321"/>
      <c r="SGW119" s="321"/>
      <c r="SGX119" s="321"/>
      <c r="SGY119" s="321"/>
      <c r="SGZ119" s="321"/>
      <c r="SHA119" s="321"/>
      <c r="SHB119" s="321"/>
      <c r="SHC119" s="321"/>
      <c r="SHD119" s="321"/>
      <c r="SHE119" s="321"/>
      <c r="SHF119" s="321"/>
      <c r="SHG119" s="321"/>
      <c r="SHH119" s="321"/>
      <c r="SHI119" s="321"/>
      <c r="SHJ119" s="321"/>
      <c r="SHK119" s="321"/>
      <c r="SHL119" s="321"/>
      <c r="SHM119" s="321"/>
      <c r="SHN119" s="321"/>
      <c r="SHO119" s="321"/>
      <c r="SHP119" s="321"/>
      <c r="SHQ119" s="321"/>
      <c r="SHR119" s="321"/>
      <c r="SHS119" s="321"/>
      <c r="SHT119" s="321"/>
      <c r="SHU119" s="321"/>
      <c r="SHV119" s="321"/>
      <c r="SHW119" s="321"/>
      <c r="SHX119" s="321"/>
      <c r="SHY119" s="321"/>
      <c r="SHZ119" s="321"/>
      <c r="SIA119" s="321"/>
      <c r="SIB119" s="321"/>
      <c r="SIC119" s="321"/>
      <c r="SID119" s="321"/>
      <c r="SIE119" s="321"/>
      <c r="SIF119" s="321"/>
      <c r="SIG119" s="321"/>
      <c r="SIH119" s="321"/>
      <c r="SII119" s="321"/>
      <c r="SIJ119" s="321"/>
      <c r="SIK119" s="321"/>
      <c r="SIL119" s="321"/>
      <c r="SIM119" s="321"/>
      <c r="SIN119" s="321"/>
      <c r="SIO119" s="321"/>
      <c r="SIP119" s="321"/>
      <c r="SIQ119" s="321"/>
      <c r="SIR119" s="321"/>
      <c r="SIS119" s="321"/>
      <c r="SIT119" s="321"/>
      <c r="SIU119" s="321"/>
      <c r="SIV119" s="321"/>
      <c r="SIW119" s="321"/>
      <c r="SIX119" s="321"/>
      <c r="SIY119" s="321"/>
      <c r="SIZ119" s="321"/>
      <c r="SJA119" s="321"/>
      <c r="SJB119" s="321"/>
      <c r="SJC119" s="321"/>
      <c r="SJD119" s="321"/>
      <c r="SJE119" s="321"/>
      <c r="SJF119" s="321"/>
      <c r="SJG119" s="321"/>
      <c r="SJH119" s="321"/>
      <c r="SJI119" s="321"/>
      <c r="SJJ119" s="321"/>
      <c r="SJK119" s="321"/>
      <c r="SJL119" s="321"/>
      <c r="SJM119" s="321"/>
      <c r="SJN119" s="321"/>
      <c r="SJO119" s="321"/>
      <c r="SJP119" s="321"/>
      <c r="SJQ119" s="321"/>
      <c r="SJR119" s="321"/>
      <c r="SJS119" s="321"/>
      <c r="SJT119" s="321"/>
      <c r="SJU119" s="321"/>
      <c r="SJV119" s="321"/>
      <c r="SJW119" s="321"/>
      <c r="SJX119" s="321"/>
      <c r="SJY119" s="321"/>
      <c r="SJZ119" s="321"/>
      <c r="SKA119" s="321"/>
      <c r="SKB119" s="321"/>
      <c r="SKC119" s="321"/>
      <c r="SKD119" s="321"/>
      <c r="SKE119" s="321"/>
      <c r="SKF119" s="321"/>
      <c r="SKG119" s="321"/>
      <c r="SKH119" s="321"/>
      <c r="SKI119" s="321"/>
      <c r="SKJ119" s="321"/>
      <c r="SKK119" s="321"/>
      <c r="SKL119" s="321"/>
      <c r="SKM119" s="321"/>
      <c r="SKN119" s="321"/>
      <c r="SKO119" s="321"/>
      <c r="SKP119" s="321"/>
      <c r="SKQ119" s="321"/>
      <c r="SKR119" s="321"/>
      <c r="SKS119" s="321"/>
      <c r="SKT119" s="321"/>
      <c r="SKU119" s="321"/>
      <c r="SKV119" s="321"/>
      <c r="SKW119" s="321"/>
      <c r="SKX119" s="321"/>
      <c r="SKY119" s="321"/>
      <c r="SKZ119" s="321"/>
      <c r="SLA119" s="321"/>
      <c r="SLB119" s="321"/>
      <c r="SLC119" s="321"/>
      <c r="SLD119" s="321"/>
      <c r="SLE119" s="321"/>
      <c r="SLF119" s="321"/>
      <c r="SLG119" s="321"/>
      <c r="SLH119" s="321"/>
      <c r="SLI119" s="321"/>
      <c r="SLJ119" s="321"/>
      <c r="SLK119" s="321"/>
      <c r="SLL119" s="321"/>
      <c r="SLM119" s="321"/>
      <c r="SLN119" s="321"/>
      <c r="SLO119" s="321"/>
      <c r="SLP119" s="321"/>
      <c r="SLQ119" s="321"/>
      <c r="SLR119" s="321"/>
      <c r="SLS119" s="321"/>
      <c r="SLT119" s="321"/>
      <c r="SLU119" s="321"/>
      <c r="SLV119" s="321"/>
      <c r="SLW119" s="321"/>
      <c r="SLX119" s="321"/>
      <c r="SLY119" s="321"/>
      <c r="SLZ119" s="321"/>
      <c r="SMA119" s="321"/>
      <c r="SMB119" s="321"/>
      <c r="SMC119" s="321"/>
      <c r="SMD119" s="321"/>
      <c r="SME119" s="321"/>
      <c r="SMF119" s="321"/>
      <c r="SMG119" s="321"/>
      <c r="SMH119" s="321"/>
      <c r="SMI119" s="321"/>
      <c r="SMJ119" s="321"/>
      <c r="SMK119" s="321"/>
      <c r="SML119" s="321"/>
      <c r="SMM119" s="321"/>
      <c r="SMN119" s="321"/>
      <c r="SMO119" s="321"/>
      <c r="SMP119" s="321"/>
      <c r="SMQ119" s="321"/>
      <c r="SMR119" s="321"/>
      <c r="SMS119" s="321"/>
      <c r="SMT119" s="321"/>
      <c r="SMU119" s="321"/>
      <c r="SMV119" s="321"/>
      <c r="SMW119" s="321"/>
      <c r="SMX119" s="321"/>
      <c r="SMY119" s="321"/>
      <c r="SMZ119" s="321"/>
      <c r="SNA119" s="321"/>
      <c r="SNB119" s="321"/>
      <c r="SNC119" s="321"/>
      <c r="SND119" s="321"/>
      <c r="SNE119" s="321"/>
      <c r="SNF119" s="321"/>
      <c r="SNG119" s="321"/>
      <c r="SNH119" s="321"/>
      <c r="SNI119" s="321"/>
      <c r="SNJ119" s="321"/>
      <c r="SNK119" s="321"/>
      <c r="SNL119" s="321"/>
      <c r="SNM119" s="321"/>
      <c r="SNN119" s="321"/>
      <c r="SNO119" s="321"/>
      <c r="SNP119" s="321"/>
      <c r="SNQ119" s="321"/>
      <c r="SNR119" s="321"/>
      <c r="SNS119" s="321"/>
      <c r="SNT119" s="321"/>
      <c r="SNU119" s="321"/>
      <c r="SNV119" s="321"/>
      <c r="SNW119" s="321"/>
      <c r="SNX119" s="321"/>
      <c r="SNY119" s="321"/>
      <c r="SNZ119" s="321"/>
      <c r="SOA119" s="321"/>
      <c r="SOB119" s="321"/>
      <c r="SOC119" s="321"/>
      <c r="SOD119" s="321"/>
      <c r="SOE119" s="321"/>
      <c r="SOF119" s="321"/>
      <c r="SOG119" s="321"/>
      <c r="SOH119" s="321"/>
      <c r="SOI119" s="321"/>
      <c r="SOJ119" s="321"/>
      <c r="SOK119" s="321"/>
      <c r="SOL119" s="321"/>
      <c r="SOM119" s="321"/>
      <c r="SON119" s="321"/>
      <c r="SOO119" s="321"/>
      <c r="SOP119" s="321"/>
      <c r="SOQ119" s="321"/>
      <c r="SOR119" s="321"/>
      <c r="SOS119" s="321"/>
      <c r="SOT119" s="321"/>
      <c r="SOU119" s="321"/>
      <c r="SOV119" s="321"/>
      <c r="SOW119" s="321"/>
      <c r="SOX119" s="321"/>
      <c r="SOY119" s="321"/>
      <c r="SOZ119" s="321"/>
      <c r="SPA119" s="321"/>
      <c r="SPB119" s="321"/>
      <c r="SPC119" s="321"/>
      <c r="SPD119" s="321"/>
      <c r="SPE119" s="321"/>
      <c r="SPF119" s="321"/>
      <c r="SPG119" s="321"/>
      <c r="SPH119" s="321"/>
      <c r="SPI119" s="321"/>
      <c r="SPJ119" s="321"/>
      <c r="SPK119" s="321"/>
      <c r="SPL119" s="321"/>
      <c r="SPM119" s="321"/>
      <c r="SPN119" s="321"/>
      <c r="SPO119" s="321"/>
      <c r="SPP119" s="321"/>
      <c r="SPQ119" s="321"/>
      <c r="SPR119" s="321"/>
      <c r="SPS119" s="321"/>
      <c r="SPT119" s="321"/>
      <c r="SPU119" s="321"/>
      <c r="SPV119" s="321"/>
      <c r="SPW119" s="321"/>
      <c r="SPX119" s="321"/>
      <c r="SPY119" s="321"/>
      <c r="SPZ119" s="321"/>
      <c r="SQA119" s="321"/>
      <c r="SQB119" s="321"/>
      <c r="SQC119" s="321"/>
      <c r="SQD119" s="321"/>
      <c r="SQE119" s="321"/>
      <c r="SQF119" s="321"/>
      <c r="SQG119" s="321"/>
      <c r="SQH119" s="321"/>
      <c r="SQI119" s="321"/>
      <c r="SQJ119" s="321"/>
      <c r="SQK119" s="321"/>
      <c r="SQL119" s="321"/>
      <c r="SQM119" s="321"/>
      <c r="SQN119" s="321"/>
      <c r="SQO119" s="321"/>
      <c r="SQP119" s="321"/>
      <c r="SQQ119" s="321"/>
      <c r="SQR119" s="321"/>
      <c r="SQS119" s="321"/>
      <c r="SQT119" s="321"/>
      <c r="SQU119" s="321"/>
      <c r="SQV119" s="321"/>
      <c r="SQW119" s="321"/>
      <c r="SQX119" s="321"/>
      <c r="SQY119" s="321"/>
      <c r="SQZ119" s="321"/>
      <c r="SRA119" s="321"/>
      <c r="SRB119" s="321"/>
      <c r="SRC119" s="321"/>
      <c r="SRD119" s="321"/>
      <c r="SRE119" s="321"/>
      <c r="SRF119" s="321"/>
      <c r="SRG119" s="321"/>
      <c r="SRH119" s="321"/>
      <c r="SRI119" s="321"/>
      <c r="SRJ119" s="321"/>
      <c r="SRK119" s="321"/>
      <c r="SRL119" s="321"/>
      <c r="SRM119" s="321"/>
      <c r="SRN119" s="321"/>
      <c r="SRO119" s="321"/>
      <c r="SRP119" s="321"/>
      <c r="SRQ119" s="321"/>
      <c r="SRR119" s="321"/>
      <c r="SRS119" s="321"/>
      <c r="SRT119" s="321"/>
      <c r="SRU119" s="321"/>
      <c r="SRV119" s="321"/>
      <c r="SRW119" s="321"/>
      <c r="SRX119" s="321"/>
      <c r="SRY119" s="321"/>
      <c r="SRZ119" s="321"/>
      <c r="SSA119" s="321"/>
      <c r="SSB119" s="321"/>
      <c r="SSC119" s="321"/>
      <c r="SSD119" s="321"/>
      <c r="SSE119" s="321"/>
      <c r="SSF119" s="321"/>
      <c r="SSG119" s="321"/>
      <c r="SSH119" s="321"/>
      <c r="SSI119" s="321"/>
      <c r="SSJ119" s="321"/>
      <c r="SSK119" s="321"/>
      <c r="SSL119" s="321"/>
      <c r="SSM119" s="321"/>
      <c r="SSN119" s="321"/>
      <c r="SSO119" s="321"/>
      <c r="SSP119" s="321"/>
      <c r="SSQ119" s="321"/>
      <c r="SSR119" s="321"/>
      <c r="SSS119" s="321"/>
      <c r="SST119" s="321"/>
      <c r="SSU119" s="321"/>
      <c r="SSV119" s="321"/>
      <c r="SSW119" s="321"/>
      <c r="SSX119" s="321"/>
      <c r="SSY119" s="321"/>
      <c r="SSZ119" s="321"/>
      <c r="STA119" s="321"/>
      <c r="STB119" s="321"/>
      <c r="STC119" s="321"/>
      <c r="STD119" s="321"/>
      <c r="STE119" s="321"/>
      <c r="STF119" s="321"/>
      <c r="STG119" s="321"/>
      <c r="STH119" s="321"/>
      <c r="STI119" s="321"/>
      <c r="STJ119" s="321"/>
      <c r="STK119" s="321"/>
      <c r="STL119" s="321"/>
      <c r="STM119" s="321"/>
      <c r="STN119" s="321"/>
      <c r="STO119" s="321"/>
      <c r="STP119" s="321"/>
      <c r="STQ119" s="321"/>
      <c r="STR119" s="321"/>
      <c r="STS119" s="321"/>
      <c r="STT119" s="321"/>
      <c r="STU119" s="321"/>
      <c r="STV119" s="321"/>
      <c r="STW119" s="321"/>
      <c r="STX119" s="321"/>
      <c r="STY119" s="321"/>
      <c r="STZ119" s="321"/>
      <c r="SUA119" s="321"/>
      <c r="SUB119" s="321"/>
      <c r="SUC119" s="321"/>
      <c r="SUD119" s="321"/>
      <c r="SUE119" s="321"/>
      <c r="SUF119" s="321"/>
      <c r="SUG119" s="321"/>
      <c r="SUH119" s="321"/>
      <c r="SUI119" s="321"/>
      <c r="SUJ119" s="321"/>
      <c r="SUK119" s="321"/>
      <c r="SUL119" s="321"/>
      <c r="SUM119" s="321"/>
      <c r="SUN119" s="321"/>
      <c r="SUO119" s="321"/>
      <c r="SUP119" s="321"/>
      <c r="SUQ119" s="321"/>
      <c r="SUR119" s="321"/>
      <c r="SUS119" s="321"/>
      <c r="SUT119" s="321"/>
      <c r="SUU119" s="321"/>
      <c r="SUV119" s="321"/>
      <c r="SUW119" s="321"/>
      <c r="SUX119" s="321"/>
      <c r="SUY119" s="321"/>
      <c r="SUZ119" s="321"/>
      <c r="SVA119" s="321"/>
      <c r="SVB119" s="321"/>
      <c r="SVC119" s="321"/>
      <c r="SVD119" s="321"/>
      <c r="SVE119" s="321"/>
      <c r="SVF119" s="321"/>
      <c r="SVG119" s="321"/>
      <c r="SVH119" s="321"/>
      <c r="SVI119" s="321"/>
      <c r="SVJ119" s="321"/>
      <c r="SVK119" s="321"/>
      <c r="SVL119" s="321"/>
      <c r="SVM119" s="321"/>
      <c r="SVN119" s="321"/>
      <c r="SVO119" s="321"/>
      <c r="SVP119" s="321"/>
      <c r="SVQ119" s="321"/>
      <c r="SVR119" s="321"/>
      <c r="SVS119" s="321"/>
      <c r="SVT119" s="321"/>
      <c r="SVU119" s="321"/>
      <c r="SVV119" s="321"/>
      <c r="SVW119" s="321"/>
      <c r="SVX119" s="321"/>
      <c r="SVY119" s="321"/>
      <c r="SVZ119" s="321"/>
      <c r="SWA119" s="321"/>
      <c r="SWB119" s="321"/>
      <c r="SWC119" s="321"/>
      <c r="SWD119" s="321"/>
      <c r="SWE119" s="321"/>
      <c r="SWF119" s="321"/>
      <c r="SWG119" s="321"/>
      <c r="SWH119" s="321"/>
      <c r="SWI119" s="321"/>
      <c r="SWJ119" s="321"/>
      <c r="SWK119" s="321"/>
      <c r="SWL119" s="321"/>
      <c r="SWM119" s="321"/>
      <c r="SWN119" s="321"/>
      <c r="SWO119" s="321"/>
      <c r="SWP119" s="321"/>
      <c r="SWQ119" s="321"/>
      <c r="SWR119" s="321"/>
      <c r="SWS119" s="321"/>
      <c r="SWT119" s="321"/>
      <c r="SWU119" s="321"/>
      <c r="SWV119" s="321"/>
      <c r="SWW119" s="321"/>
      <c r="SWX119" s="321"/>
      <c r="SWY119" s="321"/>
      <c r="SWZ119" s="321"/>
      <c r="SXA119" s="321"/>
      <c r="SXB119" s="321"/>
      <c r="SXC119" s="321"/>
      <c r="SXD119" s="321"/>
      <c r="SXE119" s="321"/>
      <c r="SXF119" s="321"/>
      <c r="SXG119" s="321"/>
      <c r="SXH119" s="321"/>
      <c r="SXI119" s="321"/>
      <c r="SXJ119" s="321"/>
      <c r="SXK119" s="321"/>
      <c r="SXL119" s="321"/>
      <c r="SXM119" s="321"/>
      <c r="SXN119" s="321"/>
      <c r="SXO119" s="321"/>
      <c r="SXP119" s="321"/>
      <c r="SXQ119" s="321"/>
      <c r="SXR119" s="321"/>
      <c r="SXS119" s="321"/>
      <c r="SXT119" s="321"/>
      <c r="SXU119" s="321"/>
      <c r="SXV119" s="321"/>
      <c r="SXW119" s="321"/>
      <c r="SXX119" s="321"/>
      <c r="SXY119" s="321"/>
      <c r="SXZ119" s="321"/>
      <c r="SYA119" s="321"/>
      <c r="SYB119" s="321"/>
      <c r="SYC119" s="321"/>
      <c r="SYD119" s="321"/>
      <c r="SYE119" s="321"/>
      <c r="SYF119" s="321"/>
      <c r="SYG119" s="321"/>
      <c r="SYH119" s="321"/>
      <c r="SYI119" s="321"/>
      <c r="SYJ119" s="321"/>
      <c r="SYK119" s="321"/>
      <c r="SYL119" s="321"/>
      <c r="SYM119" s="321"/>
      <c r="SYN119" s="321"/>
      <c r="SYO119" s="321"/>
      <c r="SYP119" s="321"/>
      <c r="SYQ119" s="321"/>
      <c r="SYR119" s="321"/>
      <c r="SYS119" s="321"/>
      <c r="SYT119" s="321"/>
      <c r="SYU119" s="321"/>
      <c r="SYV119" s="321"/>
      <c r="SYW119" s="321"/>
      <c r="SYX119" s="321"/>
      <c r="SYY119" s="321"/>
      <c r="SYZ119" s="321"/>
      <c r="SZA119" s="321"/>
      <c r="SZB119" s="321"/>
      <c r="SZC119" s="321"/>
      <c r="SZD119" s="321"/>
      <c r="SZE119" s="321"/>
      <c r="SZF119" s="321"/>
      <c r="SZG119" s="321"/>
      <c r="SZH119" s="321"/>
      <c r="SZI119" s="321"/>
      <c r="SZJ119" s="321"/>
      <c r="SZK119" s="321"/>
      <c r="SZL119" s="321"/>
      <c r="SZM119" s="321"/>
      <c r="SZN119" s="321"/>
      <c r="SZO119" s="321"/>
      <c r="SZP119" s="321"/>
      <c r="SZQ119" s="321"/>
      <c r="SZR119" s="321"/>
      <c r="SZS119" s="321"/>
      <c r="SZT119" s="321"/>
      <c r="SZU119" s="321"/>
      <c r="SZV119" s="321"/>
      <c r="SZW119" s="321"/>
      <c r="SZX119" s="321"/>
      <c r="SZY119" s="321"/>
      <c r="SZZ119" s="321"/>
      <c r="TAA119" s="321"/>
      <c r="TAB119" s="321"/>
      <c r="TAC119" s="321"/>
      <c r="TAD119" s="321"/>
      <c r="TAE119" s="321"/>
      <c r="TAF119" s="321"/>
      <c r="TAG119" s="321"/>
      <c r="TAH119" s="321"/>
      <c r="TAI119" s="321"/>
      <c r="TAJ119" s="321"/>
      <c r="TAK119" s="321"/>
      <c r="TAL119" s="321"/>
      <c r="TAM119" s="321"/>
      <c r="TAN119" s="321"/>
      <c r="TAO119" s="321"/>
      <c r="TAP119" s="321"/>
      <c r="TAQ119" s="321"/>
      <c r="TAR119" s="321"/>
      <c r="TAS119" s="321"/>
      <c r="TAT119" s="321"/>
      <c r="TAU119" s="321"/>
      <c r="TAV119" s="321"/>
      <c r="TAW119" s="321"/>
      <c r="TAX119" s="321"/>
      <c r="TAY119" s="321"/>
      <c r="TAZ119" s="321"/>
      <c r="TBA119" s="321"/>
      <c r="TBB119" s="321"/>
      <c r="TBC119" s="321"/>
      <c r="TBD119" s="321"/>
      <c r="TBE119" s="321"/>
      <c r="TBF119" s="321"/>
      <c r="TBG119" s="321"/>
      <c r="TBH119" s="321"/>
      <c r="TBI119" s="321"/>
      <c r="TBJ119" s="321"/>
      <c r="TBK119" s="321"/>
      <c r="TBL119" s="321"/>
      <c r="TBM119" s="321"/>
      <c r="TBN119" s="321"/>
      <c r="TBO119" s="321"/>
      <c r="TBP119" s="321"/>
      <c r="TBQ119" s="321"/>
      <c r="TBR119" s="321"/>
      <c r="TBS119" s="321"/>
      <c r="TBT119" s="321"/>
      <c r="TBU119" s="321"/>
      <c r="TBV119" s="321"/>
      <c r="TBW119" s="321"/>
      <c r="TBX119" s="321"/>
      <c r="TBY119" s="321"/>
      <c r="TBZ119" s="321"/>
      <c r="TCA119" s="321"/>
      <c r="TCB119" s="321"/>
      <c r="TCC119" s="321"/>
      <c r="TCD119" s="321"/>
      <c r="TCE119" s="321"/>
      <c r="TCF119" s="321"/>
      <c r="TCG119" s="321"/>
      <c r="TCH119" s="321"/>
      <c r="TCI119" s="321"/>
      <c r="TCJ119" s="321"/>
      <c r="TCK119" s="321"/>
      <c r="TCL119" s="321"/>
      <c r="TCM119" s="321"/>
      <c r="TCN119" s="321"/>
      <c r="TCO119" s="321"/>
      <c r="TCP119" s="321"/>
      <c r="TCQ119" s="321"/>
      <c r="TCR119" s="321"/>
      <c r="TCS119" s="321"/>
      <c r="TCT119" s="321"/>
      <c r="TCU119" s="321"/>
      <c r="TCV119" s="321"/>
      <c r="TCW119" s="321"/>
      <c r="TCX119" s="321"/>
      <c r="TCY119" s="321"/>
      <c r="TCZ119" s="321"/>
      <c r="TDA119" s="321"/>
      <c r="TDB119" s="321"/>
      <c r="TDC119" s="321"/>
      <c r="TDD119" s="321"/>
      <c r="TDE119" s="321"/>
      <c r="TDF119" s="321"/>
      <c r="TDG119" s="321"/>
      <c r="TDH119" s="321"/>
      <c r="TDI119" s="321"/>
      <c r="TDJ119" s="321"/>
      <c r="TDK119" s="321"/>
      <c r="TDL119" s="321"/>
      <c r="TDM119" s="321"/>
      <c r="TDN119" s="321"/>
      <c r="TDO119" s="321"/>
      <c r="TDP119" s="321"/>
      <c r="TDQ119" s="321"/>
      <c r="TDR119" s="321"/>
      <c r="TDS119" s="321"/>
      <c r="TDT119" s="321"/>
      <c r="TDU119" s="321"/>
      <c r="TDV119" s="321"/>
      <c r="TDW119" s="321"/>
      <c r="TDX119" s="321"/>
      <c r="TDY119" s="321"/>
      <c r="TDZ119" s="321"/>
      <c r="TEA119" s="321"/>
      <c r="TEB119" s="321"/>
      <c r="TEC119" s="321"/>
      <c r="TED119" s="321"/>
      <c r="TEE119" s="321"/>
      <c r="TEF119" s="321"/>
      <c r="TEG119" s="321"/>
      <c r="TEH119" s="321"/>
      <c r="TEI119" s="321"/>
      <c r="TEJ119" s="321"/>
      <c r="TEK119" s="321"/>
      <c r="TEL119" s="321"/>
      <c r="TEM119" s="321"/>
      <c r="TEN119" s="321"/>
      <c r="TEO119" s="321"/>
      <c r="TEP119" s="321"/>
      <c r="TEQ119" s="321"/>
      <c r="TER119" s="321"/>
      <c r="TES119" s="321"/>
      <c r="TET119" s="321"/>
      <c r="TEU119" s="321"/>
      <c r="TEV119" s="321"/>
      <c r="TEW119" s="321"/>
      <c r="TEX119" s="321"/>
      <c r="TEY119" s="321"/>
      <c r="TEZ119" s="321"/>
      <c r="TFA119" s="321"/>
      <c r="TFB119" s="321"/>
      <c r="TFC119" s="321"/>
      <c r="TFD119" s="321"/>
      <c r="TFE119" s="321"/>
      <c r="TFF119" s="321"/>
      <c r="TFG119" s="321"/>
      <c r="TFH119" s="321"/>
      <c r="TFI119" s="321"/>
      <c r="TFJ119" s="321"/>
      <c r="TFK119" s="321"/>
      <c r="TFL119" s="321"/>
      <c r="TFM119" s="321"/>
      <c r="TFN119" s="321"/>
      <c r="TFO119" s="321"/>
      <c r="TFP119" s="321"/>
      <c r="TFQ119" s="321"/>
      <c r="TFR119" s="321"/>
      <c r="TFS119" s="321"/>
      <c r="TFT119" s="321"/>
      <c r="TFU119" s="321"/>
      <c r="TFV119" s="321"/>
      <c r="TFW119" s="321"/>
      <c r="TFX119" s="321"/>
      <c r="TFY119" s="321"/>
      <c r="TFZ119" s="321"/>
      <c r="TGA119" s="321"/>
      <c r="TGB119" s="321"/>
      <c r="TGC119" s="321"/>
      <c r="TGD119" s="321"/>
      <c r="TGE119" s="321"/>
      <c r="TGF119" s="321"/>
      <c r="TGG119" s="321"/>
      <c r="TGH119" s="321"/>
      <c r="TGI119" s="321"/>
      <c r="TGJ119" s="321"/>
      <c r="TGK119" s="321"/>
      <c r="TGL119" s="321"/>
      <c r="TGM119" s="321"/>
      <c r="TGN119" s="321"/>
      <c r="TGO119" s="321"/>
      <c r="TGP119" s="321"/>
      <c r="TGQ119" s="321"/>
      <c r="TGR119" s="321"/>
      <c r="TGS119" s="321"/>
      <c r="TGT119" s="321"/>
      <c r="TGU119" s="321"/>
      <c r="TGV119" s="321"/>
      <c r="TGW119" s="321"/>
      <c r="TGX119" s="321"/>
      <c r="TGY119" s="321"/>
      <c r="TGZ119" s="321"/>
      <c r="THA119" s="321"/>
      <c r="THB119" s="321"/>
      <c r="THC119" s="321"/>
      <c r="THD119" s="321"/>
      <c r="THE119" s="321"/>
      <c r="THF119" s="321"/>
      <c r="THG119" s="321"/>
      <c r="THH119" s="321"/>
      <c r="THI119" s="321"/>
      <c r="THJ119" s="321"/>
      <c r="THK119" s="321"/>
      <c r="THL119" s="321"/>
      <c r="THM119" s="321"/>
      <c r="THN119" s="321"/>
      <c r="THO119" s="321"/>
      <c r="THP119" s="321"/>
      <c r="THQ119" s="321"/>
      <c r="THR119" s="321"/>
      <c r="THS119" s="321"/>
      <c r="THT119" s="321"/>
      <c r="THU119" s="321"/>
      <c r="THV119" s="321"/>
      <c r="THW119" s="321"/>
      <c r="THX119" s="321"/>
      <c r="THY119" s="321"/>
      <c r="THZ119" s="321"/>
      <c r="TIA119" s="321"/>
      <c r="TIB119" s="321"/>
      <c r="TIC119" s="321"/>
      <c r="TID119" s="321"/>
      <c r="TIE119" s="321"/>
      <c r="TIF119" s="321"/>
      <c r="TIG119" s="321"/>
      <c r="TIH119" s="321"/>
      <c r="TII119" s="321"/>
      <c r="TIJ119" s="321"/>
      <c r="TIK119" s="321"/>
      <c r="TIL119" s="321"/>
      <c r="TIM119" s="321"/>
      <c r="TIN119" s="321"/>
      <c r="TIO119" s="321"/>
      <c r="TIP119" s="321"/>
      <c r="TIQ119" s="321"/>
      <c r="TIR119" s="321"/>
      <c r="TIS119" s="321"/>
      <c r="TIT119" s="321"/>
      <c r="TIU119" s="321"/>
      <c r="TIV119" s="321"/>
      <c r="TIW119" s="321"/>
      <c r="TIX119" s="321"/>
      <c r="TIY119" s="321"/>
      <c r="TIZ119" s="321"/>
      <c r="TJA119" s="321"/>
      <c r="TJB119" s="321"/>
      <c r="TJC119" s="321"/>
      <c r="TJD119" s="321"/>
      <c r="TJE119" s="321"/>
      <c r="TJF119" s="321"/>
      <c r="TJG119" s="321"/>
      <c r="TJH119" s="321"/>
      <c r="TJI119" s="321"/>
      <c r="TJJ119" s="321"/>
      <c r="TJK119" s="321"/>
      <c r="TJL119" s="321"/>
      <c r="TJM119" s="321"/>
      <c r="TJN119" s="321"/>
      <c r="TJO119" s="321"/>
      <c r="TJP119" s="321"/>
      <c r="TJQ119" s="321"/>
      <c r="TJR119" s="321"/>
      <c r="TJS119" s="321"/>
      <c r="TJT119" s="321"/>
      <c r="TJU119" s="321"/>
      <c r="TJV119" s="321"/>
      <c r="TJW119" s="321"/>
      <c r="TJX119" s="321"/>
      <c r="TJY119" s="321"/>
      <c r="TJZ119" s="321"/>
      <c r="TKA119" s="321"/>
      <c r="TKB119" s="321"/>
      <c r="TKC119" s="321"/>
      <c r="TKD119" s="321"/>
      <c r="TKE119" s="321"/>
      <c r="TKF119" s="321"/>
      <c r="TKG119" s="321"/>
      <c r="TKH119" s="321"/>
      <c r="TKI119" s="321"/>
      <c r="TKJ119" s="321"/>
      <c r="TKK119" s="321"/>
      <c r="TKL119" s="321"/>
      <c r="TKM119" s="321"/>
      <c r="TKN119" s="321"/>
      <c r="TKO119" s="321"/>
      <c r="TKP119" s="321"/>
      <c r="TKQ119" s="321"/>
      <c r="TKR119" s="321"/>
      <c r="TKS119" s="321"/>
      <c r="TKT119" s="321"/>
      <c r="TKU119" s="321"/>
      <c r="TKV119" s="321"/>
      <c r="TKW119" s="321"/>
      <c r="TKX119" s="321"/>
      <c r="TKY119" s="321"/>
      <c r="TKZ119" s="321"/>
      <c r="TLA119" s="321"/>
      <c r="TLB119" s="321"/>
      <c r="TLC119" s="321"/>
      <c r="TLD119" s="321"/>
      <c r="TLE119" s="321"/>
      <c r="TLF119" s="321"/>
      <c r="TLG119" s="321"/>
      <c r="TLH119" s="321"/>
      <c r="TLI119" s="321"/>
      <c r="TLJ119" s="321"/>
      <c r="TLK119" s="321"/>
      <c r="TLL119" s="321"/>
      <c r="TLM119" s="321"/>
      <c r="TLN119" s="321"/>
      <c r="TLO119" s="321"/>
      <c r="TLP119" s="321"/>
      <c r="TLQ119" s="321"/>
      <c r="TLR119" s="321"/>
      <c r="TLS119" s="321"/>
      <c r="TLT119" s="321"/>
      <c r="TLU119" s="321"/>
      <c r="TLV119" s="321"/>
      <c r="TLW119" s="321"/>
      <c r="TLX119" s="321"/>
      <c r="TLY119" s="321"/>
      <c r="TLZ119" s="321"/>
      <c r="TMA119" s="321"/>
      <c r="TMB119" s="321"/>
      <c r="TMC119" s="321"/>
      <c r="TMD119" s="321"/>
      <c r="TME119" s="321"/>
      <c r="TMF119" s="321"/>
      <c r="TMG119" s="321"/>
      <c r="TMH119" s="321"/>
      <c r="TMI119" s="321"/>
      <c r="TMJ119" s="321"/>
      <c r="TMK119" s="321"/>
      <c r="TML119" s="321"/>
      <c r="TMM119" s="321"/>
      <c r="TMN119" s="321"/>
      <c r="TMO119" s="321"/>
      <c r="TMP119" s="321"/>
      <c r="TMQ119" s="321"/>
      <c r="TMR119" s="321"/>
      <c r="TMS119" s="321"/>
      <c r="TMT119" s="321"/>
      <c r="TMU119" s="321"/>
      <c r="TMV119" s="321"/>
      <c r="TMW119" s="321"/>
      <c r="TMX119" s="321"/>
      <c r="TMY119" s="321"/>
      <c r="TMZ119" s="321"/>
      <c r="TNA119" s="321"/>
      <c r="TNB119" s="321"/>
      <c r="TNC119" s="321"/>
      <c r="TND119" s="321"/>
      <c r="TNE119" s="321"/>
      <c r="TNF119" s="321"/>
      <c r="TNG119" s="321"/>
      <c r="TNH119" s="321"/>
      <c r="TNI119" s="321"/>
      <c r="TNJ119" s="321"/>
      <c r="TNK119" s="321"/>
      <c r="TNL119" s="321"/>
      <c r="TNM119" s="321"/>
      <c r="TNN119" s="321"/>
      <c r="TNO119" s="321"/>
      <c r="TNP119" s="321"/>
      <c r="TNQ119" s="321"/>
      <c r="TNR119" s="321"/>
      <c r="TNS119" s="321"/>
      <c r="TNT119" s="321"/>
      <c r="TNU119" s="321"/>
      <c r="TNV119" s="321"/>
      <c r="TNW119" s="321"/>
      <c r="TNX119" s="321"/>
      <c r="TNY119" s="321"/>
      <c r="TNZ119" s="321"/>
      <c r="TOA119" s="321"/>
      <c r="TOB119" s="321"/>
      <c r="TOC119" s="321"/>
      <c r="TOD119" s="321"/>
      <c r="TOE119" s="321"/>
      <c r="TOF119" s="321"/>
      <c r="TOG119" s="321"/>
      <c r="TOH119" s="321"/>
      <c r="TOI119" s="321"/>
      <c r="TOJ119" s="321"/>
      <c r="TOK119" s="321"/>
      <c r="TOL119" s="321"/>
      <c r="TOM119" s="321"/>
      <c r="TON119" s="321"/>
      <c r="TOO119" s="321"/>
      <c r="TOP119" s="321"/>
      <c r="TOQ119" s="321"/>
      <c r="TOR119" s="321"/>
      <c r="TOS119" s="321"/>
      <c r="TOT119" s="321"/>
      <c r="TOU119" s="321"/>
      <c r="TOV119" s="321"/>
      <c r="TOW119" s="321"/>
      <c r="TOX119" s="321"/>
      <c r="TOY119" s="321"/>
      <c r="TOZ119" s="321"/>
      <c r="TPA119" s="321"/>
      <c r="TPB119" s="321"/>
      <c r="TPC119" s="321"/>
      <c r="TPD119" s="321"/>
      <c r="TPE119" s="321"/>
      <c r="TPF119" s="321"/>
      <c r="TPG119" s="321"/>
      <c r="TPH119" s="321"/>
      <c r="TPI119" s="321"/>
      <c r="TPJ119" s="321"/>
      <c r="TPK119" s="321"/>
      <c r="TPL119" s="321"/>
      <c r="TPM119" s="321"/>
      <c r="TPN119" s="321"/>
      <c r="TPO119" s="321"/>
      <c r="TPP119" s="321"/>
      <c r="TPQ119" s="321"/>
      <c r="TPR119" s="321"/>
      <c r="TPS119" s="321"/>
      <c r="TPT119" s="321"/>
      <c r="TPU119" s="321"/>
      <c r="TPV119" s="321"/>
      <c r="TPW119" s="321"/>
      <c r="TPX119" s="321"/>
      <c r="TPY119" s="321"/>
      <c r="TPZ119" s="321"/>
      <c r="TQA119" s="321"/>
      <c r="TQB119" s="321"/>
      <c r="TQC119" s="321"/>
      <c r="TQD119" s="321"/>
      <c r="TQE119" s="321"/>
      <c r="TQF119" s="321"/>
      <c r="TQG119" s="321"/>
      <c r="TQH119" s="321"/>
      <c r="TQI119" s="321"/>
      <c r="TQJ119" s="321"/>
      <c r="TQK119" s="321"/>
      <c r="TQL119" s="321"/>
      <c r="TQM119" s="321"/>
      <c r="TQN119" s="321"/>
      <c r="TQO119" s="321"/>
      <c r="TQP119" s="321"/>
      <c r="TQQ119" s="321"/>
      <c r="TQR119" s="321"/>
      <c r="TQS119" s="321"/>
      <c r="TQT119" s="321"/>
      <c r="TQU119" s="321"/>
      <c r="TQV119" s="321"/>
      <c r="TQW119" s="321"/>
      <c r="TQX119" s="321"/>
      <c r="TQY119" s="321"/>
      <c r="TQZ119" s="321"/>
      <c r="TRA119" s="321"/>
      <c r="TRB119" s="321"/>
      <c r="TRC119" s="321"/>
      <c r="TRD119" s="321"/>
      <c r="TRE119" s="321"/>
      <c r="TRF119" s="321"/>
      <c r="TRG119" s="321"/>
      <c r="TRH119" s="321"/>
      <c r="TRI119" s="321"/>
      <c r="TRJ119" s="321"/>
      <c r="TRK119" s="321"/>
      <c r="TRL119" s="321"/>
      <c r="TRM119" s="321"/>
      <c r="TRN119" s="321"/>
      <c r="TRO119" s="321"/>
      <c r="TRP119" s="321"/>
      <c r="TRQ119" s="321"/>
      <c r="TRR119" s="321"/>
      <c r="TRS119" s="321"/>
      <c r="TRT119" s="321"/>
      <c r="TRU119" s="321"/>
      <c r="TRV119" s="321"/>
      <c r="TRW119" s="321"/>
      <c r="TRX119" s="321"/>
      <c r="TRY119" s="321"/>
      <c r="TRZ119" s="321"/>
      <c r="TSA119" s="321"/>
      <c r="TSB119" s="321"/>
      <c r="TSC119" s="321"/>
      <c r="TSD119" s="321"/>
      <c r="TSE119" s="321"/>
      <c r="TSF119" s="321"/>
      <c r="TSG119" s="321"/>
      <c r="TSH119" s="321"/>
      <c r="TSI119" s="321"/>
      <c r="TSJ119" s="321"/>
      <c r="TSK119" s="321"/>
      <c r="TSL119" s="321"/>
      <c r="TSM119" s="321"/>
      <c r="TSN119" s="321"/>
      <c r="TSO119" s="321"/>
      <c r="TSP119" s="321"/>
      <c r="TSQ119" s="321"/>
      <c r="TSR119" s="321"/>
      <c r="TSS119" s="321"/>
      <c r="TST119" s="321"/>
      <c r="TSU119" s="321"/>
      <c r="TSV119" s="321"/>
      <c r="TSW119" s="321"/>
      <c r="TSX119" s="321"/>
      <c r="TSY119" s="321"/>
      <c r="TSZ119" s="321"/>
      <c r="TTA119" s="321"/>
      <c r="TTB119" s="321"/>
      <c r="TTC119" s="321"/>
      <c r="TTD119" s="321"/>
      <c r="TTE119" s="321"/>
      <c r="TTF119" s="321"/>
      <c r="TTG119" s="321"/>
      <c r="TTH119" s="321"/>
      <c r="TTI119" s="321"/>
      <c r="TTJ119" s="321"/>
      <c r="TTK119" s="321"/>
      <c r="TTL119" s="321"/>
      <c r="TTM119" s="321"/>
      <c r="TTN119" s="321"/>
      <c r="TTO119" s="321"/>
      <c r="TTP119" s="321"/>
      <c r="TTQ119" s="321"/>
      <c r="TTR119" s="321"/>
      <c r="TTS119" s="321"/>
      <c r="TTT119" s="321"/>
      <c r="TTU119" s="321"/>
      <c r="TTV119" s="321"/>
      <c r="TTW119" s="321"/>
      <c r="TTX119" s="321"/>
      <c r="TTY119" s="321"/>
      <c r="TTZ119" s="321"/>
      <c r="TUA119" s="321"/>
      <c r="TUB119" s="321"/>
      <c r="TUC119" s="321"/>
      <c r="TUD119" s="321"/>
      <c r="TUE119" s="321"/>
      <c r="TUF119" s="321"/>
      <c r="TUG119" s="321"/>
      <c r="TUH119" s="321"/>
      <c r="TUI119" s="321"/>
      <c r="TUJ119" s="321"/>
      <c r="TUK119" s="321"/>
      <c r="TUL119" s="321"/>
      <c r="TUM119" s="321"/>
      <c r="TUN119" s="321"/>
      <c r="TUO119" s="321"/>
      <c r="TUP119" s="321"/>
      <c r="TUQ119" s="321"/>
      <c r="TUR119" s="321"/>
      <c r="TUS119" s="321"/>
      <c r="TUT119" s="321"/>
      <c r="TUU119" s="321"/>
      <c r="TUV119" s="321"/>
      <c r="TUW119" s="321"/>
      <c r="TUX119" s="321"/>
      <c r="TUY119" s="321"/>
      <c r="TUZ119" s="321"/>
      <c r="TVA119" s="321"/>
      <c r="TVB119" s="321"/>
      <c r="TVC119" s="321"/>
      <c r="TVD119" s="321"/>
      <c r="TVE119" s="321"/>
      <c r="TVF119" s="321"/>
      <c r="TVG119" s="321"/>
      <c r="TVH119" s="321"/>
      <c r="TVI119" s="321"/>
      <c r="TVJ119" s="321"/>
      <c r="TVK119" s="321"/>
      <c r="TVL119" s="321"/>
      <c r="TVM119" s="321"/>
      <c r="TVN119" s="321"/>
      <c r="TVO119" s="321"/>
      <c r="TVP119" s="321"/>
      <c r="TVQ119" s="321"/>
      <c r="TVR119" s="321"/>
      <c r="TVS119" s="321"/>
      <c r="TVT119" s="321"/>
      <c r="TVU119" s="321"/>
      <c r="TVV119" s="321"/>
      <c r="TVW119" s="321"/>
      <c r="TVX119" s="321"/>
      <c r="TVY119" s="321"/>
      <c r="TVZ119" s="321"/>
      <c r="TWA119" s="321"/>
      <c r="TWB119" s="321"/>
      <c r="TWC119" s="321"/>
      <c r="TWD119" s="321"/>
      <c r="TWE119" s="321"/>
      <c r="TWF119" s="321"/>
      <c r="TWG119" s="321"/>
      <c r="TWH119" s="321"/>
      <c r="TWI119" s="321"/>
      <c r="TWJ119" s="321"/>
      <c r="TWK119" s="321"/>
      <c r="TWL119" s="321"/>
      <c r="TWM119" s="321"/>
      <c r="TWN119" s="321"/>
      <c r="TWO119" s="321"/>
      <c r="TWP119" s="321"/>
      <c r="TWQ119" s="321"/>
      <c r="TWR119" s="321"/>
      <c r="TWS119" s="321"/>
      <c r="TWT119" s="321"/>
      <c r="TWU119" s="321"/>
      <c r="TWV119" s="321"/>
      <c r="TWW119" s="321"/>
      <c r="TWX119" s="321"/>
      <c r="TWY119" s="321"/>
      <c r="TWZ119" s="321"/>
      <c r="TXA119" s="321"/>
      <c r="TXB119" s="321"/>
      <c r="TXC119" s="321"/>
      <c r="TXD119" s="321"/>
      <c r="TXE119" s="321"/>
      <c r="TXF119" s="321"/>
      <c r="TXG119" s="321"/>
      <c r="TXH119" s="321"/>
      <c r="TXI119" s="321"/>
      <c r="TXJ119" s="321"/>
      <c r="TXK119" s="321"/>
      <c r="TXL119" s="321"/>
      <c r="TXM119" s="321"/>
      <c r="TXN119" s="321"/>
      <c r="TXO119" s="321"/>
      <c r="TXP119" s="321"/>
      <c r="TXQ119" s="321"/>
      <c r="TXR119" s="321"/>
      <c r="TXS119" s="321"/>
      <c r="TXT119" s="321"/>
      <c r="TXU119" s="321"/>
      <c r="TXV119" s="321"/>
      <c r="TXW119" s="321"/>
      <c r="TXX119" s="321"/>
      <c r="TXY119" s="321"/>
      <c r="TXZ119" s="321"/>
      <c r="TYA119" s="321"/>
      <c r="TYB119" s="321"/>
      <c r="TYC119" s="321"/>
      <c r="TYD119" s="321"/>
      <c r="TYE119" s="321"/>
      <c r="TYF119" s="321"/>
      <c r="TYG119" s="321"/>
      <c r="TYH119" s="321"/>
      <c r="TYI119" s="321"/>
      <c r="TYJ119" s="321"/>
      <c r="TYK119" s="321"/>
      <c r="TYL119" s="321"/>
      <c r="TYM119" s="321"/>
      <c r="TYN119" s="321"/>
      <c r="TYO119" s="321"/>
      <c r="TYP119" s="321"/>
      <c r="TYQ119" s="321"/>
      <c r="TYR119" s="321"/>
      <c r="TYS119" s="321"/>
      <c r="TYT119" s="321"/>
      <c r="TYU119" s="321"/>
      <c r="TYV119" s="321"/>
      <c r="TYW119" s="321"/>
      <c r="TYX119" s="321"/>
      <c r="TYY119" s="321"/>
      <c r="TYZ119" s="321"/>
      <c r="TZA119" s="321"/>
      <c r="TZB119" s="321"/>
      <c r="TZC119" s="321"/>
      <c r="TZD119" s="321"/>
      <c r="TZE119" s="321"/>
      <c r="TZF119" s="321"/>
      <c r="TZG119" s="321"/>
      <c r="TZH119" s="321"/>
      <c r="TZI119" s="321"/>
      <c r="TZJ119" s="321"/>
      <c r="TZK119" s="321"/>
      <c r="TZL119" s="321"/>
      <c r="TZM119" s="321"/>
      <c r="TZN119" s="321"/>
      <c r="TZO119" s="321"/>
      <c r="TZP119" s="321"/>
      <c r="TZQ119" s="321"/>
      <c r="TZR119" s="321"/>
      <c r="TZS119" s="321"/>
      <c r="TZT119" s="321"/>
      <c r="TZU119" s="321"/>
      <c r="TZV119" s="321"/>
      <c r="TZW119" s="321"/>
      <c r="TZX119" s="321"/>
      <c r="TZY119" s="321"/>
      <c r="TZZ119" s="321"/>
      <c r="UAA119" s="321"/>
      <c r="UAB119" s="321"/>
      <c r="UAC119" s="321"/>
      <c r="UAD119" s="321"/>
      <c r="UAE119" s="321"/>
      <c r="UAF119" s="321"/>
      <c r="UAG119" s="321"/>
      <c r="UAH119" s="321"/>
      <c r="UAI119" s="321"/>
      <c r="UAJ119" s="321"/>
      <c r="UAK119" s="321"/>
      <c r="UAL119" s="321"/>
      <c r="UAM119" s="321"/>
      <c r="UAN119" s="321"/>
      <c r="UAO119" s="321"/>
      <c r="UAP119" s="321"/>
      <c r="UAQ119" s="321"/>
      <c r="UAR119" s="321"/>
      <c r="UAS119" s="321"/>
      <c r="UAT119" s="321"/>
      <c r="UAU119" s="321"/>
      <c r="UAV119" s="321"/>
      <c r="UAW119" s="321"/>
      <c r="UAX119" s="321"/>
      <c r="UAY119" s="321"/>
      <c r="UAZ119" s="321"/>
      <c r="UBA119" s="321"/>
      <c r="UBB119" s="321"/>
      <c r="UBC119" s="321"/>
      <c r="UBD119" s="321"/>
      <c r="UBE119" s="321"/>
      <c r="UBF119" s="321"/>
      <c r="UBG119" s="321"/>
      <c r="UBH119" s="321"/>
      <c r="UBI119" s="321"/>
      <c r="UBJ119" s="321"/>
      <c r="UBK119" s="321"/>
      <c r="UBL119" s="321"/>
      <c r="UBM119" s="321"/>
      <c r="UBN119" s="321"/>
      <c r="UBO119" s="321"/>
      <c r="UBP119" s="321"/>
      <c r="UBQ119" s="321"/>
      <c r="UBR119" s="321"/>
      <c r="UBS119" s="321"/>
      <c r="UBT119" s="321"/>
      <c r="UBU119" s="321"/>
      <c r="UBV119" s="321"/>
      <c r="UBW119" s="321"/>
      <c r="UBX119" s="321"/>
      <c r="UBY119" s="321"/>
      <c r="UBZ119" s="321"/>
      <c r="UCA119" s="321"/>
      <c r="UCB119" s="321"/>
      <c r="UCC119" s="321"/>
      <c r="UCD119" s="321"/>
      <c r="UCE119" s="321"/>
      <c r="UCF119" s="321"/>
      <c r="UCG119" s="321"/>
      <c r="UCH119" s="321"/>
      <c r="UCI119" s="321"/>
      <c r="UCJ119" s="321"/>
      <c r="UCK119" s="321"/>
      <c r="UCL119" s="321"/>
      <c r="UCM119" s="321"/>
      <c r="UCN119" s="321"/>
      <c r="UCO119" s="321"/>
      <c r="UCP119" s="321"/>
      <c r="UCQ119" s="321"/>
      <c r="UCR119" s="321"/>
      <c r="UCS119" s="321"/>
      <c r="UCT119" s="321"/>
      <c r="UCU119" s="321"/>
      <c r="UCV119" s="321"/>
      <c r="UCW119" s="321"/>
      <c r="UCX119" s="321"/>
      <c r="UCY119" s="321"/>
      <c r="UCZ119" s="321"/>
      <c r="UDA119" s="321"/>
      <c r="UDB119" s="321"/>
      <c r="UDC119" s="321"/>
      <c r="UDD119" s="321"/>
      <c r="UDE119" s="321"/>
      <c r="UDF119" s="321"/>
      <c r="UDG119" s="321"/>
      <c r="UDH119" s="321"/>
      <c r="UDI119" s="321"/>
      <c r="UDJ119" s="321"/>
      <c r="UDK119" s="321"/>
      <c r="UDL119" s="321"/>
      <c r="UDM119" s="321"/>
      <c r="UDN119" s="321"/>
      <c r="UDO119" s="321"/>
      <c r="UDP119" s="321"/>
      <c r="UDQ119" s="321"/>
      <c r="UDR119" s="321"/>
      <c r="UDS119" s="321"/>
      <c r="UDT119" s="321"/>
      <c r="UDU119" s="321"/>
      <c r="UDV119" s="321"/>
      <c r="UDW119" s="321"/>
      <c r="UDX119" s="321"/>
      <c r="UDY119" s="321"/>
      <c r="UDZ119" s="321"/>
      <c r="UEA119" s="321"/>
      <c r="UEB119" s="321"/>
      <c r="UEC119" s="321"/>
      <c r="UED119" s="321"/>
      <c r="UEE119" s="321"/>
      <c r="UEF119" s="321"/>
      <c r="UEG119" s="321"/>
      <c r="UEH119" s="321"/>
      <c r="UEI119" s="321"/>
      <c r="UEJ119" s="321"/>
      <c r="UEK119" s="321"/>
      <c r="UEL119" s="321"/>
      <c r="UEM119" s="321"/>
      <c r="UEN119" s="321"/>
      <c r="UEO119" s="321"/>
      <c r="UEP119" s="321"/>
      <c r="UEQ119" s="321"/>
      <c r="UER119" s="321"/>
      <c r="UES119" s="321"/>
      <c r="UET119" s="321"/>
      <c r="UEU119" s="321"/>
      <c r="UEV119" s="321"/>
      <c r="UEW119" s="321"/>
      <c r="UEX119" s="321"/>
      <c r="UEY119" s="321"/>
      <c r="UEZ119" s="321"/>
      <c r="UFA119" s="321"/>
      <c r="UFB119" s="321"/>
      <c r="UFC119" s="321"/>
      <c r="UFD119" s="321"/>
      <c r="UFE119" s="321"/>
      <c r="UFF119" s="321"/>
      <c r="UFG119" s="321"/>
      <c r="UFH119" s="321"/>
      <c r="UFI119" s="321"/>
      <c r="UFJ119" s="321"/>
      <c r="UFK119" s="321"/>
      <c r="UFL119" s="321"/>
      <c r="UFM119" s="321"/>
      <c r="UFN119" s="321"/>
      <c r="UFO119" s="321"/>
      <c r="UFP119" s="321"/>
      <c r="UFQ119" s="321"/>
      <c r="UFR119" s="321"/>
      <c r="UFS119" s="321"/>
      <c r="UFT119" s="321"/>
      <c r="UFU119" s="321"/>
      <c r="UFV119" s="321"/>
      <c r="UFW119" s="321"/>
      <c r="UFX119" s="321"/>
      <c r="UFY119" s="321"/>
      <c r="UFZ119" s="321"/>
      <c r="UGA119" s="321"/>
      <c r="UGB119" s="321"/>
      <c r="UGC119" s="321"/>
      <c r="UGD119" s="321"/>
      <c r="UGE119" s="321"/>
      <c r="UGF119" s="321"/>
      <c r="UGG119" s="321"/>
      <c r="UGH119" s="321"/>
      <c r="UGI119" s="321"/>
      <c r="UGJ119" s="321"/>
      <c r="UGK119" s="321"/>
      <c r="UGL119" s="321"/>
      <c r="UGM119" s="321"/>
      <c r="UGN119" s="321"/>
      <c r="UGO119" s="321"/>
      <c r="UGP119" s="321"/>
      <c r="UGQ119" s="321"/>
      <c r="UGR119" s="321"/>
      <c r="UGS119" s="321"/>
      <c r="UGT119" s="321"/>
      <c r="UGU119" s="321"/>
      <c r="UGV119" s="321"/>
      <c r="UGW119" s="321"/>
      <c r="UGX119" s="321"/>
      <c r="UGY119" s="321"/>
      <c r="UGZ119" s="321"/>
      <c r="UHA119" s="321"/>
      <c r="UHB119" s="321"/>
      <c r="UHC119" s="321"/>
      <c r="UHD119" s="321"/>
      <c r="UHE119" s="321"/>
      <c r="UHF119" s="321"/>
      <c r="UHG119" s="321"/>
      <c r="UHH119" s="321"/>
      <c r="UHI119" s="321"/>
      <c r="UHJ119" s="321"/>
      <c r="UHK119" s="321"/>
      <c r="UHL119" s="321"/>
      <c r="UHM119" s="321"/>
      <c r="UHN119" s="321"/>
      <c r="UHO119" s="321"/>
      <c r="UHP119" s="321"/>
      <c r="UHQ119" s="321"/>
      <c r="UHR119" s="321"/>
      <c r="UHS119" s="321"/>
      <c r="UHT119" s="321"/>
      <c r="UHU119" s="321"/>
      <c r="UHV119" s="321"/>
      <c r="UHW119" s="321"/>
      <c r="UHX119" s="321"/>
      <c r="UHY119" s="321"/>
      <c r="UHZ119" s="321"/>
      <c r="UIA119" s="321"/>
      <c r="UIB119" s="321"/>
      <c r="UIC119" s="321"/>
      <c r="UID119" s="321"/>
      <c r="UIE119" s="321"/>
      <c r="UIF119" s="321"/>
      <c r="UIG119" s="321"/>
      <c r="UIH119" s="321"/>
      <c r="UII119" s="321"/>
      <c r="UIJ119" s="321"/>
      <c r="UIK119" s="321"/>
      <c r="UIL119" s="321"/>
      <c r="UIM119" s="321"/>
      <c r="UIN119" s="321"/>
      <c r="UIO119" s="321"/>
      <c r="UIP119" s="321"/>
      <c r="UIQ119" s="321"/>
      <c r="UIR119" s="321"/>
      <c r="UIS119" s="321"/>
      <c r="UIT119" s="321"/>
      <c r="UIU119" s="321"/>
      <c r="UIV119" s="321"/>
      <c r="UIW119" s="321"/>
      <c r="UIX119" s="321"/>
      <c r="UIY119" s="321"/>
      <c r="UIZ119" s="321"/>
      <c r="UJA119" s="321"/>
      <c r="UJB119" s="321"/>
      <c r="UJC119" s="321"/>
      <c r="UJD119" s="321"/>
      <c r="UJE119" s="321"/>
      <c r="UJF119" s="321"/>
      <c r="UJG119" s="321"/>
      <c r="UJH119" s="321"/>
      <c r="UJI119" s="321"/>
      <c r="UJJ119" s="321"/>
      <c r="UJK119" s="321"/>
      <c r="UJL119" s="321"/>
      <c r="UJM119" s="321"/>
      <c r="UJN119" s="321"/>
      <c r="UJO119" s="321"/>
      <c r="UJP119" s="321"/>
      <c r="UJQ119" s="321"/>
      <c r="UJR119" s="321"/>
      <c r="UJS119" s="321"/>
      <c r="UJT119" s="321"/>
      <c r="UJU119" s="321"/>
      <c r="UJV119" s="321"/>
      <c r="UJW119" s="321"/>
      <c r="UJX119" s="321"/>
      <c r="UJY119" s="321"/>
      <c r="UJZ119" s="321"/>
      <c r="UKA119" s="321"/>
      <c r="UKB119" s="321"/>
      <c r="UKC119" s="321"/>
      <c r="UKD119" s="321"/>
      <c r="UKE119" s="321"/>
      <c r="UKF119" s="321"/>
      <c r="UKG119" s="321"/>
      <c r="UKH119" s="321"/>
      <c r="UKI119" s="321"/>
      <c r="UKJ119" s="321"/>
      <c r="UKK119" s="321"/>
      <c r="UKL119" s="321"/>
      <c r="UKM119" s="321"/>
      <c r="UKN119" s="321"/>
      <c r="UKO119" s="321"/>
      <c r="UKP119" s="321"/>
      <c r="UKQ119" s="321"/>
      <c r="UKR119" s="321"/>
      <c r="UKS119" s="321"/>
      <c r="UKT119" s="321"/>
      <c r="UKU119" s="321"/>
      <c r="UKV119" s="321"/>
      <c r="UKW119" s="321"/>
      <c r="UKX119" s="321"/>
      <c r="UKY119" s="321"/>
      <c r="UKZ119" s="321"/>
      <c r="ULA119" s="321"/>
      <c r="ULB119" s="321"/>
      <c r="ULC119" s="321"/>
      <c r="ULD119" s="321"/>
      <c r="ULE119" s="321"/>
      <c r="ULF119" s="321"/>
      <c r="ULG119" s="321"/>
      <c r="ULH119" s="321"/>
      <c r="ULI119" s="321"/>
      <c r="ULJ119" s="321"/>
      <c r="ULK119" s="321"/>
      <c r="ULL119" s="321"/>
      <c r="ULM119" s="321"/>
      <c r="ULN119" s="321"/>
      <c r="ULO119" s="321"/>
      <c r="ULP119" s="321"/>
      <c r="ULQ119" s="321"/>
      <c r="ULR119" s="321"/>
      <c r="ULS119" s="321"/>
      <c r="ULT119" s="321"/>
      <c r="ULU119" s="321"/>
      <c r="ULV119" s="321"/>
      <c r="ULW119" s="321"/>
      <c r="ULX119" s="321"/>
      <c r="ULY119" s="321"/>
      <c r="ULZ119" s="321"/>
      <c r="UMA119" s="321"/>
      <c r="UMB119" s="321"/>
      <c r="UMC119" s="321"/>
      <c r="UMD119" s="321"/>
      <c r="UME119" s="321"/>
      <c r="UMF119" s="321"/>
      <c r="UMG119" s="321"/>
      <c r="UMH119" s="321"/>
      <c r="UMI119" s="321"/>
      <c r="UMJ119" s="321"/>
      <c r="UMK119" s="321"/>
      <c r="UML119" s="321"/>
      <c r="UMM119" s="321"/>
      <c r="UMN119" s="321"/>
      <c r="UMO119" s="321"/>
      <c r="UMP119" s="321"/>
      <c r="UMQ119" s="321"/>
      <c r="UMR119" s="321"/>
      <c r="UMS119" s="321"/>
      <c r="UMT119" s="321"/>
      <c r="UMU119" s="321"/>
      <c r="UMV119" s="321"/>
      <c r="UMW119" s="321"/>
      <c r="UMX119" s="321"/>
      <c r="UMY119" s="321"/>
      <c r="UMZ119" s="321"/>
      <c r="UNA119" s="321"/>
      <c r="UNB119" s="321"/>
      <c r="UNC119" s="321"/>
      <c r="UND119" s="321"/>
      <c r="UNE119" s="321"/>
      <c r="UNF119" s="321"/>
      <c r="UNG119" s="321"/>
      <c r="UNH119" s="321"/>
      <c r="UNI119" s="321"/>
      <c r="UNJ119" s="321"/>
      <c r="UNK119" s="321"/>
      <c r="UNL119" s="321"/>
      <c r="UNM119" s="321"/>
      <c r="UNN119" s="321"/>
      <c r="UNO119" s="321"/>
      <c r="UNP119" s="321"/>
      <c r="UNQ119" s="321"/>
      <c r="UNR119" s="321"/>
      <c r="UNS119" s="321"/>
      <c r="UNT119" s="321"/>
      <c r="UNU119" s="321"/>
      <c r="UNV119" s="321"/>
      <c r="UNW119" s="321"/>
      <c r="UNX119" s="321"/>
      <c r="UNY119" s="321"/>
      <c r="UNZ119" s="321"/>
      <c r="UOA119" s="321"/>
      <c r="UOB119" s="321"/>
      <c r="UOC119" s="321"/>
      <c r="UOD119" s="321"/>
      <c r="UOE119" s="321"/>
      <c r="UOF119" s="321"/>
      <c r="UOG119" s="321"/>
      <c r="UOH119" s="321"/>
      <c r="UOI119" s="321"/>
      <c r="UOJ119" s="321"/>
      <c r="UOK119" s="321"/>
      <c r="UOL119" s="321"/>
      <c r="UOM119" s="321"/>
      <c r="UON119" s="321"/>
      <c r="UOO119" s="321"/>
      <c r="UOP119" s="321"/>
      <c r="UOQ119" s="321"/>
      <c r="UOR119" s="321"/>
      <c r="UOS119" s="321"/>
      <c r="UOT119" s="321"/>
      <c r="UOU119" s="321"/>
      <c r="UOV119" s="321"/>
      <c r="UOW119" s="321"/>
      <c r="UOX119" s="321"/>
      <c r="UOY119" s="321"/>
      <c r="UOZ119" s="321"/>
      <c r="UPA119" s="321"/>
      <c r="UPB119" s="321"/>
      <c r="UPC119" s="321"/>
      <c r="UPD119" s="321"/>
      <c r="UPE119" s="321"/>
      <c r="UPF119" s="321"/>
      <c r="UPG119" s="321"/>
      <c r="UPH119" s="321"/>
      <c r="UPI119" s="321"/>
      <c r="UPJ119" s="321"/>
      <c r="UPK119" s="321"/>
      <c r="UPL119" s="321"/>
      <c r="UPM119" s="321"/>
      <c r="UPN119" s="321"/>
      <c r="UPO119" s="321"/>
      <c r="UPP119" s="321"/>
      <c r="UPQ119" s="321"/>
      <c r="UPR119" s="321"/>
      <c r="UPS119" s="321"/>
      <c r="UPT119" s="321"/>
      <c r="UPU119" s="321"/>
      <c r="UPV119" s="321"/>
      <c r="UPW119" s="321"/>
      <c r="UPX119" s="321"/>
      <c r="UPY119" s="321"/>
      <c r="UPZ119" s="321"/>
      <c r="UQA119" s="321"/>
      <c r="UQB119" s="321"/>
      <c r="UQC119" s="321"/>
      <c r="UQD119" s="321"/>
      <c r="UQE119" s="321"/>
      <c r="UQF119" s="321"/>
      <c r="UQG119" s="321"/>
      <c r="UQH119" s="321"/>
      <c r="UQI119" s="321"/>
      <c r="UQJ119" s="321"/>
      <c r="UQK119" s="321"/>
      <c r="UQL119" s="321"/>
      <c r="UQM119" s="321"/>
      <c r="UQN119" s="321"/>
      <c r="UQO119" s="321"/>
      <c r="UQP119" s="321"/>
      <c r="UQQ119" s="321"/>
      <c r="UQR119" s="321"/>
      <c r="UQS119" s="321"/>
      <c r="UQT119" s="321"/>
      <c r="UQU119" s="321"/>
      <c r="UQV119" s="321"/>
      <c r="UQW119" s="321"/>
      <c r="UQX119" s="321"/>
      <c r="UQY119" s="321"/>
      <c r="UQZ119" s="321"/>
      <c r="URA119" s="321"/>
      <c r="URB119" s="321"/>
      <c r="URC119" s="321"/>
      <c r="URD119" s="321"/>
      <c r="URE119" s="321"/>
      <c r="URF119" s="321"/>
      <c r="URG119" s="321"/>
      <c r="URH119" s="321"/>
      <c r="URI119" s="321"/>
      <c r="URJ119" s="321"/>
      <c r="URK119" s="321"/>
      <c r="URL119" s="321"/>
      <c r="URM119" s="321"/>
      <c r="URN119" s="321"/>
      <c r="URO119" s="321"/>
      <c r="URP119" s="321"/>
      <c r="URQ119" s="321"/>
      <c r="URR119" s="321"/>
      <c r="URS119" s="321"/>
      <c r="URT119" s="321"/>
      <c r="URU119" s="321"/>
      <c r="URV119" s="321"/>
      <c r="URW119" s="321"/>
      <c r="URX119" s="321"/>
      <c r="URY119" s="321"/>
      <c r="URZ119" s="321"/>
      <c r="USA119" s="321"/>
      <c r="USB119" s="321"/>
      <c r="USC119" s="321"/>
      <c r="USD119" s="321"/>
      <c r="USE119" s="321"/>
      <c r="USF119" s="321"/>
      <c r="USG119" s="321"/>
      <c r="USH119" s="321"/>
      <c r="USI119" s="321"/>
      <c r="USJ119" s="321"/>
      <c r="USK119" s="321"/>
      <c r="USL119" s="321"/>
      <c r="USM119" s="321"/>
      <c r="USN119" s="321"/>
      <c r="USO119" s="321"/>
      <c r="USP119" s="321"/>
      <c r="USQ119" s="321"/>
      <c r="USR119" s="321"/>
      <c r="USS119" s="321"/>
      <c r="UST119" s="321"/>
      <c r="USU119" s="321"/>
      <c r="USV119" s="321"/>
      <c r="USW119" s="321"/>
      <c r="USX119" s="321"/>
      <c r="USY119" s="321"/>
      <c r="USZ119" s="321"/>
      <c r="UTA119" s="321"/>
      <c r="UTB119" s="321"/>
      <c r="UTC119" s="321"/>
      <c r="UTD119" s="321"/>
      <c r="UTE119" s="321"/>
      <c r="UTF119" s="321"/>
      <c r="UTG119" s="321"/>
      <c r="UTH119" s="321"/>
      <c r="UTI119" s="321"/>
      <c r="UTJ119" s="321"/>
      <c r="UTK119" s="321"/>
      <c r="UTL119" s="321"/>
      <c r="UTM119" s="321"/>
      <c r="UTN119" s="321"/>
      <c r="UTO119" s="321"/>
      <c r="UTP119" s="321"/>
      <c r="UTQ119" s="321"/>
      <c r="UTR119" s="321"/>
      <c r="UTS119" s="321"/>
      <c r="UTT119" s="321"/>
      <c r="UTU119" s="321"/>
      <c r="UTV119" s="321"/>
      <c r="UTW119" s="321"/>
      <c r="UTX119" s="321"/>
      <c r="UTY119" s="321"/>
      <c r="UTZ119" s="321"/>
      <c r="UUA119" s="321"/>
      <c r="UUB119" s="321"/>
      <c r="UUC119" s="321"/>
      <c r="UUD119" s="321"/>
      <c r="UUE119" s="321"/>
      <c r="UUF119" s="321"/>
      <c r="UUG119" s="321"/>
      <c r="UUH119" s="321"/>
      <c r="UUI119" s="321"/>
      <c r="UUJ119" s="321"/>
      <c r="UUK119" s="321"/>
      <c r="UUL119" s="321"/>
      <c r="UUM119" s="321"/>
      <c r="UUN119" s="321"/>
      <c r="UUO119" s="321"/>
      <c r="UUP119" s="321"/>
      <c r="UUQ119" s="321"/>
      <c r="UUR119" s="321"/>
      <c r="UUS119" s="321"/>
      <c r="UUT119" s="321"/>
      <c r="UUU119" s="321"/>
      <c r="UUV119" s="321"/>
      <c r="UUW119" s="321"/>
      <c r="UUX119" s="321"/>
      <c r="UUY119" s="321"/>
      <c r="UUZ119" s="321"/>
      <c r="UVA119" s="321"/>
      <c r="UVB119" s="321"/>
      <c r="UVC119" s="321"/>
      <c r="UVD119" s="321"/>
      <c r="UVE119" s="321"/>
      <c r="UVF119" s="321"/>
      <c r="UVG119" s="321"/>
      <c r="UVH119" s="321"/>
      <c r="UVI119" s="321"/>
      <c r="UVJ119" s="321"/>
      <c r="UVK119" s="321"/>
      <c r="UVL119" s="321"/>
      <c r="UVM119" s="321"/>
      <c r="UVN119" s="321"/>
      <c r="UVO119" s="321"/>
      <c r="UVP119" s="321"/>
      <c r="UVQ119" s="321"/>
      <c r="UVR119" s="321"/>
      <c r="UVS119" s="321"/>
      <c r="UVT119" s="321"/>
      <c r="UVU119" s="321"/>
      <c r="UVV119" s="321"/>
      <c r="UVW119" s="321"/>
      <c r="UVX119" s="321"/>
      <c r="UVY119" s="321"/>
      <c r="UVZ119" s="321"/>
      <c r="UWA119" s="321"/>
      <c r="UWB119" s="321"/>
      <c r="UWC119" s="321"/>
      <c r="UWD119" s="321"/>
      <c r="UWE119" s="321"/>
      <c r="UWF119" s="321"/>
      <c r="UWG119" s="321"/>
      <c r="UWH119" s="321"/>
      <c r="UWI119" s="321"/>
      <c r="UWJ119" s="321"/>
      <c r="UWK119" s="321"/>
      <c r="UWL119" s="321"/>
      <c r="UWM119" s="321"/>
      <c r="UWN119" s="321"/>
      <c r="UWO119" s="321"/>
      <c r="UWP119" s="321"/>
      <c r="UWQ119" s="321"/>
      <c r="UWR119" s="321"/>
      <c r="UWS119" s="321"/>
      <c r="UWT119" s="321"/>
      <c r="UWU119" s="321"/>
      <c r="UWV119" s="321"/>
      <c r="UWW119" s="321"/>
      <c r="UWX119" s="321"/>
      <c r="UWY119" s="321"/>
      <c r="UWZ119" s="321"/>
      <c r="UXA119" s="321"/>
      <c r="UXB119" s="321"/>
      <c r="UXC119" s="321"/>
      <c r="UXD119" s="321"/>
      <c r="UXE119" s="321"/>
      <c r="UXF119" s="321"/>
      <c r="UXG119" s="321"/>
      <c r="UXH119" s="321"/>
      <c r="UXI119" s="321"/>
      <c r="UXJ119" s="321"/>
      <c r="UXK119" s="321"/>
      <c r="UXL119" s="321"/>
      <c r="UXM119" s="321"/>
      <c r="UXN119" s="321"/>
      <c r="UXO119" s="321"/>
      <c r="UXP119" s="321"/>
      <c r="UXQ119" s="321"/>
      <c r="UXR119" s="321"/>
      <c r="UXS119" s="321"/>
      <c r="UXT119" s="321"/>
      <c r="UXU119" s="321"/>
      <c r="UXV119" s="321"/>
      <c r="UXW119" s="321"/>
      <c r="UXX119" s="321"/>
      <c r="UXY119" s="321"/>
      <c r="UXZ119" s="321"/>
      <c r="UYA119" s="321"/>
      <c r="UYB119" s="321"/>
      <c r="UYC119" s="321"/>
      <c r="UYD119" s="321"/>
      <c r="UYE119" s="321"/>
      <c r="UYF119" s="321"/>
      <c r="UYG119" s="321"/>
      <c r="UYH119" s="321"/>
      <c r="UYI119" s="321"/>
      <c r="UYJ119" s="321"/>
      <c r="UYK119" s="321"/>
      <c r="UYL119" s="321"/>
      <c r="UYM119" s="321"/>
      <c r="UYN119" s="321"/>
      <c r="UYO119" s="321"/>
      <c r="UYP119" s="321"/>
      <c r="UYQ119" s="321"/>
      <c r="UYR119" s="321"/>
      <c r="UYS119" s="321"/>
      <c r="UYT119" s="321"/>
      <c r="UYU119" s="321"/>
      <c r="UYV119" s="321"/>
      <c r="UYW119" s="321"/>
      <c r="UYX119" s="321"/>
      <c r="UYY119" s="321"/>
      <c r="UYZ119" s="321"/>
      <c r="UZA119" s="321"/>
      <c r="UZB119" s="321"/>
      <c r="UZC119" s="321"/>
      <c r="UZD119" s="321"/>
      <c r="UZE119" s="321"/>
      <c r="UZF119" s="321"/>
      <c r="UZG119" s="321"/>
      <c r="UZH119" s="321"/>
      <c r="UZI119" s="321"/>
      <c r="UZJ119" s="321"/>
      <c r="UZK119" s="321"/>
      <c r="UZL119" s="321"/>
      <c r="UZM119" s="321"/>
      <c r="UZN119" s="321"/>
      <c r="UZO119" s="321"/>
      <c r="UZP119" s="321"/>
      <c r="UZQ119" s="321"/>
      <c r="UZR119" s="321"/>
      <c r="UZS119" s="321"/>
      <c r="UZT119" s="321"/>
      <c r="UZU119" s="321"/>
      <c r="UZV119" s="321"/>
      <c r="UZW119" s="321"/>
      <c r="UZX119" s="321"/>
      <c r="UZY119" s="321"/>
      <c r="UZZ119" s="321"/>
      <c r="VAA119" s="321"/>
      <c r="VAB119" s="321"/>
      <c r="VAC119" s="321"/>
      <c r="VAD119" s="321"/>
      <c r="VAE119" s="321"/>
      <c r="VAF119" s="321"/>
      <c r="VAG119" s="321"/>
      <c r="VAH119" s="321"/>
      <c r="VAI119" s="321"/>
      <c r="VAJ119" s="321"/>
      <c r="VAK119" s="321"/>
      <c r="VAL119" s="321"/>
      <c r="VAM119" s="321"/>
      <c r="VAN119" s="321"/>
      <c r="VAO119" s="321"/>
      <c r="VAP119" s="321"/>
      <c r="VAQ119" s="321"/>
      <c r="VAR119" s="321"/>
      <c r="VAS119" s="321"/>
      <c r="VAT119" s="321"/>
      <c r="VAU119" s="321"/>
      <c r="VAV119" s="321"/>
      <c r="VAW119" s="321"/>
      <c r="VAX119" s="321"/>
      <c r="VAY119" s="321"/>
      <c r="VAZ119" s="321"/>
      <c r="VBA119" s="321"/>
      <c r="VBB119" s="321"/>
      <c r="VBC119" s="321"/>
      <c r="VBD119" s="321"/>
      <c r="VBE119" s="321"/>
      <c r="VBF119" s="321"/>
      <c r="VBG119" s="321"/>
      <c r="VBH119" s="321"/>
      <c r="VBI119" s="321"/>
      <c r="VBJ119" s="321"/>
      <c r="VBK119" s="321"/>
      <c r="VBL119" s="321"/>
      <c r="VBM119" s="321"/>
      <c r="VBN119" s="321"/>
      <c r="VBO119" s="321"/>
      <c r="VBP119" s="321"/>
      <c r="VBQ119" s="321"/>
      <c r="VBR119" s="321"/>
      <c r="VBS119" s="321"/>
      <c r="VBT119" s="321"/>
      <c r="VBU119" s="321"/>
      <c r="VBV119" s="321"/>
      <c r="VBW119" s="321"/>
      <c r="VBX119" s="321"/>
      <c r="VBY119" s="321"/>
      <c r="VBZ119" s="321"/>
      <c r="VCA119" s="321"/>
      <c r="VCB119" s="321"/>
      <c r="VCC119" s="321"/>
      <c r="VCD119" s="321"/>
      <c r="VCE119" s="321"/>
      <c r="VCF119" s="321"/>
      <c r="VCG119" s="321"/>
      <c r="VCH119" s="321"/>
      <c r="VCI119" s="321"/>
      <c r="VCJ119" s="321"/>
      <c r="VCK119" s="321"/>
      <c r="VCL119" s="321"/>
      <c r="VCM119" s="321"/>
      <c r="VCN119" s="321"/>
      <c r="VCO119" s="321"/>
      <c r="VCP119" s="321"/>
      <c r="VCQ119" s="321"/>
      <c r="VCR119" s="321"/>
      <c r="VCS119" s="321"/>
      <c r="VCT119" s="321"/>
      <c r="VCU119" s="321"/>
      <c r="VCV119" s="321"/>
      <c r="VCW119" s="321"/>
      <c r="VCX119" s="321"/>
      <c r="VCY119" s="321"/>
      <c r="VCZ119" s="321"/>
      <c r="VDA119" s="321"/>
      <c r="VDB119" s="321"/>
      <c r="VDC119" s="321"/>
      <c r="VDD119" s="321"/>
      <c r="VDE119" s="321"/>
      <c r="VDF119" s="321"/>
      <c r="VDG119" s="321"/>
      <c r="VDH119" s="321"/>
      <c r="VDI119" s="321"/>
      <c r="VDJ119" s="321"/>
      <c r="VDK119" s="321"/>
      <c r="VDL119" s="321"/>
      <c r="VDM119" s="321"/>
      <c r="VDN119" s="321"/>
      <c r="VDO119" s="321"/>
      <c r="VDP119" s="321"/>
      <c r="VDQ119" s="321"/>
      <c r="VDR119" s="321"/>
      <c r="VDS119" s="321"/>
      <c r="VDT119" s="321"/>
      <c r="VDU119" s="321"/>
      <c r="VDV119" s="321"/>
      <c r="VDW119" s="321"/>
      <c r="VDX119" s="321"/>
      <c r="VDY119" s="321"/>
      <c r="VDZ119" s="321"/>
      <c r="VEA119" s="321"/>
      <c r="VEB119" s="321"/>
      <c r="VEC119" s="321"/>
      <c r="VED119" s="321"/>
      <c r="VEE119" s="321"/>
      <c r="VEF119" s="321"/>
      <c r="VEG119" s="321"/>
      <c r="VEH119" s="321"/>
      <c r="VEI119" s="321"/>
      <c r="VEJ119" s="321"/>
      <c r="VEK119" s="321"/>
      <c r="VEL119" s="321"/>
      <c r="VEM119" s="321"/>
      <c r="VEN119" s="321"/>
      <c r="VEO119" s="321"/>
      <c r="VEP119" s="321"/>
      <c r="VEQ119" s="321"/>
      <c r="VER119" s="321"/>
      <c r="VES119" s="321"/>
      <c r="VET119" s="321"/>
      <c r="VEU119" s="321"/>
      <c r="VEV119" s="321"/>
      <c r="VEW119" s="321"/>
      <c r="VEX119" s="321"/>
      <c r="VEY119" s="321"/>
      <c r="VEZ119" s="321"/>
      <c r="VFA119" s="321"/>
      <c r="VFB119" s="321"/>
      <c r="VFC119" s="321"/>
      <c r="VFD119" s="321"/>
      <c r="VFE119" s="321"/>
      <c r="VFF119" s="321"/>
      <c r="VFG119" s="321"/>
      <c r="VFH119" s="321"/>
      <c r="VFI119" s="321"/>
      <c r="VFJ119" s="321"/>
      <c r="VFK119" s="321"/>
      <c r="VFL119" s="321"/>
      <c r="VFM119" s="321"/>
      <c r="VFN119" s="321"/>
      <c r="VFO119" s="321"/>
      <c r="VFP119" s="321"/>
      <c r="VFQ119" s="321"/>
      <c r="VFR119" s="321"/>
      <c r="VFS119" s="321"/>
      <c r="VFT119" s="321"/>
      <c r="VFU119" s="321"/>
      <c r="VFV119" s="321"/>
      <c r="VFW119" s="321"/>
      <c r="VFX119" s="321"/>
      <c r="VFY119" s="321"/>
      <c r="VFZ119" s="321"/>
      <c r="VGA119" s="321"/>
      <c r="VGB119" s="321"/>
      <c r="VGC119" s="321"/>
      <c r="VGD119" s="321"/>
      <c r="VGE119" s="321"/>
      <c r="VGF119" s="321"/>
      <c r="VGG119" s="321"/>
      <c r="VGH119" s="321"/>
      <c r="VGI119" s="321"/>
      <c r="VGJ119" s="321"/>
      <c r="VGK119" s="321"/>
      <c r="VGL119" s="321"/>
      <c r="VGM119" s="321"/>
      <c r="VGN119" s="321"/>
      <c r="VGO119" s="321"/>
      <c r="VGP119" s="321"/>
      <c r="VGQ119" s="321"/>
      <c r="VGR119" s="321"/>
      <c r="VGS119" s="321"/>
      <c r="VGT119" s="321"/>
      <c r="VGU119" s="321"/>
      <c r="VGV119" s="321"/>
      <c r="VGW119" s="321"/>
      <c r="VGX119" s="321"/>
      <c r="VGY119" s="321"/>
      <c r="VGZ119" s="321"/>
      <c r="VHA119" s="321"/>
      <c r="VHB119" s="321"/>
      <c r="VHC119" s="321"/>
      <c r="VHD119" s="321"/>
      <c r="VHE119" s="321"/>
      <c r="VHF119" s="321"/>
      <c r="VHG119" s="321"/>
      <c r="VHH119" s="321"/>
      <c r="VHI119" s="321"/>
      <c r="VHJ119" s="321"/>
      <c r="VHK119" s="321"/>
      <c r="VHL119" s="321"/>
      <c r="VHM119" s="321"/>
      <c r="VHN119" s="321"/>
      <c r="VHO119" s="321"/>
      <c r="VHP119" s="321"/>
      <c r="VHQ119" s="321"/>
      <c r="VHR119" s="321"/>
      <c r="VHS119" s="321"/>
      <c r="VHT119" s="321"/>
      <c r="VHU119" s="321"/>
      <c r="VHV119" s="321"/>
      <c r="VHW119" s="321"/>
      <c r="VHX119" s="321"/>
      <c r="VHY119" s="321"/>
      <c r="VHZ119" s="321"/>
      <c r="VIA119" s="321"/>
      <c r="VIB119" s="321"/>
      <c r="VIC119" s="321"/>
      <c r="VID119" s="321"/>
      <c r="VIE119" s="321"/>
      <c r="VIF119" s="321"/>
      <c r="VIG119" s="321"/>
      <c r="VIH119" s="321"/>
      <c r="VII119" s="321"/>
      <c r="VIJ119" s="321"/>
      <c r="VIK119" s="321"/>
      <c r="VIL119" s="321"/>
      <c r="VIM119" s="321"/>
      <c r="VIN119" s="321"/>
      <c r="VIO119" s="321"/>
      <c r="VIP119" s="321"/>
      <c r="VIQ119" s="321"/>
      <c r="VIR119" s="321"/>
      <c r="VIS119" s="321"/>
      <c r="VIT119" s="321"/>
      <c r="VIU119" s="321"/>
      <c r="VIV119" s="321"/>
      <c r="VIW119" s="321"/>
      <c r="VIX119" s="321"/>
      <c r="VIY119" s="321"/>
      <c r="VIZ119" s="321"/>
      <c r="VJA119" s="321"/>
      <c r="VJB119" s="321"/>
      <c r="VJC119" s="321"/>
      <c r="VJD119" s="321"/>
      <c r="VJE119" s="321"/>
      <c r="VJF119" s="321"/>
      <c r="VJG119" s="321"/>
      <c r="VJH119" s="321"/>
      <c r="VJI119" s="321"/>
      <c r="VJJ119" s="321"/>
      <c r="VJK119" s="321"/>
      <c r="VJL119" s="321"/>
      <c r="VJM119" s="321"/>
      <c r="VJN119" s="321"/>
      <c r="VJO119" s="321"/>
      <c r="VJP119" s="321"/>
      <c r="VJQ119" s="321"/>
      <c r="VJR119" s="321"/>
      <c r="VJS119" s="321"/>
      <c r="VJT119" s="321"/>
      <c r="VJU119" s="321"/>
      <c r="VJV119" s="321"/>
      <c r="VJW119" s="321"/>
      <c r="VJX119" s="321"/>
      <c r="VJY119" s="321"/>
      <c r="VJZ119" s="321"/>
      <c r="VKA119" s="321"/>
      <c r="VKB119" s="321"/>
      <c r="VKC119" s="321"/>
      <c r="VKD119" s="321"/>
      <c r="VKE119" s="321"/>
      <c r="VKF119" s="321"/>
      <c r="VKG119" s="321"/>
      <c r="VKH119" s="321"/>
      <c r="VKI119" s="321"/>
      <c r="VKJ119" s="321"/>
      <c r="VKK119" s="321"/>
      <c r="VKL119" s="321"/>
      <c r="VKM119" s="321"/>
      <c r="VKN119" s="321"/>
      <c r="VKO119" s="321"/>
      <c r="VKP119" s="321"/>
      <c r="VKQ119" s="321"/>
      <c r="VKR119" s="321"/>
      <c r="VKS119" s="321"/>
      <c r="VKT119" s="321"/>
      <c r="VKU119" s="321"/>
      <c r="VKV119" s="321"/>
      <c r="VKW119" s="321"/>
      <c r="VKX119" s="321"/>
      <c r="VKY119" s="321"/>
      <c r="VKZ119" s="321"/>
      <c r="VLA119" s="321"/>
      <c r="VLB119" s="321"/>
      <c r="VLC119" s="321"/>
      <c r="VLD119" s="321"/>
      <c r="VLE119" s="321"/>
      <c r="VLF119" s="321"/>
      <c r="VLG119" s="321"/>
      <c r="VLH119" s="321"/>
      <c r="VLI119" s="321"/>
      <c r="VLJ119" s="321"/>
      <c r="VLK119" s="321"/>
      <c r="VLL119" s="321"/>
      <c r="VLM119" s="321"/>
      <c r="VLN119" s="321"/>
      <c r="VLO119" s="321"/>
      <c r="VLP119" s="321"/>
      <c r="VLQ119" s="321"/>
      <c r="VLR119" s="321"/>
      <c r="VLS119" s="321"/>
      <c r="VLT119" s="321"/>
      <c r="VLU119" s="321"/>
      <c r="VLV119" s="321"/>
      <c r="VLW119" s="321"/>
      <c r="VLX119" s="321"/>
      <c r="VLY119" s="321"/>
      <c r="VLZ119" s="321"/>
      <c r="VMA119" s="321"/>
      <c r="VMB119" s="321"/>
      <c r="VMC119" s="321"/>
      <c r="VMD119" s="321"/>
      <c r="VME119" s="321"/>
      <c r="VMF119" s="321"/>
      <c r="VMG119" s="321"/>
      <c r="VMH119" s="321"/>
      <c r="VMI119" s="321"/>
      <c r="VMJ119" s="321"/>
      <c r="VMK119" s="321"/>
      <c r="VML119" s="321"/>
      <c r="VMM119" s="321"/>
      <c r="VMN119" s="321"/>
      <c r="VMO119" s="321"/>
      <c r="VMP119" s="321"/>
      <c r="VMQ119" s="321"/>
      <c r="VMR119" s="321"/>
      <c r="VMS119" s="321"/>
      <c r="VMT119" s="321"/>
      <c r="VMU119" s="321"/>
      <c r="VMV119" s="321"/>
      <c r="VMW119" s="321"/>
      <c r="VMX119" s="321"/>
      <c r="VMY119" s="321"/>
      <c r="VMZ119" s="321"/>
      <c r="VNA119" s="321"/>
      <c r="VNB119" s="321"/>
      <c r="VNC119" s="321"/>
      <c r="VND119" s="321"/>
      <c r="VNE119" s="321"/>
      <c r="VNF119" s="321"/>
      <c r="VNG119" s="321"/>
      <c r="VNH119" s="321"/>
      <c r="VNI119" s="321"/>
      <c r="VNJ119" s="321"/>
      <c r="VNK119" s="321"/>
      <c r="VNL119" s="321"/>
      <c r="VNM119" s="321"/>
      <c r="VNN119" s="321"/>
      <c r="VNO119" s="321"/>
      <c r="VNP119" s="321"/>
      <c r="VNQ119" s="321"/>
      <c r="VNR119" s="321"/>
      <c r="VNS119" s="321"/>
      <c r="VNT119" s="321"/>
      <c r="VNU119" s="321"/>
      <c r="VNV119" s="321"/>
      <c r="VNW119" s="321"/>
      <c r="VNX119" s="321"/>
      <c r="VNY119" s="321"/>
      <c r="VNZ119" s="321"/>
      <c r="VOA119" s="321"/>
      <c r="VOB119" s="321"/>
      <c r="VOC119" s="321"/>
      <c r="VOD119" s="321"/>
      <c r="VOE119" s="321"/>
      <c r="VOF119" s="321"/>
      <c r="VOG119" s="321"/>
      <c r="VOH119" s="321"/>
      <c r="VOI119" s="321"/>
      <c r="VOJ119" s="321"/>
      <c r="VOK119" s="321"/>
      <c r="VOL119" s="321"/>
      <c r="VOM119" s="321"/>
      <c r="VON119" s="321"/>
      <c r="VOO119" s="321"/>
      <c r="VOP119" s="321"/>
      <c r="VOQ119" s="321"/>
      <c r="VOR119" s="321"/>
      <c r="VOS119" s="321"/>
      <c r="VOT119" s="321"/>
      <c r="VOU119" s="321"/>
      <c r="VOV119" s="321"/>
      <c r="VOW119" s="321"/>
      <c r="VOX119" s="321"/>
      <c r="VOY119" s="321"/>
      <c r="VOZ119" s="321"/>
      <c r="VPA119" s="321"/>
      <c r="VPB119" s="321"/>
      <c r="VPC119" s="321"/>
      <c r="VPD119" s="321"/>
      <c r="VPE119" s="321"/>
      <c r="VPF119" s="321"/>
      <c r="VPG119" s="321"/>
      <c r="VPH119" s="321"/>
      <c r="VPI119" s="321"/>
      <c r="VPJ119" s="321"/>
      <c r="VPK119" s="321"/>
      <c r="VPL119" s="321"/>
      <c r="VPM119" s="321"/>
      <c r="VPN119" s="321"/>
      <c r="VPO119" s="321"/>
      <c r="VPP119" s="321"/>
      <c r="VPQ119" s="321"/>
      <c r="VPR119" s="321"/>
      <c r="VPS119" s="321"/>
      <c r="VPT119" s="321"/>
      <c r="VPU119" s="321"/>
      <c r="VPV119" s="321"/>
      <c r="VPW119" s="321"/>
      <c r="VPX119" s="321"/>
      <c r="VPY119" s="321"/>
      <c r="VPZ119" s="321"/>
      <c r="VQA119" s="321"/>
      <c r="VQB119" s="321"/>
      <c r="VQC119" s="321"/>
      <c r="VQD119" s="321"/>
      <c r="VQE119" s="321"/>
      <c r="VQF119" s="321"/>
      <c r="VQG119" s="321"/>
      <c r="VQH119" s="321"/>
      <c r="VQI119" s="321"/>
      <c r="VQJ119" s="321"/>
      <c r="VQK119" s="321"/>
      <c r="VQL119" s="321"/>
      <c r="VQM119" s="321"/>
      <c r="VQN119" s="321"/>
      <c r="VQO119" s="321"/>
      <c r="VQP119" s="321"/>
      <c r="VQQ119" s="321"/>
      <c r="VQR119" s="321"/>
      <c r="VQS119" s="321"/>
      <c r="VQT119" s="321"/>
      <c r="VQU119" s="321"/>
      <c r="VQV119" s="321"/>
      <c r="VQW119" s="321"/>
      <c r="VQX119" s="321"/>
      <c r="VQY119" s="321"/>
      <c r="VQZ119" s="321"/>
      <c r="VRA119" s="321"/>
      <c r="VRB119" s="321"/>
      <c r="VRC119" s="321"/>
      <c r="VRD119" s="321"/>
      <c r="VRE119" s="321"/>
      <c r="VRF119" s="321"/>
      <c r="VRG119" s="321"/>
      <c r="VRH119" s="321"/>
      <c r="VRI119" s="321"/>
      <c r="VRJ119" s="321"/>
      <c r="VRK119" s="321"/>
      <c r="VRL119" s="321"/>
      <c r="VRM119" s="321"/>
      <c r="VRN119" s="321"/>
      <c r="VRO119" s="321"/>
      <c r="VRP119" s="321"/>
      <c r="VRQ119" s="321"/>
      <c r="VRR119" s="321"/>
      <c r="VRS119" s="321"/>
      <c r="VRT119" s="321"/>
      <c r="VRU119" s="321"/>
      <c r="VRV119" s="321"/>
      <c r="VRW119" s="321"/>
      <c r="VRX119" s="321"/>
      <c r="VRY119" s="321"/>
      <c r="VRZ119" s="321"/>
      <c r="VSA119" s="321"/>
      <c r="VSB119" s="321"/>
      <c r="VSC119" s="321"/>
      <c r="VSD119" s="321"/>
      <c r="VSE119" s="321"/>
      <c r="VSF119" s="321"/>
      <c r="VSG119" s="321"/>
      <c r="VSH119" s="321"/>
      <c r="VSI119" s="321"/>
      <c r="VSJ119" s="321"/>
      <c r="VSK119" s="321"/>
      <c r="VSL119" s="321"/>
      <c r="VSM119" s="321"/>
      <c r="VSN119" s="321"/>
      <c r="VSO119" s="321"/>
      <c r="VSP119" s="321"/>
      <c r="VSQ119" s="321"/>
      <c r="VSR119" s="321"/>
      <c r="VSS119" s="321"/>
      <c r="VST119" s="321"/>
      <c r="VSU119" s="321"/>
      <c r="VSV119" s="321"/>
      <c r="VSW119" s="321"/>
      <c r="VSX119" s="321"/>
      <c r="VSY119" s="321"/>
      <c r="VSZ119" s="321"/>
      <c r="VTA119" s="321"/>
      <c r="VTB119" s="321"/>
      <c r="VTC119" s="321"/>
      <c r="VTD119" s="321"/>
      <c r="VTE119" s="321"/>
      <c r="VTF119" s="321"/>
      <c r="VTG119" s="321"/>
      <c r="VTH119" s="321"/>
      <c r="VTI119" s="321"/>
      <c r="VTJ119" s="321"/>
      <c r="VTK119" s="321"/>
      <c r="VTL119" s="321"/>
      <c r="VTM119" s="321"/>
      <c r="VTN119" s="321"/>
      <c r="VTO119" s="321"/>
      <c r="VTP119" s="321"/>
      <c r="VTQ119" s="321"/>
      <c r="VTR119" s="321"/>
      <c r="VTS119" s="321"/>
      <c r="VTT119" s="321"/>
      <c r="VTU119" s="321"/>
      <c r="VTV119" s="321"/>
      <c r="VTW119" s="321"/>
      <c r="VTX119" s="321"/>
      <c r="VTY119" s="321"/>
      <c r="VTZ119" s="321"/>
      <c r="VUA119" s="321"/>
      <c r="VUB119" s="321"/>
      <c r="VUC119" s="321"/>
      <c r="VUD119" s="321"/>
      <c r="VUE119" s="321"/>
      <c r="VUF119" s="321"/>
      <c r="VUG119" s="321"/>
      <c r="VUH119" s="321"/>
      <c r="VUI119" s="321"/>
      <c r="VUJ119" s="321"/>
      <c r="VUK119" s="321"/>
      <c r="VUL119" s="321"/>
      <c r="VUM119" s="321"/>
      <c r="VUN119" s="321"/>
      <c r="VUO119" s="321"/>
      <c r="VUP119" s="321"/>
      <c r="VUQ119" s="321"/>
      <c r="VUR119" s="321"/>
      <c r="VUS119" s="321"/>
      <c r="VUT119" s="321"/>
      <c r="VUU119" s="321"/>
      <c r="VUV119" s="321"/>
      <c r="VUW119" s="321"/>
      <c r="VUX119" s="321"/>
      <c r="VUY119" s="321"/>
      <c r="VUZ119" s="321"/>
      <c r="VVA119" s="321"/>
      <c r="VVB119" s="321"/>
      <c r="VVC119" s="321"/>
      <c r="VVD119" s="321"/>
      <c r="VVE119" s="321"/>
      <c r="VVF119" s="321"/>
      <c r="VVG119" s="321"/>
      <c r="VVH119" s="321"/>
      <c r="VVI119" s="321"/>
      <c r="VVJ119" s="321"/>
      <c r="VVK119" s="321"/>
      <c r="VVL119" s="321"/>
      <c r="VVM119" s="321"/>
      <c r="VVN119" s="321"/>
      <c r="VVO119" s="321"/>
      <c r="VVP119" s="321"/>
      <c r="VVQ119" s="321"/>
      <c r="VVR119" s="321"/>
      <c r="VVS119" s="321"/>
      <c r="VVT119" s="321"/>
      <c r="VVU119" s="321"/>
      <c r="VVV119" s="321"/>
      <c r="VVW119" s="321"/>
      <c r="VVX119" s="321"/>
      <c r="VVY119" s="321"/>
      <c r="VVZ119" s="321"/>
      <c r="VWA119" s="321"/>
      <c r="VWB119" s="321"/>
      <c r="VWC119" s="321"/>
      <c r="VWD119" s="321"/>
      <c r="VWE119" s="321"/>
      <c r="VWF119" s="321"/>
      <c r="VWG119" s="321"/>
      <c r="VWH119" s="321"/>
      <c r="VWI119" s="321"/>
      <c r="VWJ119" s="321"/>
      <c r="VWK119" s="321"/>
      <c r="VWL119" s="321"/>
      <c r="VWM119" s="321"/>
      <c r="VWN119" s="321"/>
      <c r="VWO119" s="321"/>
      <c r="VWP119" s="321"/>
      <c r="VWQ119" s="321"/>
      <c r="VWR119" s="321"/>
      <c r="VWS119" s="321"/>
      <c r="VWT119" s="321"/>
      <c r="VWU119" s="321"/>
      <c r="VWV119" s="321"/>
      <c r="VWW119" s="321"/>
      <c r="VWX119" s="321"/>
      <c r="VWY119" s="321"/>
      <c r="VWZ119" s="321"/>
      <c r="VXA119" s="321"/>
      <c r="VXB119" s="321"/>
      <c r="VXC119" s="321"/>
      <c r="VXD119" s="321"/>
      <c r="VXE119" s="321"/>
      <c r="VXF119" s="321"/>
      <c r="VXG119" s="321"/>
      <c r="VXH119" s="321"/>
      <c r="VXI119" s="321"/>
      <c r="VXJ119" s="321"/>
      <c r="VXK119" s="321"/>
      <c r="VXL119" s="321"/>
      <c r="VXM119" s="321"/>
      <c r="VXN119" s="321"/>
      <c r="VXO119" s="321"/>
      <c r="VXP119" s="321"/>
      <c r="VXQ119" s="321"/>
      <c r="VXR119" s="321"/>
      <c r="VXS119" s="321"/>
      <c r="VXT119" s="321"/>
      <c r="VXU119" s="321"/>
      <c r="VXV119" s="321"/>
      <c r="VXW119" s="321"/>
      <c r="VXX119" s="321"/>
      <c r="VXY119" s="321"/>
      <c r="VXZ119" s="321"/>
      <c r="VYA119" s="321"/>
      <c r="VYB119" s="321"/>
      <c r="VYC119" s="321"/>
      <c r="VYD119" s="321"/>
      <c r="VYE119" s="321"/>
      <c r="VYF119" s="321"/>
      <c r="VYG119" s="321"/>
      <c r="VYH119" s="321"/>
      <c r="VYI119" s="321"/>
      <c r="VYJ119" s="321"/>
      <c r="VYK119" s="321"/>
      <c r="VYL119" s="321"/>
      <c r="VYM119" s="321"/>
      <c r="VYN119" s="321"/>
      <c r="VYO119" s="321"/>
      <c r="VYP119" s="321"/>
      <c r="VYQ119" s="321"/>
      <c r="VYR119" s="321"/>
      <c r="VYS119" s="321"/>
      <c r="VYT119" s="321"/>
      <c r="VYU119" s="321"/>
      <c r="VYV119" s="321"/>
      <c r="VYW119" s="321"/>
      <c r="VYX119" s="321"/>
      <c r="VYY119" s="321"/>
      <c r="VYZ119" s="321"/>
      <c r="VZA119" s="321"/>
      <c r="VZB119" s="321"/>
      <c r="VZC119" s="321"/>
      <c r="VZD119" s="321"/>
      <c r="VZE119" s="321"/>
      <c r="VZF119" s="321"/>
      <c r="VZG119" s="321"/>
      <c r="VZH119" s="321"/>
      <c r="VZI119" s="321"/>
      <c r="VZJ119" s="321"/>
      <c r="VZK119" s="321"/>
      <c r="VZL119" s="321"/>
      <c r="VZM119" s="321"/>
      <c r="VZN119" s="321"/>
      <c r="VZO119" s="321"/>
      <c r="VZP119" s="321"/>
      <c r="VZQ119" s="321"/>
      <c r="VZR119" s="321"/>
      <c r="VZS119" s="321"/>
      <c r="VZT119" s="321"/>
      <c r="VZU119" s="321"/>
      <c r="VZV119" s="321"/>
      <c r="VZW119" s="321"/>
      <c r="VZX119" s="321"/>
      <c r="VZY119" s="321"/>
      <c r="VZZ119" s="321"/>
      <c r="WAA119" s="321"/>
      <c r="WAB119" s="321"/>
      <c r="WAC119" s="321"/>
      <c r="WAD119" s="321"/>
      <c r="WAE119" s="321"/>
      <c r="WAF119" s="321"/>
      <c r="WAG119" s="321"/>
      <c r="WAH119" s="321"/>
      <c r="WAI119" s="321"/>
      <c r="WAJ119" s="321"/>
      <c r="WAK119" s="321"/>
      <c r="WAL119" s="321"/>
      <c r="WAM119" s="321"/>
      <c r="WAN119" s="321"/>
      <c r="WAO119" s="321"/>
      <c r="WAP119" s="321"/>
      <c r="WAQ119" s="321"/>
      <c r="WAR119" s="321"/>
      <c r="WAS119" s="321"/>
      <c r="WAT119" s="321"/>
      <c r="WAU119" s="321"/>
      <c r="WAV119" s="321"/>
      <c r="WAW119" s="321"/>
      <c r="WAX119" s="321"/>
      <c r="WAY119" s="321"/>
      <c r="WAZ119" s="321"/>
      <c r="WBA119" s="321"/>
      <c r="WBB119" s="321"/>
      <c r="WBC119" s="321"/>
      <c r="WBD119" s="321"/>
      <c r="WBE119" s="321"/>
      <c r="WBF119" s="321"/>
      <c r="WBG119" s="321"/>
      <c r="WBH119" s="321"/>
      <c r="WBI119" s="321"/>
      <c r="WBJ119" s="321"/>
      <c r="WBK119" s="321"/>
      <c r="WBL119" s="321"/>
      <c r="WBM119" s="321"/>
      <c r="WBN119" s="321"/>
      <c r="WBO119" s="321"/>
      <c r="WBP119" s="321"/>
      <c r="WBQ119" s="321"/>
      <c r="WBR119" s="321"/>
      <c r="WBS119" s="321"/>
      <c r="WBT119" s="321"/>
      <c r="WBU119" s="321"/>
      <c r="WBV119" s="321"/>
      <c r="WBW119" s="321"/>
      <c r="WBX119" s="321"/>
      <c r="WBY119" s="321"/>
      <c r="WBZ119" s="321"/>
      <c r="WCA119" s="321"/>
      <c r="WCB119" s="321"/>
      <c r="WCC119" s="321"/>
      <c r="WCD119" s="321"/>
      <c r="WCE119" s="321"/>
      <c r="WCF119" s="321"/>
      <c r="WCG119" s="321"/>
      <c r="WCH119" s="321"/>
      <c r="WCI119" s="321"/>
      <c r="WCJ119" s="321"/>
      <c r="WCK119" s="321"/>
      <c r="WCL119" s="321"/>
      <c r="WCM119" s="321"/>
      <c r="WCN119" s="321"/>
      <c r="WCO119" s="321"/>
      <c r="WCP119" s="321"/>
      <c r="WCQ119" s="321"/>
      <c r="WCR119" s="321"/>
      <c r="WCS119" s="321"/>
      <c r="WCT119" s="321"/>
      <c r="WCU119" s="321"/>
      <c r="WCV119" s="321"/>
      <c r="WCW119" s="321"/>
      <c r="WCX119" s="321"/>
      <c r="WCY119" s="321"/>
      <c r="WCZ119" s="321"/>
      <c r="WDA119" s="321"/>
      <c r="WDB119" s="321"/>
      <c r="WDC119" s="321"/>
      <c r="WDD119" s="321"/>
      <c r="WDE119" s="321"/>
      <c r="WDF119" s="321"/>
      <c r="WDG119" s="321"/>
      <c r="WDH119" s="321"/>
      <c r="WDI119" s="321"/>
      <c r="WDJ119" s="321"/>
      <c r="WDK119" s="321"/>
      <c r="WDL119" s="321"/>
      <c r="WDM119" s="321"/>
      <c r="WDN119" s="321"/>
      <c r="WDO119" s="321"/>
      <c r="WDP119" s="321"/>
      <c r="WDQ119" s="321"/>
      <c r="WDR119" s="321"/>
      <c r="WDS119" s="321"/>
      <c r="WDT119" s="321"/>
      <c r="WDU119" s="321"/>
      <c r="WDV119" s="321"/>
      <c r="WDW119" s="321"/>
      <c r="WDX119" s="321"/>
      <c r="WDY119" s="321"/>
      <c r="WDZ119" s="321"/>
      <c r="WEA119" s="321"/>
      <c r="WEB119" s="321"/>
      <c r="WEC119" s="321"/>
      <c r="WED119" s="321"/>
      <c r="WEE119" s="321"/>
      <c r="WEF119" s="321"/>
      <c r="WEG119" s="321"/>
      <c r="WEH119" s="321"/>
      <c r="WEI119" s="321"/>
      <c r="WEJ119" s="321"/>
      <c r="WEK119" s="321"/>
      <c r="WEL119" s="321"/>
      <c r="WEM119" s="321"/>
      <c r="WEN119" s="321"/>
      <c r="WEO119" s="321"/>
      <c r="WEP119" s="321"/>
      <c r="WEQ119" s="321"/>
      <c r="WER119" s="321"/>
      <c r="WES119" s="321"/>
      <c r="WET119" s="321"/>
      <c r="WEU119" s="321"/>
      <c r="WEV119" s="321"/>
      <c r="WEW119" s="321"/>
      <c r="WEX119" s="321"/>
      <c r="WEY119" s="321"/>
      <c r="WEZ119" s="321"/>
      <c r="WFA119" s="321"/>
      <c r="WFB119" s="321"/>
      <c r="WFC119" s="321"/>
      <c r="WFD119" s="321"/>
      <c r="WFE119" s="321"/>
      <c r="WFF119" s="321"/>
      <c r="WFG119" s="321"/>
      <c r="WFH119" s="321"/>
      <c r="WFI119" s="321"/>
      <c r="WFJ119" s="321"/>
      <c r="WFK119" s="321"/>
      <c r="WFL119" s="321"/>
      <c r="WFM119" s="321"/>
      <c r="WFN119" s="321"/>
      <c r="WFO119" s="321"/>
      <c r="WFP119" s="321"/>
      <c r="WFQ119" s="321"/>
      <c r="WFR119" s="321"/>
      <c r="WFS119" s="321"/>
      <c r="WFT119" s="321"/>
      <c r="WFU119" s="321"/>
      <c r="WFV119" s="321"/>
      <c r="WFW119" s="321"/>
      <c r="WFX119" s="321"/>
      <c r="WFY119" s="321"/>
      <c r="WFZ119" s="321"/>
      <c r="WGA119" s="321"/>
      <c r="WGB119" s="321"/>
      <c r="WGC119" s="321"/>
      <c r="WGD119" s="321"/>
      <c r="WGE119" s="321"/>
      <c r="WGF119" s="321"/>
      <c r="WGG119" s="321"/>
      <c r="WGH119" s="321"/>
      <c r="WGI119" s="321"/>
      <c r="WGJ119" s="321"/>
      <c r="WGK119" s="321"/>
      <c r="WGL119" s="321"/>
      <c r="WGM119" s="321"/>
      <c r="WGN119" s="321"/>
      <c r="WGO119" s="321"/>
      <c r="WGP119" s="321"/>
      <c r="WGQ119" s="321"/>
      <c r="WGR119" s="321"/>
      <c r="WGS119" s="321"/>
      <c r="WGT119" s="321"/>
      <c r="WGU119" s="321"/>
      <c r="WGV119" s="321"/>
      <c r="WGW119" s="321"/>
      <c r="WGX119" s="321"/>
      <c r="WGY119" s="321"/>
      <c r="WGZ119" s="321"/>
      <c r="WHA119" s="321"/>
      <c r="WHB119" s="321"/>
      <c r="WHC119" s="321"/>
      <c r="WHD119" s="321"/>
      <c r="WHE119" s="321"/>
      <c r="WHF119" s="321"/>
      <c r="WHG119" s="321"/>
      <c r="WHH119" s="321"/>
      <c r="WHI119" s="321"/>
      <c r="WHJ119" s="321"/>
      <c r="WHK119" s="321"/>
      <c r="WHL119" s="321"/>
      <c r="WHM119" s="321"/>
      <c r="WHN119" s="321"/>
      <c r="WHO119" s="321"/>
      <c r="WHP119" s="321"/>
      <c r="WHQ119" s="321"/>
      <c r="WHR119" s="321"/>
      <c r="WHS119" s="321"/>
      <c r="WHT119" s="321"/>
      <c r="WHU119" s="321"/>
      <c r="WHV119" s="321"/>
      <c r="WHW119" s="321"/>
      <c r="WHX119" s="321"/>
      <c r="WHY119" s="321"/>
      <c r="WHZ119" s="321"/>
      <c r="WIA119" s="321"/>
      <c r="WIB119" s="321"/>
      <c r="WIC119" s="321"/>
      <c r="WID119" s="321"/>
      <c r="WIE119" s="321"/>
      <c r="WIF119" s="321"/>
      <c r="WIG119" s="321"/>
      <c r="WIH119" s="321"/>
      <c r="WII119" s="321"/>
      <c r="WIJ119" s="321"/>
      <c r="WIK119" s="321"/>
      <c r="WIL119" s="321"/>
      <c r="WIM119" s="321"/>
      <c r="WIN119" s="321"/>
      <c r="WIO119" s="321"/>
      <c r="WIP119" s="321"/>
      <c r="WIQ119" s="321"/>
      <c r="WIR119" s="321"/>
      <c r="WIS119" s="321"/>
      <c r="WIT119" s="321"/>
      <c r="WIU119" s="321"/>
      <c r="WIV119" s="321"/>
      <c r="WIW119" s="321"/>
      <c r="WIX119" s="321"/>
      <c r="WIY119" s="321"/>
      <c r="WIZ119" s="321"/>
      <c r="WJA119" s="321"/>
      <c r="WJB119" s="321"/>
      <c r="WJC119" s="321"/>
      <c r="WJD119" s="321"/>
      <c r="WJE119" s="321"/>
      <c r="WJF119" s="321"/>
      <c r="WJG119" s="321"/>
      <c r="WJH119" s="321"/>
      <c r="WJI119" s="321"/>
      <c r="WJJ119" s="321"/>
      <c r="WJK119" s="321"/>
      <c r="WJL119" s="321"/>
      <c r="WJM119" s="321"/>
      <c r="WJN119" s="321"/>
      <c r="WJO119" s="321"/>
      <c r="WJP119" s="321"/>
      <c r="WJQ119" s="321"/>
      <c r="WJR119" s="321"/>
      <c r="WJS119" s="321"/>
      <c r="WJT119" s="321"/>
      <c r="WJU119" s="321"/>
      <c r="WJV119" s="321"/>
      <c r="WJW119" s="321"/>
      <c r="WJX119" s="321"/>
      <c r="WJY119" s="321"/>
      <c r="WJZ119" s="321"/>
      <c r="WKA119" s="321"/>
      <c r="WKB119" s="321"/>
      <c r="WKC119" s="321"/>
      <c r="WKD119" s="321"/>
      <c r="WKE119" s="321"/>
      <c r="WKF119" s="321"/>
      <c r="WKG119" s="321"/>
      <c r="WKH119" s="321"/>
      <c r="WKI119" s="321"/>
      <c r="WKJ119" s="321"/>
      <c r="WKK119" s="321"/>
      <c r="WKL119" s="321"/>
      <c r="WKM119" s="321"/>
      <c r="WKN119" s="321"/>
      <c r="WKO119" s="321"/>
      <c r="WKP119" s="321"/>
      <c r="WKQ119" s="321"/>
      <c r="WKR119" s="321"/>
      <c r="WKS119" s="321"/>
      <c r="WKT119" s="321"/>
      <c r="WKU119" s="321"/>
      <c r="WKV119" s="321"/>
      <c r="WKW119" s="321"/>
      <c r="WKX119" s="321"/>
      <c r="WKY119" s="321"/>
      <c r="WKZ119" s="321"/>
      <c r="WLA119" s="321"/>
      <c r="WLB119" s="321"/>
      <c r="WLC119" s="321"/>
      <c r="WLD119" s="321"/>
      <c r="WLE119" s="321"/>
      <c r="WLF119" s="321"/>
      <c r="WLG119" s="321"/>
      <c r="WLH119" s="321"/>
      <c r="WLI119" s="321"/>
      <c r="WLJ119" s="321"/>
      <c r="WLK119" s="321"/>
      <c r="WLL119" s="321"/>
      <c r="WLM119" s="321"/>
      <c r="WLN119" s="321"/>
      <c r="WLO119" s="321"/>
      <c r="WLP119" s="321"/>
      <c r="WLQ119" s="321"/>
      <c r="WLR119" s="321"/>
      <c r="WLS119" s="321"/>
      <c r="WLT119" s="321"/>
      <c r="WLU119" s="321"/>
      <c r="WLV119" s="321"/>
      <c r="WLW119" s="321"/>
      <c r="WLX119" s="321"/>
      <c r="WLY119" s="321"/>
      <c r="WLZ119" s="321"/>
      <c r="WMA119" s="321"/>
      <c r="WMB119" s="321"/>
      <c r="WMC119" s="321"/>
      <c r="WMD119" s="321"/>
      <c r="WME119" s="321"/>
      <c r="WMF119" s="321"/>
      <c r="WMG119" s="321"/>
      <c r="WMH119" s="321"/>
      <c r="WMI119" s="321"/>
      <c r="WMJ119" s="321"/>
      <c r="WMK119" s="321"/>
      <c r="WML119" s="321"/>
      <c r="WMM119" s="321"/>
      <c r="WMN119" s="321"/>
      <c r="WMO119" s="321"/>
      <c r="WMP119" s="321"/>
      <c r="WMQ119" s="321"/>
      <c r="WMR119" s="321"/>
      <c r="WMS119" s="321"/>
      <c r="WMT119" s="321"/>
      <c r="WMU119" s="321"/>
      <c r="WMV119" s="321"/>
      <c r="WMW119" s="321"/>
      <c r="WMX119" s="321"/>
      <c r="WMY119" s="321"/>
      <c r="WMZ119" s="321"/>
      <c r="WNA119" s="321"/>
      <c r="WNB119" s="321"/>
      <c r="WNC119" s="321"/>
      <c r="WND119" s="321"/>
      <c r="WNE119" s="321"/>
      <c r="WNF119" s="321"/>
      <c r="WNG119" s="321"/>
      <c r="WNH119" s="321"/>
      <c r="WNI119" s="321"/>
      <c r="WNJ119" s="321"/>
      <c r="WNK119" s="321"/>
      <c r="WNL119" s="321"/>
      <c r="WNM119" s="321"/>
      <c r="WNN119" s="321"/>
      <c r="WNO119" s="321"/>
      <c r="WNP119" s="321"/>
      <c r="WNQ119" s="321"/>
      <c r="WNR119" s="321"/>
      <c r="WNS119" s="321"/>
      <c r="WNT119" s="321"/>
      <c r="WNU119" s="321"/>
      <c r="WNV119" s="321"/>
      <c r="WNW119" s="321"/>
      <c r="WNX119" s="321"/>
      <c r="WNY119" s="321"/>
      <c r="WNZ119" s="321"/>
      <c r="WOA119" s="321"/>
      <c r="WOB119" s="321"/>
      <c r="WOC119" s="321"/>
      <c r="WOD119" s="321"/>
      <c r="WOE119" s="321"/>
      <c r="WOF119" s="321"/>
      <c r="WOG119" s="321"/>
      <c r="WOH119" s="321"/>
      <c r="WOI119" s="321"/>
      <c r="WOJ119" s="321"/>
      <c r="WOK119" s="321"/>
      <c r="WOL119" s="321"/>
      <c r="WOM119" s="321"/>
      <c r="WON119" s="321"/>
      <c r="WOO119" s="321"/>
      <c r="WOP119" s="321"/>
      <c r="WOQ119" s="321"/>
      <c r="WOR119" s="321"/>
      <c r="WOS119" s="321"/>
      <c r="WOT119" s="321"/>
      <c r="WOU119" s="321"/>
      <c r="WOV119" s="321"/>
      <c r="WOW119" s="321"/>
      <c r="WOX119" s="321"/>
      <c r="WOY119" s="321"/>
      <c r="WOZ119" s="321"/>
      <c r="WPA119" s="321"/>
      <c r="WPB119" s="321"/>
      <c r="WPC119" s="321"/>
      <c r="WPD119" s="321"/>
      <c r="WPE119" s="321"/>
      <c r="WPF119" s="321"/>
      <c r="WPG119" s="321"/>
      <c r="WPH119" s="321"/>
      <c r="WPI119" s="321"/>
      <c r="WPJ119" s="321"/>
      <c r="WPK119" s="321"/>
      <c r="WPL119" s="321"/>
      <c r="WPM119" s="321"/>
      <c r="WPN119" s="321"/>
      <c r="WPO119" s="321"/>
      <c r="WPP119" s="321"/>
      <c r="WPQ119" s="321"/>
      <c r="WPR119" s="321"/>
      <c r="WPS119" s="321"/>
      <c r="WPT119" s="321"/>
      <c r="WPU119" s="321"/>
      <c r="WPV119" s="321"/>
      <c r="WPW119" s="321"/>
      <c r="WPX119" s="321"/>
      <c r="WPY119" s="321"/>
      <c r="WPZ119" s="321"/>
      <c r="WQA119" s="321"/>
      <c r="WQB119" s="321"/>
      <c r="WQC119" s="321"/>
      <c r="WQD119" s="321"/>
      <c r="WQE119" s="321"/>
      <c r="WQF119" s="321"/>
      <c r="WQG119" s="321"/>
      <c r="WQH119" s="321"/>
      <c r="WQI119" s="321"/>
      <c r="WQJ119" s="321"/>
      <c r="WQK119" s="321"/>
      <c r="WQL119" s="321"/>
      <c r="WQM119" s="321"/>
      <c r="WQN119" s="321"/>
      <c r="WQO119" s="321"/>
      <c r="WQP119" s="321"/>
      <c r="WQQ119" s="321"/>
      <c r="WQR119" s="321"/>
      <c r="WQS119" s="321"/>
      <c r="WQT119" s="321"/>
      <c r="WQU119" s="321"/>
      <c r="WQV119" s="321"/>
      <c r="WQW119" s="321"/>
      <c r="WQX119" s="321"/>
      <c r="WQY119" s="321"/>
      <c r="WQZ119" s="321"/>
      <c r="WRA119" s="321"/>
      <c r="WRB119" s="321"/>
      <c r="WRC119" s="321"/>
      <c r="WRD119" s="321"/>
      <c r="WRE119" s="321"/>
      <c r="WRF119" s="321"/>
      <c r="WRG119" s="321"/>
      <c r="WRH119" s="321"/>
      <c r="WRI119" s="321"/>
      <c r="WRJ119" s="321"/>
      <c r="WRK119" s="321"/>
      <c r="WRL119" s="321"/>
      <c r="WRM119" s="321"/>
      <c r="WRN119" s="321"/>
      <c r="WRO119" s="321"/>
      <c r="WRP119" s="321"/>
      <c r="WRQ119" s="321"/>
      <c r="WRR119" s="321"/>
      <c r="WRS119" s="321"/>
      <c r="WRT119" s="321"/>
      <c r="WRU119" s="321"/>
      <c r="WRV119" s="321"/>
      <c r="WRW119" s="321"/>
      <c r="WRX119" s="321"/>
      <c r="WRY119" s="321"/>
      <c r="WRZ119" s="321"/>
      <c r="WSA119" s="321"/>
      <c r="WSB119" s="321"/>
      <c r="WSC119" s="321"/>
      <c r="WSD119" s="321"/>
      <c r="WSE119" s="321"/>
      <c r="WSF119" s="321"/>
      <c r="WSG119" s="321"/>
      <c r="WSH119" s="321"/>
      <c r="WSI119" s="321"/>
      <c r="WSJ119" s="321"/>
      <c r="WSK119" s="321"/>
      <c r="WSL119" s="321"/>
      <c r="WSM119" s="321"/>
      <c r="WSN119" s="321"/>
      <c r="WSO119" s="321"/>
      <c r="WSP119" s="321"/>
      <c r="WSQ119" s="321"/>
      <c r="WSR119" s="321"/>
      <c r="WSS119" s="321"/>
      <c r="WST119" s="321"/>
      <c r="WSU119" s="321"/>
      <c r="WSV119" s="321"/>
      <c r="WSW119" s="321"/>
      <c r="WSX119" s="321"/>
      <c r="WSY119" s="321"/>
      <c r="WSZ119" s="321"/>
      <c r="WTA119" s="321"/>
      <c r="WTB119" s="321"/>
      <c r="WTC119" s="321"/>
      <c r="WTD119" s="321"/>
      <c r="WTE119" s="321"/>
      <c r="WTF119" s="321"/>
      <c r="WTG119" s="321"/>
      <c r="WTH119" s="321"/>
      <c r="WTI119" s="321"/>
      <c r="WTJ119" s="321"/>
      <c r="WTK119" s="321"/>
      <c r="WTL119" s="321"/>
      <c r="WTM119" s="321"/>
      <c r="WTN119" s="321"/>
      <c r="WTO119" s="321"/>
      <c r="WTP119" s="321"/>
      <c r="WTQ119" s="321"/>
      <c r="WTR119" s="321"/>
      <c r="WTS119" s="321"/>
      <c r="WTT119" s="321"/>
      <c r="WTU119" s="321"/>
      <c r="WTV119" s="321"/>
      <c r="WTW119" s="321"/>
      <c r="WTX119" s="321"/>
      <c r="WTY119" s="321"/>
      <c r="WTZ119" s="321"/>
      <c r="WUA119" s="321"/>
      <c r="WUB119" s="321"/>
      <c r="WUC119" s="321"/>
      <c r="WUD119" s="321"/>
      <c r="WUE119" s="321"/>
      <c r="WUF119" s="321"/>
      <c r="WUG119" s="321"/>
      <c r="WUH119" s="321"/>
      <c r="WUI119" s="321"/>
      <c r="WUJ119" s="321"/>
      <c r="WUK119" s="321"/>
      <c r="WUL119" s="321"/>
      <c r="WUM119" s="321"/>
      <c r="WUN119" s="321"/>
      <c r="WUO119" s="321"/>
      <c r="WUP119" s="321"/>
      <c r="WUQ119" s="321"/>
      <c r="WUR119" s="321"/>
      <c r="WUS119" s="321"/>
      <c r="WUT119" s="321"/>
      <c r="WUU119" s="321"/>
      <c r="WUV119" s="321"/>
      <c r="WUW119" s="321"/>
      <c r="WUX119" s="321"/>
      <c r="WUY119" s="321"/>
      <c r="WUZ119" s="321"/>
      <c r="WVA119" s="321"/>
      <c r="WVB119" s="321"/>
      <c r="WVC119" s="321"/>
      <c r="WVD119" s="321"/>
      <c r="WVE119" s="321"/>
      <c r="WVF119" s="321"/>
      <c r="WVG119" s="321"/>
      <c r="WVH119" s="321"/>
      <c r="WVI119" s="321"/>
      <c r="WVJ119" s="321"/>
      <c r="WVK119" s="321"/>
      <c r="WVL119" s="321"/>
      <c r="WVM119" s="321"/>
      <c r="WVN119" s="321"/>
      <c r="WVO119" s="321"/>
      <c r="WVP119" s="321"/>
      <c r="WVQ119" s="321"/>
      <c r="WVR119" s="321"/>
      <c r="WVS119" s="321"/>
      <c r="WVT119" s="321"/>
      <c r="WVU119" s="321"/>
      <c r="WVV119" s="321"/>
      <c r="WVW119" s="321"/>
      <c r="WVX119" s="321"/>
      <c r="WVY119" s="321"/>
      <c r="WVZ119" s="321"/>
      <c r="WWA119" s="321"/>
      <c r="WWB119" s="321"/>
      <c r="WWC119" s="321"/>
      <c r="WWD119" s="321"/>
      <c r="WWE119" s="321"/>
      <c r="WWF119" s="321"/>
      <c r="WWG119" s="321"/>
      <c r="WWH119" s="321"/>
      <c r="WWI119" s="321"/>
      <c r="WWJ119" s="321"/>
      <c r="WWK119" s="321"/>
      <c r="WWL119" s="321"/>
      <c r="WWM119" s="321"/>
      <c r="WWN119" s="321"/>
      <c r="WWO119" s="321"/>
      <c r="WWP119" s="321"/>
      <c r="WWQ119" s="321"/>
      <c r="WWR119" s="321"/>
      <c r="WWS119" s="321"/>
      <c r="WWT119" s="321"/>
      <c r="WWU119" s="321"/>
      <c r="WWV119" s="321"/>
      <c r="WWW119" s="321"/>
      <c r="WWX119" s="321"/>
      <c r="WWY119" s="321"/>
      <c r="WWZ119" s="321"/>
      <c r="WXA119" s="321"/>
      <c r="WXB119" s="321"/>
      <c r="WXC119" s="321"/>
      <c r="WXD119" s="321"/>
      <c r="WXE119" s="321"/>
      <c r="WXF119" s="321"/>
      <c r="WXG119" s="321"/>
      <c r="WXH119" s="321"/>
      <c r="WXI119" s="321"/>
      <c r="WXJ119" s="321"/>
      <c r="WXK119" s="321"/>
      <c r="WXL119" s="321"/>
      <c r="WXM119" s="321"/>
      <c r="WXN119" s="321"/>
      <c r="WXO119" s="321"/>
      <c r="WXP119" s="321"/>
      <c r="WXQ119" s="321"/>
      <c r="WXR119" s="321"/>
      <c r="WXS119" s="321"/>
      <c r="WXT119" s="321"/>
      <c r="WXU119" s="321"/>
      <c r="WXV119" s="321"/>
      <c r="WXW119" s="321"/>
      <c r="WXX119" s="321"/>
      <c r="WXY119" s="321"/>
      <c r="WXZ119" s="321"/>
      <c r="WYA119" s="321"/>
      <c r="WYB119" s="321"/>
      <c r="WYC119" s="321"/>
      <c r="WYD119" s="321"/>
      <c r="WYE119" s="321"/>
      <c r="WYF119" s="321"/>
      <c r="WYG119" s="321"/>
      <c r="WYH119" s="321"/>
      <c r="WYI119" s="321"/>
      <c r="WYJ119" s="321"/>
      <c r="WYK119" s="321"/>
      <c r="WYL119" s="321"/>
      <c r="WYM119" s="321"/>
      <c r="WYN119" s="321"/>
      <c r="WYO119" s="321"/>
      <c r="WYP119" s="321"/>
      <c r="WYQ119" s="321"/>
      <c r="WYR119" s="321"/>
      <c r="WYS119" s="321"/>
      <c r="WYT119" s="321"/>
      <c r="WYU119" s="321"/>
      <c r="WYV119" s="321"/>
      <c r="WYW119" s="321"/>
      <c r="WYX119" s="321"/>
      <c r="WYY119" s="321"/>
      <c r="WYZ119" s="321"/>
      <c r="WZA119" s="321"/>
      <c r="WZB119" s="321"/>
      <c r="WZC119" s="321"/>
      <c r="WZD119" s="321"/>
      <c r="WZE119" s="321"/>
      <c r="WZF119" s="321"/>
      <c r="WZG119" s="321"/>
      <c r="WZH119" s="321"/>
      <c r="WZI119" s="321"/>
      <c r="WZJ119" s="321"/>
      <c r="WZK119" s="321"/>
      <c r="WZL119" s="321"/>
      <c r="WZM119" s="321"/>
      <c r="WZN119" s="321"/>
      <c r="WZO119" s="321"/>
      <c r="WZP119" s="321"/>
      <c r="WZQ119" s="321"/>
      <c r="WZR119" s="321"/>
      <c r="WZS119" s="321"/>
      <c r="WZT119" s="321"/>
      <c r="WZU119" s="321"/>
      <c r="WZV119" s="321"/>
      <c r="WZW119" s="321"/>
      <c r="WZX119" s="321"/>
      <c r="WZY119" s="321"/>
      <c r="WZZ119" s="321"/>
      <c r="XAA119" s="321"/>
      <c r="XAB119" s="321"/>
      <c r="XAC119" s="321"/>
      <c r="XAD119" s="321"/>
      <c r="XAE119" s="321"/>
      <c r="XAF119" s="321"/>
      <c r="XAG119" s="321"/>
      <c r="XAH119" s="321"/>
      <c r="XAI119" s="321"/>
      <c r="XAJ119" s="321"/>
      <c r="XAK119" s="321"/>
      <c r="XAL119" s="321"/>
      <c r="XAM119" s="321"/>
      <c r="XAN119" s="321"/>
      <c r="XAO119" s="321"/>
      <c r="XAP119" s="321"/>
      <c r="XAQ119" s="321"/>
      <c r="XAR119" s="321"/>
      <c r="XAS119" s="321"/>
      <c r="XAT119" s="321"/>
      <c r="XAU119" s="321"/>
      <c r="XAV119" s="321"/>
      <c r="XAW119" s="321"/>
      <c r="XAX119" s="321"/>
      <c r="XAY119" s="321"/>
      <c r="XAZ119" s="321"/>
      <c r="XBA119" s="321"/>
      <c r="XBB119" s="321"/>
      <c r="XBC119" s="321"/>
      <c r="XBD119" s="321"/>
      <c r="XBE119" s="321"/>
      <c r="XBF119" s="321"/>
      <c r="XBG119" s="321"/>
      <c r="XBH119" s="321"/>
      <c r="XBI119" s="321"/>
      <c r="XBJ119" s="321"/>
      <c r="XBK119" s="321"/>
      <c r="XBL119" s="321"/>
      <c r="XBM119" s="321"/>
      <c r="XBN119" s="321"/>
      <c r="XBO119" s="321"/>
      <c r="XBP119" s="321"/>
      <c r="XBQ119" s="321"/>
      <c r="XBR119" s="321"/>
      <c r="XBS119" s="321"/>
      <c r="XBT119" s="321"/>
      <c r="XBU119" s="321"/>
      <c r="XBV119" s="321"/>
      <c r="XBW119" s="321"/>
      <c r="XBX119" s="321"/>
      <c r="XBY119" s="321"/>
      <c r="XBZ119" s="321"/>
      <c r="XCA119" s="321"/>
      <c r="XCB119" s="321"/>
      <c r="XCC119" s="321"/>
      <c r="XCD119" s="321"/>
      <c r="XCE119" s="321"/>
      <c r="XCF119" s="321"/>
      <c r="XCG119" s="321"/>
      <c r="XCH119" s="321"/>
      <c r="XCI119" s="321"/>
      <c r="XCJ119" s="321"/>
      <c r="XCK119" s="321"/>
      <c r="XCL119" s="321"/>
      <c r="XCM119" s="321"/>
      <c r="XCN119" s="321"/>
      <c r="XCO119" s="321"/>
      <c r="XCP119" s="321"/>
      <c r="XCQ119" s="321"/>
      <c r="XCR119" s="321"/>
      <c r="XCS119" s="321"/>
      <c r="XCT119" s="321"/>
      <c r="XCU119" s="321"/>
      <c r="XCV119" s="321"/>
      <c r="XCW119" s="321"/>
      <c r="XCX119" s="321"/>
      <c r="XCY119" s="321"/>
      <c r="XCZ119" s="321"/>
      <c r="XDA119" s="321"/>
      <c r="XDB119" s="321"/>
      <c r="XDC119" s="321"/>
      <c r="XDD119" s="321"/>
      <c r="XDE119" s="321"/>
      <c r="XDF119" s="321"/>
      <c r="XDG119" s="321"/>
      <c r="XDH119" s="321"/>
      <c r="XDI119" s="321"/>
      <c r="XDJ119" s="321"/>
      <c r="XDK119" s="321"/>
      <c r="XDL119" s="321"/>
      <c r="XDM119" s="321"/>
      <c r="XDN119" s="321"/>
      <c r="XDO119" s="321"/>
      <c r="XDP119" s="321"/>
      <c r="XDQ119" s="321"/>
      <c r="XDR119" s="321"/>
      <c r="XDS119" s="321"/>
      <c r="XDT119" s="321"/>
      <c r="XDU119" s="321"/>
      <c r="XDV119" s="321"/>
      <c r="XDW119" s="321"/>
      <c r="XDX119" s="321"/>
      <c r="XDY119" s="321"/>
      <c r="XDZ119" s="321"/>
      <c r="XEA119" s="321"/>
      <c r="XEB119" s="321"/>
      <c r="XEC119" s="321"/>
      <c r="XED119" s="321"/>
      <c r="XEE119" s="321"/>
      <c r="XEF119" s="321"/>
      <c r="XEG119" s="321"/>
      <c r="XEH119" s="321"/>
      <c r="XEI119" s="321"/>
      <c r="XEJ119" s="321"/>
      <c r="XEK119" s="321"/>
      <c r="XEL119" s="321"/>
      <c r="XEM119" s="321"/>
      <c r="XEN119" s="321"/>
      <c r="XEO119" s="321"/>
      <c r="XEP119" s="321"/>
      <c r="XEQ119" s="321"/>
      <c r="XER119" s="321"/>
      <c r="XES119" s="321"/>
      <c r="XET119" s="321"/>
      <c r="XEU119" s="321"/>
      <c r="XEV119" s="321"/>
      <c r="XEW119" s="321"/>
      <c r="XEX119" s="321"/>
      <c r="XEY119" s="321"/>
      <c r="XEZ119" s="321"/>
    </row>
    <row r="120" spans="1:16380" s="255" customFormat="1" ht="12" customHeight="1">
      <c r="A120" s="260" t="s">
        <v>534</v>
      </c>
      <c r="B120" s="260" t="s">
        <v>533</v>
      </c>
      <c r="C120" s="290">
        <v>4.24</v>
      </c>
      <c r="D120" s="290">
        <v>4.59</v>
      </c>
      <c r="E120" s="291">
        <v>21</v>
      </c>
      <c r="F120" s="290"/>
      <c r="G120" s="258">
        <v>12855.26</v>
      </c>
      <c r="H120" s="258">
        <v>12874.59</v>
      </c>
      <c r="I120" s="258">
        <v>12342.140000000001</v>
      </c>
      <c r="J120" s="258">
        <v>10814.13</v>
      </c>
      <c r="K120" s="258">
        <v>10102.949999999999</v>
      </c>
      <c r="L120" s="258">
        <v>10064.18</v>
      </c>
      <c r="M120" s="258">
        <v>9935.94</v>
      </c>
      <c r="N120" s="258">
        <v>9885.9600000000009</v>
      </c>
      <c r="O120" s="258">
        <v>9810.5</v>
      </c>
      <c r="P120" s="258">
        <v>10608.51</v>
      </c>
      <c r="Q120" s="258">
        <v>10592.28</v>
      </c>
      <c r="R120" s="258">
        <v>10571.47</v>
      </c>
      <c r="S120" s="258">
        <f t="shared" si="60"/>
        <v>130457.91</v>
      </c>
      <c r="T120" s="290"/>
      <c r="U120" s="292">
        <f t="shared" si="45"/>
        <v>3031.9009433962265</v>
      </c>
      <c r="V120" s="292">
        <f t="shared" si="45"/>
        <v>3036.4599056603774</v>
      </c>
      <c r="W120" s="292">
        <f t="shared" si="45"/>
        <v>2910.882075471698</v>
      </c>
      <c r="X120" s="292">
        <f t="shared" si="45"/>
        <v>2550.5023584905657</v>
      </c>
      <c r="Y120" s="292">
        <f t="shared" si="61"/>
        <v>2201.0784313725489</v>
      </c>
      <c r="Z120" s="292">
        <f t="shared" si="61"/>
        <v>2192.6318082788671</v>
      </c>
      <c r="AA120" s="292">
        <f t="shared" si="61"/>
        <v>2164.6928104575163</v>
      </c>
      <c r="AB120" s="292">
        <f t="shared" si="61"/>
        <v>2153.8039215686276</v>
      </c>
      <c r="AC120" s="292">
        <f t="shared" si="61"/>
        <v>2137.3638344226579</v>
      </c>
      <c r="AD120" s="292">
        <f t="shared" si="61"/>
        <v>2311.2222222222222</v>
      </c>
      <c r="AE120" s="292">
        <f t="shared" si="61"/>
        <v>2307.6862745098042</v>
      </c>
      <c r="AF120" s="292">
        <f t="shared" si="59"/>
        <v>2303.1525054466229</v>
      </c>
      <c r="AG120" s="258">
        <f t="shared" si="62"/>
        <v>2441.7814242748113</v>
      </c>
      <c r="AH120" s="321"/>
      <c r="AL120" s="288"/>
      <c r="AM120" s="289"/>
      <c r="AQ120" s="258">
        <f t="shared" si="49"/>
        <v>39061.466492374726</v>
      </c>
      <c r="AR120" s="258">
        <f t="shared" si="50"/>
        <v>42285.88</v>
      </c>
      <c r="AU120" s="293">
        <f t="shared" si="58"/>
        <v>2441.7814242748113</v>
      </c>
      <c r="AV120"/>
      <c r="AW120" s="294">
        <f t="shared" si="51"/>
        <v>130457.91</v>
      </c>
      <c r="AX120" s="295">
        <f t="shared" si="52"/>
        <v>133682.32350762526</v>
      </c>
      <c r="AY120" s="296">
        <f t="shared" ca="1" si="53"/>
        <v>4.9048039724358734</v>
      </c>
      <c r="AZ120" s="297">
        <f t="shared" ca="1" si="57"/>
        <v>143717.51075523865</v>
      </c>
      <c r="BA120" s="295">
        <f t="shared" ca="1" si="54"/>
        <v>10035.187247613387</v>
      </c>
      <c r="BD120" s="369">
        <f t="shared" ca="1" si="55"/>
        <v>559.68588360148522</v>
      </c>
      <c r="BE120" s="369">
        <f t="shared" ca="1" si="56"/>
        <v>144277.19663884013</v>
      </c>
    </row>
    <row r="121" spans="1:16380" s="255" customFormat="1" ht="12" customHeight="1">
      <c r="A121" s="260" t="s">
        <v>535</v>
      </c>
      <c r="B121" s="260" t="s">
        <v>536</v>
      </c>
      <c r="C121" s="290">
        <v>2.13</v>
      </c>
      <c r="D121" s="290">
        <v>2.63</v>
      </c>
      <c r="E121" s="291">
        <v>21</v>
      </c>
      <c r="F121" s="290"/>
      <c r="G121" s="258">
        <v>50</v>
      </c>
      <c r="H121" s="258">
        <v>45</v>
      </c>
      <c r="I121" s="258">
        <v>43.75</v>
      </c>
      <c r="J121" s="258">
        <v>35</v>
      </c>
      <c r="K121" s="258">
        <v>35</v>
      </c>
      <c r="L121" s="258">
        <v>35</v>
      </c>
      <c r="M121" s="258">
        <v>35</v>
      </c>
      <c r="N121" s="258">
        <v>35</v>
      </c>
      <c r="O121" s="258">
        <v>35</v>
      </c>
      <c r="P121" s="258">
        <v>35</v>
      </c>
      <c r="Q121" s="258">
        <v>35</v>
      </c>
      <c r="R121" s="258">
        <v>35</v>
      </c>
      <c r="S121" s="258">
        <f t="shared" si="60"/>
        <v>453.75</v>
      </c>
      <c r="T121" s="290"/>
      <c r="U121" s="292">
        <f t="shared" si="45"/>
        <v>23.474178403755868</v>
      </c>
      <c r="V121" s="292">
        <f t="shared" si="45"/>
        <v>21.126760563380284</v>
      </c>
      <c r="W121" s="292">
        <f t="shared" si="45"/>
        <v>20.539906103286388</v>
      </c>
      <c r="X121" s="292">
        <f t="shared" si="45"/>
        <v>16.431924882629108</v>
      </c>
      <c r="Y121" s="292">
        <f t="shared" si="61"/>
        <v>13.307984790874526</v>
      </c>
      <c r="Z121" s="292">
        <f t="shared" si="61"/>
        <v>13.307984790874526</v>
      </c>
      <c r="AA121" s="292">
        <f t="shared" si="61"/>
        <v>13.307984790874526</v>
      </c>
      <c r="AB121" s="292">
        <f t="shared" si="61"/>
        <v>13.307984790874526</v>
      </c>
      <c r="AC121" s="292">
        <f t="shared" si="61"/>
        <v>13.307984790874526</v>
      </c>
      <c r="AD121" s="292">
        <f t="shared" si="61"/>
        <v>13.307984790874526</v>
      </c>
      <c r="AE121" s="292">
        <f t="shared" si="61"/>
        <v>13.307984790874526</v>
      </c>
      <c r="AF121" s="292">
        <f t="shared" si="59"/>
        <v>13.307984790874526</v>
      </c>
      <c r="AG121" s="258">
        <f t="shared" si="62"/>
        <v>15.669720690003984</v>
      </c>
      <c r="AH121" s="321"/>
      <c r="AL121" s="288"/>
      <c r="AM121" s="289"/>
      <c r="AQ121" s="258">
        <f t="shared" si="49"/>
        <v>113.38403041825096</v>
      </c>
      <c r="AR121" s="258">
        <f t="shared" si="50"/>
        <v>140</v>
      </c>
      <c r="AU121" s="293">
        <f t="shared" si="58"/>
        <v>15.669720690003984</v>
      </c>
      <c r="AV121"/>
      <c r="AW121" s="294">
        <f t="shared" si="51"/>
        <v>453.75</v>
      </c>
      <c r="AX121" s="295">
        <f t="shared" si="52"/>
        <v>480.36596958174903</v>
      </c>
      <c r="AY121" s="296">
        <f t="shared" ca="1" si="53"/>
        <v>2.8103778752737143</v>
      </c>
      <c r="AZ121" s="297">
        <f t="shared" ca="1" si="57"/>
        <v>528.45403606687148</v>
      </c>
      <c r="BA121" s="295">
        <f t="shared" ca="1" si="54"/>
        <v>48.088066485122454</v>
      </c>
      <c r="BB121" s="321"/>
      <c r="BD121" s="369">
        <f t="shared" ca="1" si="55"/>
        <v>2.0579834883347856</v>
      </c>
      <c r="BE121" s="369">
        <f t="shared" ca="1" si="56"/>
        <v>530.51201955520628</v>
      </c>
    </row>
    <row r="122" spans="1:16380" s="255" customFormat="1" ht="12" customHeight="1">
      <c r="A122" s="260" t="s">
        <v>537</v>
      </c>
      <c r="B122" s="260" t="s">
        <v>538</v>
      </c>
      <c r="C122" s="290">
        <v>4.96</v>
      </c>
      <c r="D122" s="290">
        <v>5.37</v>
      </c>
      <c r="E122" s="291">
        <v>31</v>
      </c>
      <c r="F122" s="290"/>
      <c r="G122" s="258">
        <v>1252.1100000000001</v>
      </c>
      <c r="H122" s="258">
        <v>1262.96</v>
      </c>
      <c r="I122" s="258">
        <v>1295.5999999999999</v>
      </c>
      <c r="J122" s="258">
        <v>1255.92</v>
      </c>
      <c r="K122" s="258">
        <v>1347.58</v>
      </c>
      <c r="L122" s="258">
        <v>1328.8700000000001</v>
      </c>
      <c r="M122" s="258">
        <v>1324.33</v>
      </c>
      <c r="N122" s="258">
        <v>1336.98</v>
      </c>
      <c r="O122" s="258">
        <v>1359.36</v>
      </c>
      <c r="P122" s="258">
        <v>1392</v>
      </c>
      <c r="Q122" s="258">
        <v>1396.89</v>
      </c>
      <c r="R122" s="258">
        <v>1401.3999999999999</v>
      </c>
      <c r="S122" s="258">
        <f t="shared" si="60"/>
        <v>15953.999999999998</v>
      </c>
      <c r="T122" s="290"/>
      <c r="U122" s="292">
        <f t="shared" si="45"/>
        <v>252.44153225806454</v>
      </c>
      <c r="V122" s="292">
        <f t="shared" si="45"/>
        <v>254.62903225806451</v>
      </c>
      <c r="W122" s="292">
        <f t="shared" si="45"/>
        <v>261.20967741935482</v>
      </c>
      <c r="X122" s="292">
        <f t="shared" si="45"/>
        <v>253.20967741935485</v>
      </c>
      <c r="Y122" s="292">
        <f t="shared" si="61"/>
        <v>250.94599627560518</v>
      </c>
      <c r="Z122" s="292">
        <f t="shared" si="61"/>
        <v>247.46182495344507</v>
      </c>
      <c r="AA122" s="292">
        <f t="shared" si="61"/>
        <v>246.61638733705772</v>
      </c>
      <c r="AB122" s="292">
        <f t="shared" si="61"/>
        <v>248.97206703910615</v>
      </c>
      <c r="AC122" s="292">
        <f t="shared" si="61"/>
        <v>253.13966480446925</v>
      </c>
      <c r="AD122" s="292">
        <f t="shared" si="61"/>
        <v>259.21787709497204</v>
      </c>
      <c r="AE122" s="292">
        <f t="shared" si="61"/>
        <v>260.12849162011173</v>
      </c>
      <c r="AF122" s="292">
        <f t="shared" si="59"/>
        <v>260.96834264432027</v>
      </c>
      <c r="AG122" s="258">
        <f t="shared" si="62"/>
        <v>254.07838092699384</v>
      </c>
      <c r="AH122" s="321"/>
      <c r="AL122" s="288"/>
      <c r="AM122" s="289"/>
      <c r="AQ122" s="258">
        <f t="shared" si="49"/>
        <v>5177.6119180633141</v>
      </c>
      <c r="AR122" s="258">
        <f t="shared" si="50"/>
        <v>5605.5999999999995</v>
      </c>
      <c r="AU122" s="293">
        <f t="shared" si="58"/>
        <v>254.07838092699384</v>
      </c>
      <c r="AV122"/>
      <c r="AW122" s="294">
        <f t="shared" si="51"/>
        <v>15953.999999999998</v>
      </c>
      <c r="AX122" s="295">
        <f t="shared" si="52"/>
        <v>16381.988081936684</v>
      </c>
      <c r="AY122" s="296">
        <f t="shared" ca="1" si="53"/>
        <v>5.738300072326938</v>
      </c>
      <c r="AZ122" s="297">
        <f t="shared" ca="1" si="57"/>
        <v>17495.735899800962</v>
      </c>
      <c r="BA122" s="295">
        <f t="shared" ca="1" si="54"/>
        <v>1113.7478178642777</v>
      </c>
      <c r="BB122" s="321"/>
      <c r="BD122" s="369">
        <f t="shared" ca="1" si="55"/>
        <v>68.134469869959077</v>
      </c>
      <c r="BE122" s="369">
        <f t="shared" ca="1" si="56"/>
        <v>17563.87036967092</v>
      </c>
    </row>
    <row r="123" spans="1:16380" s="255" customFormat="1" ht="12" customHeight="1">
      <c r="A123" s="260" t="s">
        <v>539</v>
      </c>
      <c r="B123" s="260" t="s">
        <v>540</v>
      </c>
      <c r="C123" s="290">
        <v>1.6</v>
      </c>
      <c r="D123" s="290">
        <v>1.73</v>
      </c>
      <c r="E123" s="291">
        <v>21</v>
      </c>
      <c r="F123" s="290"/>
      <c r="G123" s="258">
        <v>1.6</v>
      </c>
      <c r="H123" s="258">
        <v>1.6</v>
      </c>
      <c r="I123" s="258">
        <v>1.6</v>
      </c>
      <c r="J123" s="258">
        <v>1.6</v>
      </c>
      <c r="K123" s="258">
        <v>1.73</v>
      </c>
      <c r="L123" s="258">
        <v>1.73</v>
      </c>
      <c r="M123" s="258">
        <v>1.73</v>
      </c>
      <c r="N123" s="258">
        <v>1.73</v>
      </c>
      <c r="O123" s="258">
        <v>1.73</v>
      </c>
      <c r="P123" s="258">
        <v>1.73</v>
      </c>
      <c r="Q123" s="258">
        <v>1.73</v>
      </c>
      <c r="R123" s="258">
        <v>1.73</v>
      </c>
      <c r="S123" s="258">
        <f t="shared" si="60"/>
        <v>20.240000000000002</v>
      </c>
      <c r="T123" s="290"/>
      <c r="U123" s="292">
        <f t="shared" si="45"/>
        <v>1</v>
      </c>
      <c r="V123" s="292">
        <f t="shared" si="45"/>
        <v>1</v>
      </c>
      <c r="W123" s="292">
        <f t="shared" si="45"/>
        <v>1</v>
      </c>
      <c r="X123" s="292">
        <f t="shared" si="45"/>
        <v>1</v>
      </c>
      <c r="Y123" s="292">
        <f t="shared" si="61"/>
        <v>1</v>
      </c>
      <c r="Z123" s="292">
        <f t="shared" si="61"/>
        <v>1</v>
      </c>
      <c r="AA123" s="292">
        <f t="shared" si="61"/>
        <v>1</v>
      </c>
      <c r="AB123" s="292">
        <f t="shared" si="61"/>
        <v>1</v>
      </c>
      <c r="AC123" s="292">
        <f t="shared" si="61"/>
        <v>1</v>
      </c>
      <c r="AD123" s="292">
        <f t="shared" si="61"/>
        <v>1</v>
      </c>
      <c r="AE123" s="292">
        <f t="shared" si="61"/>
        <v>1</v>
      </c>
      <c r="AF123" s="292">
        <f t="shared" si="59"/>
        <v>1</v>
      </c>
      <c r="AG123" s="258">
        <f t="shared" si="62"/>
        <v>1</v>
      </c>
      <c r="AH123" s="321"/>
      <c r="AL123" s="288"/>
      <c r="AM123" s="289"/>
      <c r="AQ123" s="258">
        <f t="shared" si="49"/>
        <v>6.4</v>
      </c>
      <c r="AR123" s="258">
        <f t="shared" si="50"/>
        <v>6.92</v>
      </c>
      <c r="AU123" s="293">
        <f t="shared" si="58"/>
        <v>1</v>
      </c>
      <c r="AV123"/>
      <c r="AW123" s="294">
        <f t="shared" si="51"/>
        <v>20.240000000000002</v>
      </c>
      <c r="AX123" s="295">
        <f t="shared" si="52"/>
        <v>20.76</v>
      </c>
      <c r="AY123" s="296">
        <f t="shared" ca="1" si="53"/>
        <v>1.8486516061686409</v>
      </c>
      <c r="AZ123" s="297">
        <f t="shared" ca="1" si="57"/>
        <v>22.183819274023691</v>
      </c>
      <c r="BA123" s="295">
        <f t="shared" ca="1" si="54"/>
        <v>1.423819274023689</v>
      </c>
      <c r="BD123" s="369">
        <f t="shared" ca="1" si="55"/>
        <v>8.6391494166517438E-2</v>
      </c>
      <c r="BE123" s="369">
        <f t="shared" ca="1" si="56"/>
        <v>22.270210768190207</v>
      </c>
    </row>
    <row r="124" spans="1:16380" s="255" customFormat="1" ht="12" customHeight="1">
      <c r="A124" s="260" t="s">
        <v>541</v>
      </c>
      <c r="B124" s="260" t="s">
        <v>542</v>
      </c>
      <c r="C124" s="290">
        <v>3.81</v>
      </c>
      <c r="D124" s="290">
        <v>4.07</v>
      </c>
      <c r="E124" s="291">
        <v>21</v>
      </c>
      <c r="F124" s="290"/>
      <c r="G124" s="258">
        <v>0</v>
      </c>
      <c r="H124" s="258">
        <v>0</v>
      </c>
      <c r="I124" s="258">
        <v>0</v>
      </c>
      <c r="J124" s="258">
        <v>0</v>
      </c>
      <c r="K124" s="258">
        <v>4.07</v>
      </c>
      <c r="L124" s="258">
        <v>-4.07</v>
      </c>
      <c r="M124" s="258">
        <v>0</v>
      </c>
      <c r="N124" s="258">
        <v>-1.02</v>
      </c>
      <c r="O124" s="258">
        <v>0</v>
      </c>
      <c r="P124" s="258">
        <v>0</v>
      </c>
      <c r="Q124" s="258">
        <v>0</v>
      </c>
      <c r="R124" s="258">
        <v>0</v>
      </c>
      <c r="S124" s="258">
        <f t="shared" si="60"/>
        <v>-1.02</v>
      </c>
      <c r="T124" s="290"/>
      <c r="U124" s="292">
        <f t="shared" si="45"/>
        <v>0</v>
      </c>
      <c r="V124" s="292">
        <f t="shared" si="45"/>
        <v>0</v>
      </c>
      <c r="W124" s="292">
        <f t="shared" si="45"/>
        <v>0</v>
      </c>
      <c r="X124" s="292">
        <f t="shared" si="45"/>
        <v>0</v>
      </c>
      <c r="Y124" s="292">
        <f t="shared" si="61"/>
        <v>1</v>
      </c>
      <c r="Z124" s="292">
        <f t="shared" si="61"/>
        <v>-1</v>
      </c>
      <c r="AA124" s="292">
        <f t="shared" si="61"/>
        <v>0</v>
      </c>
      <c r="AB124" s="292">
        <f t="shared" si="61"/>
        <v>-0.25061425061425058</v>
      </c>
      <c r="AC124" s="292">
        <f t="shared" si="61"/>
        <v>0</v>
      </c>
      <c r="AD124" s="292">
        <f t="shared" si="61"/>
        <v>0</v>
      </c>
      <c r="AE124" s="292">
        <f t="shared" si="61"/>
        <v>0</v>
      </c>
      <c r="AF124" s="292">
        <f t="shared" si="59"/>
        <v>0</v>
      </c>
      <c r="AG124" s="258">
        <f t="shared" si="62"/>
        <v>-2.088452088452088E-2</v>
      </c>
      <c r="AH124" s="321"/>
      <c r="AL124" s="288"/>
      <c r="AM124" s="289"/>
      <c r="AQ124" s="258">
        <f t="shared" si="49"/>
        <v>0</v>
      </c>
      <c r="AR124" s="258">
        <f t="shared" si="50"/>
        <v>0</v>
      </c>
      <c r="AU124" s="293">
        <f t="shared" si="58"/>
        <v>-2.088452088452088E-2</v>
      </c>
      <c r="AV124"/>
      <c r="AW124" s="294">
        <f t="shared" si="51"/>
        <v>-1.02</v>
      </c>
      <c r="AX124" s="295">
        <f t="shared" si="52"/>
        <v>-1.02</v>
      </c>
      <c r="AY124" s="296">
        <f t="shared" ca="1" si="53"/>
        <v>4.3491399058418319</v>
      </c>
      <c r="AZ124" s="297">
        <f t="shared" ca="1" si="57"/>
        <v>-1.089956438319083</v>
      </c>
      <c r="BA124" s="295">
        <f t="shared" ca="1" si="54"/>
        <v>-6.9956438319082936E-2</v>
      </c>
      <c r="BD124" s="369">
        <f t="shared" ca="1" si="55"/>
        <v>-4.244668788528313E-3</v>
      </c>
      <c r="BE124" s="369">
        <f t="shared" ca="1" si="56"/>
        <v>-1.0942011071076112</v>
      </c>
    </row>
    <row r="125" spans="1:16380" s="255" customFormat="1" ht="12" customHeight="1">
      <c r="A125" s="260" t="s">
        <v>543</v>
      </c>
      <c r="B125" s="260" t="s">
        <v>544</v>
      </c>
      <c r="C125" s="290">
        <v>37.81</v>
      </c>
      <c r="D125" s="290">
        <v>40.96</v>
      </c>
      <c r="E125" s="291">
        <v>33</v>
      </c>
      <c r="F125" s="290"/>
      <c r="G125" s="258">
        <v>0</v>
      </c>
      <c r="H125" s="258">
        <v>226.86</v>
      </c>
      <c r="I125" s="258">
        <v>75.62</v>
      </c>
      <c r="J125" s="258">
        <v>0</v>
      </c>
      <c r="K125" s="258">
        <v>78.77</v>
      </c>
      <c r="L125" s="258">
        <v>0</v>
      </c>
      <c r="M125" s="258">
        <v>0</v>
      </c>
      <c r="N125" s="258">
        <v>0</v>
      </c>
      <c r="O125" s="258">
        <v>0</v>
      </c>
      <c r="P125" s="258">
        <v>0</v>
      </c>
      <c r="Q125" s="258">
        <v>0</v>
      </c>
      <c r="R125" s="258">
        <v>0</v>
      </c>
      <c r="S125" s="258">
        <f t="shared" si="60"/>
        <v>381.25</v>
      </c>
      <c r="T125" s="290"/>
      <c r="U125" s="292">
        <f t="shared" si="45"/>
        <v>0</v>
      </c>
      <c r="V125" s="292">
        <f t="shared" si="45"/>
        <v>6</v>
      </c>
      <c r="W125" s="292">
        <f t="shared" si="45"/>
        <v>2</v>
      </c>
      <c r="X125" s="292">
        <f t="shared" si="45"/>
        <v>0</v>
      </c>
      <c r="Y125" s="292">
        <f t="shared" si="61"/>
        <v>1.9230957031249998</v>
      </c>
      <c r="Z125" s="292">
        <f t="shared" si="61"/>
        <v>0</v>
      </c>
      <c r="AA125" s="292">
        <f t="shared" si="61"/>
        <v>0</v>
      </c>
      <c r="AB125" s="292">
        <f t="shared" si="61"/>
        <v>0</v>
      </c>
      <c r="AC125" s="292">
        <f t="shared" si="61"/>
        <v>0</v>
      </c>
      <c r="AD125" s="292">
        <f t="shared" si="61"/>
        <v>0</v>
      </c>
      <c r="AE125" s="292">
        <f t="shared" si="61"/>
        <v>0</v>
      </c>
      <c r="AF125" s="292">
        <f t="shared" si="59"/>
        <v>0</v>
      </c>
      <c r="AG125" s="258">
        <f t="shared" si="62"/>
        <v>0.82692464192708337</v>
      </c>
      <c r="AH125" s="321"/>
      <c r="AL125" s="288"/>
      <c r="AM125" s="288"/>
      <c r="AQ125" s="258">
        <f t="shared" si="49"/>
        <v>0</v>
      </c>
      <c r="AR125" s="258">
        <f t="shared" si="50"/>
        <v>0</v>
      </c>
      <c r="AU125" s="293">
        <f t="shared" si="58"/>
        <v>0.82692464192708337</v>
      </c>
      <c r="AV125"/>
      <c r="AW125" s="294">
        <f t="shared" si="51"/>
        <v>381.25</v>
      </c>
      <c r="AX125" s="295">
        <f t="shared" si="52"/>
        <v>381.25</v>
      </c>
      <c r="AY125" s="296">
        <f t="shared" ca="1" si="53"/>
        <v>43.769231091715341</v>
      </c>
      <c r="AZ125" s="297">
        <f t="shared" ca="1" si="57"/>
        <v>434.32626897528564</v>
      </c>
      <c r="BA125" s="295">
        <f t="shared" ca="1" si="54"/>
        <v>53.076268975285643</v>
      </c>
      <c r="BD125" s="369">
        <f t="shared" ca="1" si="55"/>
        <v>1.691417283428758</v>
      </c>
      <c r="BE125" s="369">
        <f t="shared" ca="1" si="56"/>
        <v>436.01768625871438</v>
      </c>
    </row>
    <row r="126" spans="1:16380" s="255" customFormat="1" ht="12" customHeight="1">
      <c r="A126" s="260" t="s">
        <v>545</v>
      </c>
      <c r="B126" s="260" t="s">
        <v>546</v>
      </c>
      <c r="C126" s="290">
        <v>22.99</v>
      </c>
      <c r="D126" s="290">
        <v>24.91</v>
      </c>
      <c r="E126" s="291">
        <v>35</v>
      </c>
      <c r="F126" s="290"/>
      <c r="G126" s="258">
        <v>413.82</v>
      </c>
      <c r="H126" s="258">
        <v>528.77</v>
      </c>
      <c r="I126" s="258">
        <v>344.85</v>
      </c>
      <c r="J126" s="258">
        <v>275.88</v>
      </c>
      <c r="K126" s="258">
        <v>348.77</v>
      </c>
      <c r="L126" s="258">
        <v>473.29</v>
      </c>
      <c r="M126" s="258">
        <v>99.64</v>
      </c>
      <c r="N126" s="258">
        <v>249.1</v>
      </c>
      <c r="O126" s="258">
        <v>174.37</v>
      </c>
      <c r="P126" s="258">
        <v>298.92</v>
      </c>
      <c r="Q126" s="258">
        <v>398.56</v>
      </c>
      <c r="R126" s="258">
        <v>398.56</v>
      </c>
      <c r="S126" s="258">
        <f t="shared" si="60"/>
        <v>4004.5299999999997</v>
      </c>
      <c r="T126" s="290"/>
      <c r="U126" s="292">
        <f t="shared" si="45"/>
        <v>18</v>
      </c>
      <c r="V126" s="292">
        <f t="shared" si="45"/>
        <v>23</v>
      </c>
      <c r="W126" s="292">
        <f t="shared" si="45"/>
        <v>15.000000000000002</v>
      </c>
      <c r="X126" s="292">
        <f t="shared" ref="X126:X138" si="64">J126/$C126</f>
        <v>12</v>
      </c>
      <c r="Y126" s="292">
        <f t="shared" si="61"/>
        <v>14.001204335608188</v>
      </c>
      <c r="Z126" s="292">
        <f t="shared" si="61"/>
        <v>19</v>
      </c>
      <c r="AA126" s="292">
        <f t="shared" si="61"/>
        <v>4</v>
      </c>
      <c r="AB126" s="292">
        <f t="shared" si="61"/>
        <v>10</v>
      </c>
      <c r="AC126" s="292">
        <f t="shared" si="61"/>
        <v>7</v>
      </c>
      <c r="AD126" s="292">
        <f t="shared" si="61"/>
        <v>12</v>
      </c>
      <c r="AE126" s="292">
        <f t="shared" si="61"/>
        <v>16</v>
      </c>
      <c r="AF126" s="292">
        <f t="shared" si="59"/>
        <v>16</v>
      </c>
      <c r="AG126" s="258">
        <f t="shared" si="62"/>
        <v>13.833433694634016</v>
      </c>
      <c r="AH126" s="321"/>
      <c r="AL126" s="288"/>
      <c r="AM126" s="289"/>
      <c r="AQ126" s="258">
        <f t="shared" si="49"/>
        <v>1471.36</v>
      </c>
      <c r="AR126" s="258">
        <f t="shared" si="50"/>
        <v>1594.24</v>
      </c>
      <c r="AU126" s="293">
        <f t="shared" si="58"/>
        <v>13.833433694634016</v>
      </c>
      <c r="AV126"/>
      <c r="AW126" s="294">
        <f t="shared" si="51"/>
        <v>4004.5299999999997</v>
      </c>
      <c r="AX126" s="295">
        <f t="shared" si="52"/>
        <v>4127.41</v>
      </c>
      <c r="AY126" s="296">
        <f t="shared" ca="1" si="53"/>
        <v>26.618445959341528</v>
      </c>
      <c r="AZ126" s="297">
        <f t="shared" ca="1" si="57"/>
        <v>4418.694086792997</v>
      </c>
      <c r="BA126" s="295">
        <f t="shared" ca="1" si="54"/>
        <v>291.28408679299719</v>
      </c>
      <c r="BD126" s="369">
        <f t="shared" ca="1" si="55"/>
        <v>17.207928883093668</v>
      </c>
      <c r="BE126" s="369">
        <f t="shared" ca="1" si="56"/>
        <v>4435.9020156760907</v>
      </c>
    </row>
    <row r="127" spans="1:16380" s="255" customFormat="1" ht="12" customHeight="1">
      <c r="A127" s="260" t="s">
        <v>547</v>
      </c>
      <c r="B127" s="260" t="s">
        <v>548</v>
      </c>
      <c r="C127" s="290">
        <v>28.34</v>
      </c>
      <c r="D127" s="290">
        <v>30.7</v>
      </c>
      <c r="E127" s="291">
        <v>35</v>
      </c>
      <c r="F127" s="290"/>
      <c r="G127" s="258">
        <v>0</v>
      </c>
      <c r="H127" s="258">
        <v>0</v>
      </c>
      <c r="I127" s="258">
        <v>0</v>
      </c>
      <c r="J127" s="258">
        <v>0</v>
      </c>
      <c r="K127" s="258">
        <v>0</v>
      </c>
      <c r="L127" s="258">
        <v>0</v>
      </c>
      <c r="M127" s="258">
        <v>0</v>
      </c>
      <c r="N127" s="258">
        <v>0</v>
      </c>
      <c r="O127" s="258">
        <v>30.7</v>
      </c>
      <c r="P127" s="258">
        <v>61.4</v>
      </c>
      <c r="Q127" s="258">
        <v>0</v>
      </c>
      <c r="R127" s="258">
        <v>61.4</v>
      </c>
      <c r="S127" s="258">
        <f t="shared" ref="S127:S141" si="65">SUM(G127:R127)</f>
        <v>153.5</v>
      </c>
      <c r="T127" s="290"/>
      <c r="U127" s="292">
        <f t="shared" ref="U127:W138" si="66">G127/$C127</f>
        <v>0</v>
      </c>
      <c r="V127" s="292">
        <f t="shared" si="66"/>
        <v>0</v>
      </c>
      <c r="W127" s="292">
        <f t="shared" si="66"/>
        <v>0</v>
      </c>
      <c r="X127" s="292">
        <f t="shared" si="64"/>
        <v>0</v>
      </c>
      <c r="Y127" s="292">
        <f t="shared" si="61"/>
        <v>0</v>
      </c>
      <c r="Z127" s="292">
        <f t="shared" si="61"/>
        <v>0</v>
      </c>
      <c r="AA127" s="292">
        <f t="shared" si="61"/>
        <v>0</v>
      </c>
      <c r="AB127" s="292">
        <f t="shared" si="61"/>
        <v>0</v>
      </c>
      <c r="AC127" s="292">
        <f t="shared" si="61"/>
        <v>1</v>
      </c>
      <c r="AD127" s="292">
        <f t="shared" si="61"/>
        <v>2</v>
      </c>
      <c r="AE127" s="292">
        <f t="shared" si="61"/>
        <v>0</v>
      </c>
      <c r="AF127" s="292">
        <f t="shared" si="59"/>
        <v>2</v>
      </c>
      <c r="AG127" s="258">
        <f t="shared" ref="AG127:AG138" si="67">SUM(U127:AF127)/12</f>
        <v>0.41666666666666669</v>
      </c>
      <c r="AH127" s="321"/>
      <c r="AL127" s="288"/>
      <c r="AM127" s="284"/>
      <c r="AQ127" s="258">
        <f t="shared" ref="AQ127:AQ141" si="68">AF127*4*C127</f>
        <v>226.72</v>
      </c>
      <c r="AR127" s="258">
        <f t="shared" ref="AR127:AR141" si="69">AF127*4*D127</f>
        <v>245.6</v>
      </c>
      <c r="AU127" s="293">
        <f t="shared" si="58"/>
        <v>0.41666666666666669</v>
      </c>
      <c r="AV127"/>
      <c r="AW127" s="294">
        <f t="shared" ref="AW127:AW141" si="70">S127</f>
        <v>153.5</v>
      </c>
      <c r="AX127" s="295">
        <f t="shared" ref="AX127:AX141" si="71">AW127+(AR127-AQ127)</f>
        <v>172.38</v>
      </c>
      <c r="AY127" s="296">
        <f t="shared" ref="AY127:AY141" ca="1" si="72">+IFERROR($D127*(1+$BA$2),0)</f>
        <v>32.805551623917502</v>
      </c>
      <c r="AZ127" s="297">
        <f t="shared" ca="1" si="57"/>
        <v>164.02775811958753</v>
      </c>
      <c r="BA127" s="295">
        <f t="shared" ref="BA127:BA141" ca="1" si="73">AZ127-AX127</f>
        <v>-8.3522418804124641</v>
      </c>
      <c r="BD127" s="369">
        <f t="shared" ref="BD127:BD141" ca="1" si="74">BE$2*AZ127</f>
        <v>0.63878103827362376</v>
      </c>
      <c r="BE127" s="369">
        <f t="shared" ref="BE127:BE141" ca="1" si="75">+BD127+AZ127</f>
        <v>164.66653915786117</v>
      </c>
    </row>
    <row r="128" spans="1:16380" s="255" customFormat="1" ht="12" customHeight="1">
      <c r="A128" s="260" t="s">
        <v>549</v>
      </c>
      <c r="B128" s="260" t="s">
        <v>550</v>
      </c>
      <c r="C128" s="290">
        <v>28.34</v>
      </c>
      <c r="D128" s="290">
        <v>30.7</v>
      </c>
      <c r="E128" s="291">
        <v>35</v>
      </c>
      <c r="F128" s="290"/>
      <c r="G128" s="258">
        <v>0</v>
      </c>
      <c r="H128" s="258">
        <v>0</v>
      </c>
      <c r="I128" s="258">
        <v>0</v>
      </c>
      <c r="J128" s="258">
        <v>141.69999999999999</v>
      </c>
      <c r="K128" s="258">
        <v>0</v>
      </c>
      <c r="L128" s="258">
        <v>61.4</v>
      </c>
      <c r="M128" s="258">
        <v>0</v>
      </c>
      <c r="N128" s="258">
        <v>0</v>
      </c>
      <c r="O128" s="258">
        <v>0</v>
      </c>
      <c r="P128" s="258">
        <v>0</v>
      </c>
      <c r="Q128" s="258">
        <v>0</v>
      </c>
      <c r="R128" s="258">
        <v>0</v>
      </c>
      <c r="S128" s="258">
        <f t="shared" si="65"/>
        <v>203.1</v>
      </c>
      <c r="T128" s="290"/>
      <c r="U128" s="292">
        <f t="shared" si="66"/>
        <v>0</v>
      </c>
      <c r="V128" s="292">
        <f t="shared" si="66"/>
        <v>0</v>
      </c>
      <c r="W128" s="292">
        <f t="shared" si="66"/>
        <v>0</v>
      </c>
      <c r="X128" s="292">
        <f t="shared" si="64"/>
        <v>5</v>
      </c>
      <c r="Y128" s="292">
        <f t="shared" si="61"/>
        <v>0</v>
      </c>
      <c r="Z128" s="292">
        <f t="shared" si="61"/>
        <v>2</v>
      </c>
      <c r="AA128" s="292">
        <f t="shared" si="61"/>
        <v>0</v>
      </c>
      <c r="AB128" s="292">
        <f t="shared" si="61"/>
        <v>0</v>
      </c>
      <c r="AC128" s="292">
        <f t="shared" si="61"/>
        <v>0</v>
      </c>
      <c r="AD128" s="292">
        <f t="shared" si="61"/>
        <v>0</v>
      </c>
      <c r="AE128" s="292">
        <f t="shared" si="61"/>
        <v>0</v>
      </c>
      <c r="AF128" s="292">
        <f t="shared" si="59"/>
        <v>0</v>
      </c>
      <c r="AG128" s="258">
        <f t="shared" si="67"/>
        <v>0.58333333333333337</v>
      </c>
      <c r="AH128" s="321"/>
      <c r="AL128" s="288"/>
      <c r="AM128" s="289"/>
      <c r="AQ128" s="258">
        <f t="shared" si="68"/>
        <v>0</v>
      </c>
      <c r="AR128" s="258">
        <f t="shared" si="69"/>
        <v>0</v>
      </c>
      <c r="AU128" s="293">
        <f t="shared" si="58"/>
        <v>0.58333333333333337</v>
      </c>
      <c r="AV128"/>
      <c r="AW128" s="294">
        <f t="shared" si="70"/>
        <v>203.1</v>
      </c>
      <c r="AX128" s="295">
        <f t="shared" si="71"/>
        <v>203.1</v>
      </c>
      <c r="AY128" s="296">
        <f t="shared" ca="1" si="72"/>
        <v>32.805551623917502</v>
      </c>
      <c r="AZ128" s="297">
        <f t="shared" ref="AZ128:AZ141" ca="1" si="76">AY128*12*AU128</f>
        <v>229.63886136742255</v>
      </c>
      <c r="BA128" s="295">
        <f t="shared" ca="1" si="73"/>
        <v>26.538861367422555</v>
      </c>
      <c r="BD128" s="369">
        <f t="shared" ca="1" si="74"/>
        <v>0.89429345358307322</v>
      </c>
      <c r="BE128" s="369">
        <f t="shared" ca="1" si="75"/>
        <v>230.53315482100561</v>
      </c>
    </row>
    <row r="129" spans="1:16380" s="255" customFormat="1" ht="12.75" customHeight="1">
      <c r="A129" s="260" t="s">
        <v>551</v>
      </c>
      <c r="B129" s="260" t="s">
        <v>552</v>
      </c>
      <c r="C129" s="290">
        <v>32.94</v>
      </c>
      <c r="D129" s="290">
        <v>35.69</v>
      </c>
      <c r="E129" s="291">
        <v>35</v>
      </c>
      <c r="F129" s="290"/>
      <c r="G129" s="258">
        <v>65.88</v>
      </c>
      <c r="H129" s="258">
        <v>0</v>
      </c>
      <c r="I129" s="258">
        <v>32.94</v>
      </c>
      <c r="J129" s="258">
        <v>428.22</v>
      </c>
      <c r="K129" s="258">
        <v>131.76</v>
      </c>
      <c r="L129" s="258">
        <v>0</v>
      </c>
      <c r="M129" s="258">
        <v>0</v>
      </c>
      <c r="N129" s="258">
        <v>0</v>
      </c>
      <c r="O129" s="258">
        <v>71.38</v>
      </c>
      <c r="P129" s="258">
        <v>0</v>
      </c>
      <c r="Q129" s="258">
        <v>178.45</v>
      </c>
      <c r="R129" s="258">
        <v>71.38</v>
      </c>
      <c r="S129" s="258">
        <f t="shared" si="65"/>
        <v>980.00999999999988</v>
      </c>
      <c r="T129" s="290"/>
      <c r="U129" s="292">
        <f t="shared" si="66"/>
        <v>2</v>
      </c>
      <c r="V129" s="292">
        <f t="shared" si="66"/>
        <v>0</v>
      </c>
      <c r="W129" s="292">
        <f t="shared" si="66"/>
        <v>1</v>
      </c>
      <c r="X129" s="292">
        <f t="shared" si="64"/>
        <v>13.000000000000002</v>
      </c>
      <c r="Y129" s="292">
        <f t="shared" si="61"/>
        <v>3.6917904174838889</v>
      </c>
      <c r="Z129" s="292">
        <f t="shared" si="61"/>
        <v>0</v>
      </c>
      <c r="AA129" s="292">
        <f t="shared" si="61"/>
        <v>0</v>
      </c>
      <c r="AB129" s="292">
        <f t="shared" si="61"/>
        <v>0</v>
      </c>
      <c r="AC129" s="292">
        <f t="shared" si="61"/>
        <v>2</v>
      </c>
      <c r="AD129" s="292">
        <f t="shared" si="61"/>
        <v>0</v>
      </c>
      <c r="AE129" s="292">
        <f t="shared" si="61"/>
        <v>5</v>
      </c>
      <c r="AF129" s="292">
        <f t="shared" si="59"/>
        <v>2</v>
      </c>
      <c r="AG129" s="258">
        <f t="shared" si="67"/>
        <v>2.3909825347903242</v>
      </c>
      <c r="AH129" s="321"/>
      <c r="AL129" s="288"/>
      <c r="AM129" s="289"/>
      <c r="AQ129" s="258">
        <f t="shared" si="68"/>
        <v>263.52</v>
      </c>
      <c r="AR129" s="258">
        <f t="shared" si="69"/>
        <v>285.52</v>
      </c>
      <c r="AU129" s="293">
        <f t="shared" si="58"/>
        <v>2.3909825347903242</v>
      </c>
      <c r="AV129"/>
      <c r="AW129" s="294">
        <f t="shared" si="70"/>
        <v>980.00999999999988</v>
      </c>
      <c r="AX129" s="295">
        <f t="shared" si="71"/>
        <v>1002.0099999999999</v>
      </c>
      <c r="AY129" s="296">
        <f t="shared" ca="1" si="72"/>
        <v>38.137789493733408</v>
      </c>
      <c r="AZ129" s="297">
        <f t="shared" ca="1" si="76"/>
        <v>1094.241463140318</v>
      </c>
      <c r="BA129" s="295">
        <f t="shared" ca="1" si="73"/>
        <v>92.231463140318169</v>
      </c>
      <c r="BD129" s="369">
        <f t="shared" ca="1" si="74"/>
        <v>4.2613561628832146</v>
      </c>
      <c r="BE129" s="369">
        <f t="shared" ca="1" si="75"/>
        <v>1098.5028193032012</v>
      </c>
    </row>
    <row r="130" spans="1:16380" s="255" customFormat="1" ht="12.75" customHeight="1">
      <c r="A130" s="260" t="s">
        <v>553</v>
      </c>
      <c r="B130" s="260" t="s">
        <v>554</v>
      </c>
      <c r="C130" s="290">
        <v>14.3</v>
      </c>
      <c r="D130" s="290">
        <v>15.49</v>
      </c>
      <c r="E130" s="291">
        <v>17</v>
      </c>
      <c r="F130" s="290"/>
      <c r="G130" s="258">
        <v>371.8</v>
      </c>
      <c r="H130" s="258">
        <v>443.3</v>
      </c>
      <c r="I130" s="258">
        <v>371.8</v>
      </c>
      <c r="J130" s="258">
        <v>185.9</v>
      </c>
      <c r="K130" s="258">
        <v>247.84</v>
      </c>
      <c r="L130" s="258">
        <v>340.78</v>
      </c>
      <c r="M130" s="258">
        <v>232.35000000000002</v>
      </c>
      <c r="N130" s="258">
        <v>325.29000000000002</v>
      </c>
      <c r="O130" s="258">
        <v>216.85999999999999</v>
      </c>
      <c r="P130" s="258">
        <v>216.86</v>
      </c>
      <c r="Q130" s="258">
        <v>170.39</v>
      </c>
      <c r="R130" s="258">
        <v>340.78</v>
      </c>
      <c r="S130" s="258">
        <f t="shared" si="65"/>
        <v>3463.95</v>
      </c>
      <c r="T130" s="290"/>
      <c r="U130" s="292">
        <f t="shared" si="66"/>
        <v>26</v>
      </c>
      <c r="V130" s="292">
        <f t="shared" si="66"/>
        <v>31</v>
      </c>
      <c r="W130" s="292">
        <f t="shared" si="66"/>
        <v>26</v>
      </c>
      <c r="X130" s="292">
        <f t="shared" si="64"/>
        <v>13</v>
      </c>
      <c r="Y130" s="292">
        <f t="shared" si="61"/>
        <v>16</v>
      </c>
      <c r="Z130" s="292">
        <f t="shared" si="61"/>
        <v>21.999999999999996</v>
      </c>
      <c r="AA130" s="292">
        <f t="shared" si="61"/>
        <v>15.000000000000002</v>
      </c>
      <c r="AB130" s="292">
        <f t="shared" si="61"/>
        <v>21</v>
      </c>
      <c r="AC130" s="292">
        <f t="shared" si="61"/>
        <v>13.999999999999998</v>
      </c>
      <c r="AD130" s="292">
        <f t="shared" si="61"/>
        <v>14</v>
      </c>
      <c r="AE130" s="292">
        <f t="shared" si="61"/>
        <v>10.999999999999998</v>
      </c>
      <c r="AF130" s="292">
        <f t="shared" si="59"/>
        <v>21.999999999999996</v>
      </c>
      <c r="AG130" s="258">
        <f t="shared" si="67"/>
        <v>19.25</v>
      </c>
      <c r="AH130" s="321"/>
      <c r="AL130" s="288"/>
      <c r="AM130" s="289"/>
      <c r="AQ130" s="258">
        <f t="shared" si="68"/>
        <v>1258.3999999999999</v>
      </c>
      <c r="AR130" s="258">
        <f t="shared" si="69"/>
        <v>1363.12</v>
      </c>
      <c r="AU130" s="293">
        <f t="shared" si="58"/>
        <v>19.25</v>
      </c>
      <c r="AV130"/>
      <c r="AW130" s="294">
        <f t="shared" si="70"/>
        <v>3463.95</v>
      </c>
      <c r="AX130" s="295">
        <f t="shared" si="71"/>
        <v>3568.67</v>
      </c>
      <c r="AY130" s="296">
        <f t="shared" ca="1" si="72"/>
        <v>16.552377676041761</v>
      </c>
      <c r="AZ130" s="297">
        <f t="shared" ca="1" si="76"/>
        <v>3823.5992431656473</v>
      </c>
      <c r="BA130" s="295">
        <f t="shared" ca="1" si="73"/>
        <v>254.92924316564722</v>
      </c>
      <c r="BD130" s="369">
        <f t="shared" ca="1" si="74"/>
        <v>14.890422953356987</v>
      </c>
      <c r="BE130" s="369">
        <f t="shared" ca="1" si="75"/>
        <v>3838.4896661190041</v>
      </c>
    </row>
    <row r="131" spans="1:16380" s="255" customFormat="1" ht="12" customHeight="1">
      <c r="A131" s="260" t="s">
        <v>555</v>
      </c>
      <c r="B131" s="260" t="s">
        <v>556</v>
      </c>
      <c r="C131" s="290">
        <v>1.51</v>
      </c>
      <c r="D131" s="290">
        <v>1.51</v>
      </c>
      <c r="E131" s="291">
        <v>29</v>
      </c>
      <c r="F131" s="290"/>
      <c r="G131" s="258">
        <v>25.95</v>
      </c>
      <c r="H131" s="258">
        <v>112.25</v>
      </c>
      <c r="I131" s="258">
        <v>112.1</v>
      </c>
      <c r="J131" s="258">
        <v>0</v>
      </c>
      <c r="K131" s="258">
        <v>55.8</v>
      </c>
      <c r="L131" s="258">
        <v>279.34999999999997</v>
      </c>
      <c r="M131" s="258">
        <v>120.89999999999999</v>
      </c>
      <c r="N131" s="258">
        <v>214.25</v>
      </c>
      <c r="O131" s="258">
        <v>65.099999999999994</v>
      </c>
      <c r="P131" s="258">
        <v>27.9</v>
      </c>
      <c r="Q131" s="258">
        <v>83.7</v>
      </c>
      <c r="R131" s="258">
        <v>93</v>
      </c>
      <c r="S131" s="258">
        <f t="shared" si="65"/>
        <v>1190.3</v>
      </c>
      <c r="T131" s="290"/>
      <c r="U131" s="292">
        <f t="shared" si="66"/>
        <v>17.185430463576157</v>
      </c>
      <c r="V131" s="292">
        <f t="shared" si="66"/>
        <v>74.337748344370866</v>
      </c>
      <c r="W131" s="292">
        <f t="shared" si="66"/>
        <v>74.238410596026483</v>
      </c>
      <c r="X131" s="292">
        <f t="shared" si="64"/>
        <v>0</v>
      </c>
      <c r="Y131" s="292">
        <f t="shared" si="61"/>
        <v>36.953642384105962</v>
      </c>
      <c r="Z131" s="292">
        <f t="shared" si="61"/>
        <v>184.99999999999997</v>
      </c>
      <c r="AA131" s="292">
        <f t="shared" si="61"/>
        <v>80.066225165562912</v>
      </c>
      <c r="AB131" s="292">
        <f t="shared" ref="AB131:AE138" si="77">N131/$D131</f>
        <v>141.88741721854305</v>
      </c>
      <c r="AC131" s="292">
        <f t="shared" si="77"/>
        <v>43.11258278145695</v>
      </c>
      <c r="AD131" s="292">
        <f t="shared" si="77"/>
        <v>18.476821192052981</v>
      </c>
      <c r="AE131" s="292">
        <f t="shared" si="77"/>
        <v>55.430463576158942</v>
      </c>
      <c r="AF131" s="292">
        <f t="shared" si="59"/>
        <v>61.589403973509931</v>
      </c>
      <c r="AG131" s="258">
        <f t="shared" si="67"/>
        <v>65.689845474613676</v>
      </c>
      <c r="AH131" s="321"/>
      <c r="AL131" s="288"/>
      <c r="AM131" s="289"/>
      <c r="AQ131" s="258">
        <f t="shared" si="68"/>
        <v>372</v>
      </c>
      <c r="AR131" s="258">
        <f t="shared" si="69"/>
        <v>372</v>
      </c>
      <c r="AU131" s="293">
        <f t="shared" si="58"/>
        <v>65.689845474613676</v>
      </c>
      <c r="AV131"/>
      <c r="AW131" s="294">
        <f t="shared" si="70"/>
        <v>1190.3</v>
      </c>
      <c r="AX131" s="295">
        <f t="shared" si="71"/>
        <v>1190.3</v>
      </c>
      <c r="AY131" s="296">
        <f t="shared" ca="1" si="72"/>
        <v>1.6135629626096231</v>
      </c>
      <c r="AZ131" s="297">
        <f t="shared" ca="1" si="76"/>
        <v>1271.9364201286319</v>
      </c>
      <c r="BA131" s="295">
        <f t="shared" ca="1" si="73"/>
        <v>81.636420128631926</v>
      </c>
      <c r="BD131" s="369">
        <f t="shared" ca="1" si="74"/>
        <v>4.9533620186129914</v>
      </c>
      <c r="BE131" s="369">
        <f t="shared" ca="1" si="75"/>
        <v>1276.8897821472449</v>
      </c>
    </row>
    <row r="132" spans="1:16380" s="255" customFormat="1" ht="12" customHeight="1">
      <c r="A132" s="260" t="s">
        <v>557</v>
      </c>
      <c r="B132" s="260" t="s">
        <v>558</v>
      </c>
      <c r="C132" s="290">
        <v>5.14</v>
      </c>
      <c r="D132" s="290">
        <v>5.57</v>
      </c>
      <c r="E132" s="291">
        <v>19</v>
      </c>
      <c r="F132" s="290"/>
      <c r="G132" s="258">
        <v>0</v>
      </c>
      <c r="H132" s="258">
        <v>10.28</v>
      </c>
      <c r="I132" s="258">
        <v>5.14</v>
      </c>
      <c r="J132" s="258">
        <v>0</v>
      </c>
      <c r="K132" s="258">
        <v>0</v>
      </c>
      <c r="L132" s="258">
        <v>5.57</v>
      </c>
      <c r="M132" s="258">
        <v>0</v>
      </c>
      <c r="N132" s="258">
        <v>0</v>
      </c>
      <c r="O132" s="258">
        <v>11.14</v>
      </c>
      <c r="P132" s="258">
        <v>0</v>
      </c>
      <c r="Q132" s="258">
        <v>5.57</v>
      </c>
      <c r="R132" s="258">
        <v>0</v>
      </c>
      <c r="S132" s="258">
        <f t="shared" si="65"/>
        <v>37.699999999999996</v>
      </c>
      <c r="T132" s="290"/>
      <c r="U132" s="292">
        <f t="shared" si="66"/>
        <v>0</v>
      </c>
      <c r="V132" s="292">
        <f t="shared" si="66"/>
        <v>2</v>
      </c>
      <c r="W132" s="292">
        <f t="shared" si="66"/>
        <v>1</v>
      </c>
      <c r="X132" s="292">
        <f t="shared" si="64"/>
        <v>0</v>
      </c>
      <c r="Y132" s="292">
        <f t="shared" ref="Y132:AA138" si="78">K132/$D132</f>
        <v>0</v>
      </c>
      <c r="Z132" s="292">
        <f t="shared" si="78"/>
        <v>1</v>
      </c>
      <c r="AA132" s="292">
        <f t="shared" si="78"/>
        <v>0</v>
      </c>
      <c r="AB132" s="292">
        <f t="shared" si="77"/>
        <v>0</v>
      </c>
      <c r="AC132" s="292">
        <f t="shared" si="77"/>
        <v>2</v>
      </c>
      <c r="AD132" s="292">
        <f t="shared" si="77"/>
        <v>0</v>
      </c>
      <c r="AE132" s="292">
        <f t="shared" si="77"/>
        <v>1</v>
      </c>
      <c r="AF132" s="292">
        <f t="shared" si="59"/>
        <v>0</v>
      </c>
      <c r="AG132" s="258">
        <f t="shared" si="67"/>
        <v>0.58333333333333337</v>
      </c>
      <c r="AH132" s="321"/>
      <c r="AL132" s="288"/>
      <c r="AM132" s="289"/>
      <c r="AQ132" s="258">
        <f t="shared" si="68"/>
        <v>0</v>
      </c>
      <c r="AR132" s="258">
        <f t="shared" si="69"/>
        <v>0</v>
      </c>
      <c r="AU132" s="293">
        <f t="shared" si="58"/>
        <v>0.58333333333333337</v>
      </c>
      <c r="AV132"/>
      <c r="AW132" s="294">
        <f t="shared" si="70"/>
        <v>37.699999999999996</v>
      </c>
      <c r="AX132" s="295">
        <f t="shared" si="71"/>
        <v>37.699999999999996</v>
      </c>
      <c r="AY132" s="296">
        <f t="shared" ca="1" si="72"/>
        <v>5.9520170210169541</v>
      </c>
      <c r="AZ132" s="297">
        <f t="shared" ca="1" si="76"/>
        <v>41.664119147118683</v>
      </c>
      <c r="BA132" s="295">
        <f t="shared" ca="1" si="73"/>
        <v>3.9641191471186872</v>
      </c>
      <c r="BD132" s="369">
        <f t="shared" ca="1" si="74"/>
        <v>0.16225454516148918</v>
      </c>
      <c r="BE132" s="369">
        <f t="shared" ca="1" si="75"/>
        <v>41.826373692280171</v>
      </c>
    </row>
    <row r="133" spans="1:16380" s="255" customFormat="1" ht="12" customHeight="1">
      <c r="A133" s="260" t="s">
        <v>559</v>
      </c>
      <c r="B133" s="260" t="s">
        <v>560</v>
      </c>
      <c r="C133" s="290">
        <v>1.46</v>
      </c>
      <c r="D133" s="290">
        <v>1.58</v>
      </c>
      <c r="E133" s="291">
        <v>35</v>
      </c>
      <c r="F133" s="290"/>
      <c r="G133" s="258">
        <v>1969.0500000000002</v>
      </c>
      <c r="H133" s="258">
        <v>2077.9</v>
      </c>
      <c r="I133" s="258">
        <v>2004.9599999999998</v>
      </c>
      <c r="J133" s="258">
        <v>2063.29</v>
      </c>
      <c r="K133" s="258">
        <v>2143.09</v>
      </c>
      <c r="L133" s="258">
        <v>2219.4900000000002</v>
      </c>
      <c r="M133" s="258">
        <v>2114.1</v>
      </c>
      <c r="N133" s="258">
        <v>2219.5600000000004</v>
      </c>
      <c r="O133" s="258">
        <v>2102.4300000000003</v>
      </c>
      <c r="P133" s="258">
        <v>2200.63</v>
      </c>
      <c r="Q133" s="258">
        <v>2158.63</v>
      </c>
      <c r="R133" s="258">
        <v>2246.5700000000002</v>
      </c>
      <c r="S133" s="258">
        <f t="shared" si="65"/>
        <v>25519.700000000004</v>
      </c>
      <c r="T133" s="290"/>
      <c r="U133" s="292">
        <f t="shared" si="66"/>
        <v>1348.6643835616439</v>
      </c>
      <c r="V133" s="292">
        <f t="shared" si="66"/>
        <v>1423.2191780821918</v>
      </c>
      <c r="W133" s="292">
        <f t="shared" si="66"/>
        <v>1373.2602739726026</v>
      </c>
      <c r="X133" s="292">
        <f t="shared" si="64"/>
        <v>1413.2123287671234</v>
      </c>
      <c r="Y133" s="292">
        <f t="shared" si="78"/>
        <v>1356.3860759493671</v>
      </c>
      <c r="Z133" s="292">
        <f t="shared" si="78"/>
        <v>1404.7405063291139</v>
      </c>
      <c r="AA133" s="292">
        <f t="shared" si="78"/>
        <v>1338.0379746835442</v>
      </c>
      <c r="AB133" s="292">
        <f t="shared" si="77"/>
        <v>1404.7848101265824</v>
      </c>
      <c r="AC133" s="292">
        <f t="shared" si="77"/>
        <v>1330.6518987341774</v>
      </c>
      <c r="AD133" s="292">
        <f t="shared" si="77"/>
        <v>1392.8037974683543</v>
      </c>
      <c r="AE133" s="292">
        <f t="shared" si="77"/>
        <v>1366.2215189873418</v>
      </c>
      <c r="AF133" s="292">
        <f t="shared" si="59"/>
        <v>1421.879746835443</v>
      </c>
      <c r="AG133" s="258">
        <f t="shared" si="67"/>
        <v>1381.1552077914573</v>
      </c>
      <c r="AH133" s="321"/>
      <c r="AL133" s="288"/>
      <c r="AM133" s="289"/>
      <c r="AQ133" s="258">
        <f t="shared" si="68"/>
        <v>8303.7777215189872</v>
      </c>
      <c r="AR133" s="258">
        <f t="shared" si="69"/>
        <v>8986.2800000000007</v>
      </c>
      <c r="AU133" s="293">
        <f t="shared" si="58"/>
        <v>1381.1552077914573</v>
      </c>
      <c r="AV133"/>
      <c r="AW133" s="294">
        <f t="shared" si="70"/>
        <v>25519.700000000004</v>
      </c>
      <c r="AX133" s="295">
        <f t="shared" si="71"/>
        <v>26202.202278481018</v>
      </c>
      <c r="AY133" s="296">
        <f t="shared" ca="1" si="72"/>
        <v>1.6883638946511288</v>
      </c>
      <c r="AZ133" s="297">
        <f t="shared" ca="1" si="76"/>
        <v>27982.711028933685</v>
      </c>
      <c r="BA133" s="295">
        <f t="shared" ca="1" si="73"/>
        <v>1780.5087504526673</v>
      </c>
      <c r="BD133" s="369">
        <f t="shared" ca="1" si="74"/>
        <v>108.97439195469015</v>
      </c>
      <c r="BE133" s="369">
        <f t="shared" ca="1" si="75"/>
        <v>28091.685420888374</v>
      </c>
    </row>
    <row r="134" spans="1:16380" s="255" customFormat="1" ht="12" customHeight="1">
      <c r="A134" s="260" t="s">
        <v>561</v>
      </c>
      <c r="B134" s="260" t="s">
        <v>562</v>
      </c>
      <c r="C134" s="290">
        <v>1.46</v>
      </c>
      <c r="D134" s="290">
        <v>1.58</v>
      </c>
      <c r="E134" s="291">
        <v>35</v>
      </c>
      <c r="F134" s="290"/>
      <c r="G134" s="258">
        <v>3705.91</v>
      </c>
      <c r="H134" s="258">
        <v>3635.45</v>
      </c>
      <c r="I134" s="258">
        <v>3734.36</v>
      </c>
      <c r="J134" s="258">
        <v>3523.84</v>
      </c>
      <c r="K134" s="258">
        <v>3961.8899999999994</v>
      </c>
      <c r="L134" s="258">
        <v>3959.0699999999997</v>
      </c>
      <c r="M134" s="258">
        <v>3953.12</v>
      </c>
      <c r="N134" s="258">
        <v>3950.99</v>
      </c>
      <c r="O134" s="258">
        <v>3978.2999999999997</v>
      </c>
      <c r="P134" s="258">
        <v>3981.43</v>
      </c>
      <c r="Q134" s="258">
        <v>3971.9700000000003</v>
      </c>
      <c r="R134" s="258">
        <v>4010.14</v>
      </c>
      <c r="S134" s="258">
        <f t="shared" si="65"/>
        <v>46366.47</v>
      </c>
      <c r="T134" s="290"/>
      <c r="U134" s="292">
        <f t="shared" si="66"/>
        <v>2538.294520547945</v>
      </c>
      <c r="V134" s="292">
        <f t="shared" si="66"/>
        <v>2490.0342465753424</v>
      </c>
      <c r="W134" s="292">
        <f t="shared" si="66"/>
        <v>2557.7808219178082</v>
      </c>
      <c r="X134" s="292">
        <f t="shared" si="64"/>
        <v>2413.5890410958905</v>
      </c>
      <c r="Y134" s="292">
        <f t="shared" si="78"/>
        <v>2507.5253164556957</v>
      </c>
      <c r="Z134" s="292">
        <f t="shared" si="78"/>
        <v>2505.7405063291135</v>
      </c>
      <c r="AA134" s="292">
        <f t="shared" si="78"/>
        <v>2501.9746835443034</v>
      </c>
      <c r="AB134" s="292">
        <f t="shared" si="77"/>
        <v>2500.6265822784808</v>
      </c>
      <c r="AC134" s="292">
        <f t="shared" si="77"/>
        <v>2517.911392405063</v>
      </c>
      <c r="AD134" s="292">
        <f t="shared" si="77"/>
        <v>2519.8924050632909</v>
      </c>
      <c r="AE134" s="292">
        <f t="shared" si="77"/>
        <v>2513.9050632911394</v>
      </c>
      <c r="AF134" s="292">
        <f t="shared" si="59"/>
        <v>2538.0632911392404</v>
      </c>
      <c r="AG134" s="258">
        <f t="shared" si="67"/>
        <v>2508.7781558869428</v>
      </c>
      <c r="AH134" s="321"/>
      <c r="AL134" s="288"/>
      <c r="AM134" s="289"/>
      <c r="AQ134" s="258">
        <f t="shared" si="68"/>
        <v>14822.289620253163</v>
      </c>
      <c r="AR134" s="258">
        <f t="shared" si="69"/>
        <v>16040.56</v>
      </c>
      <c r="AU134" s="293">
        <f t="shared" si="58"/>
        <v>2508.7781558869428</v>
      </c>
      <c r="AV134"/>
      <c r="AW134" s="294">
        <f t="shared" si="70"/>
        <v>46366.47</v>
      </c>
      <c r="AX134" s="295">
        <f t="shared" si="71"/>
        <v>47584.740379746836</v>
      </c>
      <c r="AY134" s="296">
        <f t="shared" ca="1" si="72"/>
        <v>1.6883638946511288</v>
      </c>
      <c r="AZ134" s="297">
        <f t="shared" ca="1" si="76"/>
        <v>50828.765497067463</v>
      </c>
      <c r="BA134" s="295">
        <f t="shared" ca="1" si="73"/>
        <v>3244.025117320627</v>
      </c>
      <c r="BD134" s="369">
        <f t="shared" ca="1" si="74"/>
        <v>197.94485988591978</v>
      </c>
      <c r="BE134" s="369">
        <f t="shared" ca="1" si="75"/>
        <v>51026.710356953379</v>
      </c>
    </row>
    <row r="135" spans="1:16380" s="255" customFormat="1" ht="12" customHeight="1">
      <c r="A135" s="260" t="s">
        <v>563</v>
      </c>
      <c r="B135" s="260" t="s">
        <v>564</v>
      </c>
      <c r="C135" s="290">
        <v>22.99</v>
      </c>
      <c r="D135" s="290">
        <v>24.91</v>
      </c>
      <c r="E135" s="291">
        <v>35</v>
      </c>
      <c r="F135" s="290"/>
      <c r="G135" s="258">
        <v>137.94</v>
      </c>
      <c r="H135" s="258">
        <v>45.98</v>
      </c>
      <c r="I135" s="258">
        <v>114.94999999999999</v>
      </c>
      <c r="J135" s="258">
        <v>22.99</v>
      </c>
      <c r="K135" s="258">
        <v>74.73</v>
      </c>
      <c r="L135" s="324">
        <v>149.46</v>
      </c>
      <c r="M135" s="258">
        <v>99.64</v>
      </c>
      <c r="N135" s="258">
        <v>74.73</v>
      </c>
      <c r="O135" s="258">
        <v>74.73</v>
      </c>
      <c r="P135" s="258">
        <v>99.64</v>
      </c>
      <c r="Q135" s="258">
        <v>49.82</v>
      </c>
      <c r="R135" s="258">
        <v>49.82</v>
      </c>
      <c r="S135" s="258">
        <f t="shared" si="65"/>
        <v>994.43000000000018</v>
      </c>
      <c r="T135" s="290"/>
      <c r="U135" s="292">
        <f t="shared" si="66"/>
        <v>6</v>
      </c>
      <c r="V135" s="292">
        <f t="shared" si="66"/>
        <v>2</v>
      </c>
      <c r="W135" s="292">
        <f t="shared" si="66"/>
        <v>5</v>
      </c>
      <c r="X135" s="292">
        <f t="shared" si="64"/>
        <v>1</v>
      </c>
      <c r="Y135" s="292">
        <f t="shared" si="78"/>
        <v>3</v>
      </c>
      <c r="Z135" s="292">
        <f t="shared" si="78"/>
        <v>6</v>
      </c>
      <c r="AA135" s="292">
        <f t="shared" si="78"/>
        <v>4</v>
      </c>
      <c r="AB135" s="292">
        <f t="shared" si="77"/>
        <v>3</v>
      </c>
      <c r="AC135" s="292">
        <f t="shared" si="77"/>
        <v>3</v>
      </c>
      <c r="AD135" s="292">
        <f t="shared" si="77"/>
        <v>4</v>
      </c>
      <c r="AE135" s="292">
        <f t="shared" si="77"/>
        <v>2</v>
      </c>
      <c r="AF135" s="292">
        <f t="shared" si="59"/>
        <v>2</v>
      </c>
      <c r="AG135" s="258">
        <f t="shared" si="67"/>
        <v>3.4166666666666665</v>
      </c>
      <c r="AH135" s="321"/>
      <c r="AJ135" s="321"/>
      <c r="AK135" s="321"/>
      <c r="AL135" s="321"/>
      <c r="AM135" s="321"/>
      <c r="AN135" s="321"/>
      <c r="AO135" s="321"/>
      <c r="AQ135" s="258">
        <f t="shared" si="68"/>
        <v>183.92</v>
      </c>
      <c r="AR135" s="258">
        <f t="shared" si="69"/>
        <v>199.28</v>
      </c>
      <c r="AU135" s="293">
        <f t="shared" si="58"/>
        <v>3.4166666666666665</v>
      </c>
      <c r="AV135"/>
      <c r="AW135" s="294">
        <f t="shared" si="70"/>
        <v>994.43000000000018</v>
      </c>
      <c r="AX135" s="295">
        <f t="shared" si="71"/>
        <v>1009.7900000000002</v>
      </c>
      <c r="AY135" s="296">
        <f t="shared" ca="1" si="72"/>
        <v>26.618445959341528</v>
      </c>
      <c r="AZ135" s="297">
        <f t="shared" ca="1" si="76"/>
        <v>1091.3562843330026</v>
      </c>
      <c r="BA135" s="295">
        <f t="shared" ca="1" si="73"/>
        <v>81.566284333002386</v>
      </c>
      <c r="BD135" s="369">
        <f t="shared" ca="1" si="74"/>
        <v>4.2501202749135798</v>
      </c>
      <c r="BE135" s="369">
        <f t="shared" ca="1" si="75"/>
        <v>1095.6064046079161</v>
      </c>
    </row>
    <row r="136" spans="1:16380" s="255" customFormat="1" ht="12" customHeight="1">
      <c r="A136" s="260" t="s">
        <v>565</v>
      </c>
      <c r="B136" s="260" t="s">
        <v>566</v>
      </c>
      <c r="C136" s="290">
        <v>28.34</v>
      </c>
      <c r="D136" s="290">
        <v>30.7</v>
      </c>
      <c r="E136" s="291">
        <v>35</v>
      </c>
      <c r="F136" s="323"/>
      <c r="G136" s="258">
        <v>0</v>
      </c>
      <c r="H136" s="258">
        <v>0</v>
      </c>
      <c r="I136" s="258">
        <v>0</v>
      </c>
      <c r="J136" s="258">
        <v>0</v>
      </c>
      <c r="K136" s="258">
        <v>0</v>
      </c>
      <c r="L136" s="258">
        <v>0</v>
      </c>
      <c r="M136" s="258">
        <v>0</v>
      </c>
      <c r="N136" s="258">
        <v>30.7</v>
      </c>
      <c r="O136" s="258">
        <v>0</v>
      </c>
      <c r="P136" s="258">
        <v>0</v>
      </c>
      <c r="Q136" s="258">
        <v>0</v>
      </c>
      <c r="R136" s="258">
        <v>0</v>
      </c>
      <c r="S136" s="258">
        <f t="shared" si="65"/>
        <v>30.7</v>
      </c>
      <c r="T136" s="323"/>
      <c r="U136" s="292">
        <f t="shared" si="66"/>
        <v>0</v>
      </c>
      <c r="V136" s="292">
        <f t="shared" si="66"/>
        <v>0</v>
      </c>
      <c r="W136" s="292">
        <f t="shared" si="66"/>
        <v>0</v>
      </c>
      <c r="X136" s="292">
        <f t="shared" si="64"/>
        <v>0</v>
      </c>
      <c r="Y136" s="292">
        <f t="shared" si="78"/>
        <v>0</v>
      </c>
      <c r="Z136" s="292">
        <f t="shared" si="78"/>
        <v>0</v>
      </c>
      <c r="AA136" s="292">
        <f t="shared" si="78"/>
        <v>0</v>
      </c>
      <c r="AB136" s="292">
        <f t="shared" si="77"/>
        <v>1</v>
      </c>
      <c r="AC136" s="292">
        <f t="shared" si="77"/>
        <v>0</v>
      </c>
      <c r="AD136" s="292">
        <f t="shared" si="77"/>
        <v>0</v>
      </c>
      <c r="AE136" s="292">
        <f t="shared" si="77"/>
        <v>0</v>
      </c>
      <c r="AF136" s="292">
        <f t="shared" si="59"/>
        <v>0</v>
      </c>
      <c r="AG136" s="258">
        <f t="shared" si="67"/>
        <v>8.3333333333333329E-2</v>
      </c>
      <c r="AH136" s="321"/>
      <c r="AL136" s="288"/>
      <c r="AM136" s="289"/>
      <c r="AP136" s="321"/>
      <c r="AQ136" s="258">
        <f t="shared" si="68"/>
        <v>0</v>
      </c>
      <c r="AR136" s="258">
        <f t="shared" si="69"/>
        <v>0</v>
      </c>
      <c r="AS136" s="321"/>
      <c r="AT136" s="321"/>
      <c r="AU136" s="293">
        <f t="shared" si="58"/>
        <v>8.3333333333333329E-2</v>
      </c>
      <c r="AV136"/>
      <c r="AW136" s="294">
        <f t="shared" si="70"/>
        <v>30.7</v>
      </c>
      <c r="AX136" s="295">
        <f t="shared" si="71"/>
        <v>30.7</v>
      </c>
      <c r="AY136" s="296">
        <f t="shared" ca="1" si="72"/>
        <v>32.805551623917502</v>
      </c>
      <c r="AZ136" s="297">
        <f t="shared" ca="1" si="76"/>
        <v>32.805551623917502</v>
      </c>
      <c r="BA136" s="295">
        <f t="shared" ca="1" si="73"/>
        <v>2.1055516239175027</v>
      </c>
      <c r="BC136" s="321"/>
      <c r="BD136" s="369">
        <f t="shared" ca="1" si="74"/>
        <v>0.12775620765472473</v>
      </c>
      <c r="BE136" s="369">
        <f t="shared" ca="1" si="75"/>
        <v>32.933307831572229</v>
      </c>
      <c r="BF136" s="321"/>
      <c r="BG136" s="321"/>
      <c r="BH136" s="321"/>
      <c r="BI136" s="321"/>
      <c r="BJ136" s="321"/>
      <c r="BK136" s="321"/>
      <c r="BL136" s="321"/>
      <c r="BM136" s="321"/>
      <c r="BN136" s="321"/>
      <c r="BO136" s="321"/>
      <c r="BP136" s="321"/>
      <c r="BQ136" s="321"/>
      <c r="BR136" s="321"/>
      <c r="BS136" s="321"/>
      <c r="BT136" s="321"/>
      <c r="BU136" s="321"/>
      <c r="BV136" s="321"/>
      <c r="BW136" s="321"/>
      <c r="BX136" s="321"/>
      <c r="BY136" s="321"/>
      <c r="BZ136" s="321"/>
      <c r="CA136" s="321"/>
      <c r="CB136" s="321"/>
      <c r="CC136" s="321"/>
      <c r="CD136" s="321"/>
      <c r="CE136" s="321"/>
      <c r="CF136" s="321"/>
      <c r="CG136" s="321"/>
      <c r="CH136" s="321"/>
      <c r="CI136" s="321"/>
      <c r="CJ136" s="321"/>
      <c r="CK136" s="321"/>
      <c r="CL136" s="321"/>
      <c r="CM136" s="321"/>
      <c r="CN136" s="321"/>
      <c r="CO136" s="321"/>
      <c r="CP136" s="321"/>
      <c r="CQ136" s="321"/>
      <c r="CR136" s="321"/>
      <c r="CS136" s="321"/>
      <c r="CT136" s="321"/>
      <c r="CU136" s="321"/>
      <c r="CV136" s="321"/>
      <c r="CW136" s="321"/>
      <c r="CX136" s="321"/>
      <c r="CY136" s="321"/>
      <c r="CZ136" s="321"/>
      <c r="DA136" s="321"/>
      <c r="DB136" s="321"/>
      <c r="DC136" s="321"/>
      <c r="DD136" s="321"/>
      <c r="DE136" s="321"/>
      <c r="DF136" s="321"/>
      <c r="DG136" s="321"/>
      <c r="DH136" s="321"/>
      <c r="DI136" s="321"/>
      <c r="DJ136" s="321"/>
      <c r="DK136" s="321"/>
      <c r="DL136" s="321"/>
      <c r="DM136" s="321"/>
      <c r="DN136" s="321"/>
      <c r="DO136" s="321"/>
      <c r="DP136" s="321"/>
      <c r="DQ136" s="321"/>
      <c r="DR136" s="321"/>
      <c r="DS136" s="321"/>
      <c r="DT136" s="321"/>
      <c r="DU136" s="321"/>
      <c r="DV136" s="321"/>
      <c r="DW136" s="321"/>
      <c r="DX136" s="321"/>
      <c r="DY136" s="321"/>
      <c r="DZ136" s="321"/>
      <c r="EA136" s="321"/>
      <c r="EB136" s="321"/>
      <c r="EC136" s="321"/>
      <c r="ED136" s="321"/>
      <c r="EE136" s="321"/>
      <c r="EF136" s="321"/>
      <c r="EG136" s="321"/>
      <c r="EH136" s="321"/>
      <c r="EI136" s="321"/>
      <c r="EJ136" s="321"/>
      <c r="EK136" s="321"/>
      <c r="EL136" s="321"/>
      <c r="EM136" s="321"/>
      <c r="EN136" s="321"/>
      <c r="EO136" s="321"/>
      <c r="EP136" s="321"/>
      <c r="EQ136" s="321"/>
      <c r="ER136" s="321"/>
      <c r="ES136" s="321"/>
      <c r="ET136" s="321"/>
      <c r="EU136" s="321"/>
      <c r="EV136" s="321"/>
      <c r="EW136" s="321"/>
      <c r="EX136" s="321"/>
      <c r="EY136" s="321"/>
      <c r="EZ136" s="321"/>
      <c r="FA136" s="321"/>
      <c r="FB136" s="321"/>
      <c r="FC136" s="321"/>
      <c r="FD136" s="321"/>
      <c r="FE136" s="321"/>
      <c r="FF136" s="321"/>
      <c r="FG136" s="321"/>
      <c r="FH136" s="321"/>
      <c r="FI136" s="321"/>
      <c r="FJ136" s="321"/>
      <c r="FK136" s="321"/>
      <c r="FL136" s="321"/>
      <c r="FM136" s="321"/>
      <c r="FN136" s="321"/>
      <c r="FO136" s="321"/>
      <c r="FP136" s="321"/>
      <c r="FQ136" s="321"/>
      <c r="FR136" s="321"/>
      <c r="FS136" s="321"/>
      <c r="FT136" s="321"/>
      <c r="FU136" s="321"/>
      <c r="FV136" s="321"/>
      <c r="FW136" s="321"/>
      <c r="FX136" s="321"/>
      <c r="FY136" s="321"/>
      <c r="FZ136" s="321"/>
      <c r="GA136" s="321"/>
      <c r="GB136" s="321"/>
      <c r="GC136" s="321"/>
      <c r="GD136" s="321"/>
      <c r="GE136" s="321"/>
      <c r="GF136" s="321"/>
      <c r="GG136" s="321"/>
      <c r="GH136" s="321"/>
      <c r="GI136" s="321"/>
      <c r="GJ136" s="321"/>
      <c r="GK136" s="321"/>
      <c r="GL136" s="321"/>
      <c r="GM136" s="321"/>
      <c r="GN136" s="321"/>
      <c r="GO136" s="321"/>
      <c r="GP136" s="321"/>
      <c r="GQ136" s="321"/>
      <c r="GR136" s="321"/>
      <c r="GS136" s="321"/>
      <c r="GT136" s="321"/>
      <c r="GU136" s="321"/>
      <c r="GV136" s="321"/>
      <c r="GW136" s="321"/>
      <c r="GX136" s="321"/>
      <c r="GY136" s="321"/>
      <c r="GZ136" s="321"/>
      <c r="HA136" s="321"/>
      <c r="HB136" s="321"/>
      <c r="HC136" s="321"/>
      <c r="HD136" s="321"/>
      <c r="HE136" s="321"/>
      <c r="HF136" s="321"/>
      <c r="HG136" s="321"/>
      <c r="HH136" s="321"/>
      <c r="HI136" s="321"/>
      <c r="HJ136" s="321"/>
      <c r="HK136" s="321"/>
      <c r="HL136" s="321"/>
      <c r="HM136" s="321"/>
      <c r="HN136" s="321"/>
      <c r="HO136" s="321"/>
      <c r="HP136" s="321"/>
      <c r="HQ136" s="321"/>
      <c r="HR136" s="321"/>
      <c r="HS136" s="321"/>
      <c r="HT136" s="321"/>
      <c r="HU136" s="321"/>
      <c r="HV136" s="321"/>
      <c r="HW136" s="321"/>
      <c r="HX136" s="321"/>
      <c r="HY136" s="321"/>
      <c r="HZ136" s="321"/>
      <c r="IA136" s="321"/>
      <c r="IB136" s="321"/>
      <c r="IC136" s="321"/>
      <c r="ID136" s="321"/>
      <c r="IE136" s="321"/>
      <c r="IF136" s="321"/>
      <c r="IG136" s="321"/>
      <c r="IH136" s="321"/>
      <c r="II136" s="321"/>
      <c r="IJ136" s="321"/>
      <c r="IK136" s="321"/>
      <c r="IL136" s="321"/>
      <c r="IM136" s="321"/>
      <c r="IN136" s="321"/>
      <c r="IO136" s="321"/>
      <c r="IP136" s="321"/>
      <c r="IQ136" s="321"/>
      <c r="IR136" s="321"/>
      <c r="IS136" s="321"/>
      <c r="IT136" s="321"/>
      <c r="IU136" s="321"/>
      <c r="IV136" s="321"/>
      <c r="IW136" s="321"/>
      <c r="IX136" s="321"/>
      <c r="IY136" s="321"/>
      <c r="IZ136" s="321"/>
      <c r="JA136" s="321"/>
      <c r="JB136" s="321"/>
      <c r="JC136" s="321"/>
      <c r="JD136" s="321"/>
      <c r="JE136" s="321"/>
      <c r="JF136" s="321"/>
      <c r="JG136" s="321"/>
      <c r="JH136" s="321"/>
      <c r="JI136" s="321"/>
      <c r="JJ136" s="321"/>
      <c r="JK136" s="321"/>
      <c r="JL136" s="321"/>
      <c r="JM136" s="321"/>
      <c r="JN136" s="321"/>
      <c r="JO136" s="321"/>
      <c r="JP136" s="321"/>
      <c r="JQ136" s="321"/>
      <c r="JR136" s="321"/>
      <c r="JS136" s="321"/>
      <c r="JT136" s="321"/>
      <c r="JU136" s="321"/>
      <c r="JV136" s="321"/>
      <c r="JW136" s="321"/>
      <c r="JX136" s="321"/>
      <c r="JY136" s="321"/>
      <c r="JZ136" s="321"/>
      <c r="KA136" s="321"/>
      <c r="KB136" s="321"/>
      <c r="KC136" s="321"/>
      <c r="KD136" s="321"/>
      <c r="KE136" s="321"/>
      <c r="KF136" s="321"/>
      <c r="KG136" s="321"/>
      <c r="KH136" s="321"/>
      <c r="KI136" s="321"/>
      <c r="KJ136" s="321"/>
      <c r="KK136" s="321"/>
      <c r="KL136" s="321"/>
      <c r="KM136" s="321"/>
      <c r="KN136" s="321"/>
      <c r="KO136" s="321"/>
      <c r="KP136" s="321"/>
      <c r="KQ136" s="321"/>
      <c r="KR136" s="321"/>
      <c r="KS136" s="321"/>
      <c r="KT136" s="321"/>
      <c r="KU136" s="321"/>
      <c r="KV136" s="321"/>
      <c r="KW136" s="321"/>
      <c r="KX136" s="321"/>
      <c r="KY136" s="321"/>
      <c r="KZ136" s="321"/>
      <c r="LA136" s="321"/>
      <c r="LB136" s="321"/>
      <c r="LC136" s="321"/>
      <c r="LD136" s="321"/>
      <c r="LE136" s="321"/>
      <c r="LF136" s="321"/>
      <c r="LG136" s="321"/>
      <c r="LH136" s="321"/>
      <c r="LI136" s="321"/>
      <c r="LJ136" s="321"/>
      <c r="LK136" s="321"/>
      <c r="LL136" s="321"/>
      <c r="LM136" s="321"/>
      <c r="LN136" s="321"/>
      <c r="LO136" s="321"/>
      <c r="LP136" s="321"/>
      <c r="LQ136" s="321"/>
      <c r="LR136" s="321"/>
      <c r="LS136" s="321"/>
      <c r="LT136" s="321"/>
      <c r="LU136" s="321"/>
      <c r="LV136" s="321"/>
      <c r="LW136" s="321"/>
      <c r="LX136" s="321"/>
      <c r="LY136" s="321"/>
      <c r="LZ136" s="321"/>
      <c r="MA136" s="321"/>
      <c r="MB136" s="321"/>
      <c r="MC136" s="321"/>
      <c r="MD136" s="321"/>
      <c r="ME136" s="321"/>
      <c r="MF136" s="321"/>
      <c r="MG136" s="321"/>
      <c r="MH136" s="321"/>
      <c r="MI136" s="321"/>
      <c r="MJ136" s="321"/>
      <c r="MK136" s="321"/>
      <c r="ML136" s="321"/>
      <c r="MM136" s="321"/>
      <c r="MN136" s="321"/>
      <c r="MO136" s="321"/>
      <c r="MP136" s="321"/>
      <c r="MQ136" s="321"/>
      <c r="MR136" s="321"/>
      <c r="MS136" s="321"/>
      <c r="MT136" s="321"/>
      <c r="MU136" s="321"/>
      <c r="MV136" s="321"/>
      <c r="MW136" s="321"/>
      <c r="MX136" s="321"/>
      <c r="MY136" s="321"/>
      <c r="MZ136" s="321"/>
      <c r="NA136" s="321"/>
      <c r="NB136" s="321"/>
      <c r="NC136" s="321"/>
      <c r="ND136" s="321"/>
      <c r="NE136" s="321"/>
      <c r="NF136" s="321"/>
      <c r="NG136" s="321"/>
      <c r="NH136" s="321"/>
      <c r="NI136" s="321"/>
      <c r="NJ136" s="321"/>
      <c r="NK136" s="321"/>
      <c r="NL136" s="321"/>
      <c r="NM136" s="321"/>
      <c r="NN136" s="321"/>
      <c r="NO136" s="321"/>
      <c r="NP136" s="321"/>
      <c r="NQ136" s="321"/>
      <c r="NR136" s="321"/>
      <c r="NS136" s="321"/>
      <c r="NT136" s="321"/>
      <c r="NU136" s="321"/>
      <c r="NV136" s="321"/>
      <c r="NW136" s="321"/>
      <c r="NX136" s="321"/>
      <c r="NY136" s="321"/>
      <c r="NZ136" s="321"/>
      <c r="OA136" s="321"/>
      <c r="OB136" s="321"/>
      <c r="OC136" s="321"/>
      <c r="OD136" s="321"/>
      <c r="OE136" s="321"/>
      <c r="OF136" s="321"/>
      <c r="OG136" s="321"/>
      <c r="OH136" s="321"/>
      <c r="OI136" s="321"/>
      <c r="OJ136" s="321"/>
      <c r="OK136" s="321"/>
      <c r="OL136" s="321"/>
      <c r="OM136" s="321"/>
      <c r="ON136" s="321"/>
      <c r="OO136" s="321"/>
      <c r="OP136" s="321"/>
      <c r="OQ136" s="321"/>
      <c r="OR136" s="321"/>
      <c r="OS136" s="321"/>
      <c r="OT136" s="321"/>
      <c r="OU136" s="321"/>
      <c r="OV136" s="321"/>
      <c r="OW136" s="321"/>
      <c r="OX136" s="321"/>
      <c r="OY136" s="321"/>
      <c r="OZ136" s="321"/>
      <c r="PA136" s="321"/>
      <c r="PB136" s="321"/>
      <c r="PC136" s="321"/>
      <c r="PD136" s="321"/>
      <c r="PE136" s="321"/>
      <c r="PF136" s="321"/>
      <c r="PG136" s="321"/>
      <c r="PH136" s="321"/>
      <c r="PI136" s="321"/>
      <c r="PJ136" s="321"/>
      <c r="PK136" s="321"/>
      <c r="PL136" s="321"/>
      <c r="PM136" s="321"/>
      <c r="PN136" s="321"/>
      <c r="PO136" s="321"/>
      <c r="PP136" s="321"/>
      <c r="PQ136" s="321"/>
      <c r="PR136" s="321"/>
      <c r="PS136" s="321"/>
      <c r="PT136" s="321"/>
      <c r="PU136" s="321"/>
      <c r="PV136" s="321"/>
      <c r="PW136" s="321"/>
      <c r="PX136" s="321"/>
      <c r="PY136" s="321"/>
      <c r="PZ136" s="321"/>
      <c r="QA136" s="321"/>
      <c r="QB136" s="321"/>
      <c r="QC136" s="321"/>
      <c r="QD136" s="321"/>
      <c r="QE136" s="321"/>
      <c r="QF136" s="321"/>
      <c r="QG136" s="321"/>
      <c r="QH136" s="321"/>
      <c r="QI136" s="321"/>
      <c r="QJ136" s="321"/>
      <c r="QK136" s="321"/>
      <c r="QL136" s="321"/>
      <c r="QM136" s="321"/>
      <c r="QN136" s="321"/>
      <c r="QO136" s="321"/>
      <c r="QP136" s="321"/>
      <c r="QQ136" s="321"/>
      <c r="QR136" s="321"/>
      <c r="QS136" s="321"/>
      <c r="QT136" s="321"/>
      <c r="QU136" s="321"/>
      <c r="QV136" s="321"/>
      <c r="QW136" s="321"/>
      <c r="QX136" s="321"/>
      <c r="QY136" s="321"/>
      <c r="QZ136" s="321"/>
      <c r="RA136" s="321"/>
      <c r="RB136" s="321"/>
      <c r="RC136" s="321"/>
      <c r="RD136" s="321"/>
      <c r="RE136" s="321"/>
      <c r="RF136" s="321"/>
      <c r="RG136" s="321"/>
      <c r="RH136" s="321"/>
      <c r="RI136" s="321"/>
      <c r="RJ136" s="321"/>
      <c r="RK136" s="321"/>
      <c r="RL136" s="321"/>
      <c r="RM136" s="321"/>
      <c r="RN136" s="321"/>
      <c r="RO136" s="321"/>
      <c r="RP136" s="321"/>
      <c r="RQ136" s="321"/>
      <c r="RR136" s="321"/>
      <c r="RS136" s="321"/>
      <c r="RT136" s="321"/>
      <c r="RU136" s="321"/>
      <c r="RV136" s="321"/>
      <c r="RW136" s="321"/>
      <c r="RX136" s="321"/>
      <c r="RY136" s="321"/>
      <c r="RZ136" s="321"/>
      <c r="SA136" s="321"/>
      <c r="SB136" s="321"/>
      <c r="SC136" s="321"/>
      <c r="SD136" s="321"/>
      <c r="SE136" s="321"/>
      <c r="SF136" s="321"/>
      <c r="SG136" s="321"/>
      <c r="SH136" s="321"/>
      <c r="SI136" s="321"/>
      <c r="SJ136" s="321"/>
      <c r="SK136" s="321"/>
      <c r="SL136" s="321"/>
      <c r="SM136" s="321"/>
      <c r="SN136" s="321"/>
      <c r="SO136" s="321"/>
      <c r="SP136" s="321"/>
      <c r="SQ136" s="321"/>
      <c r="SR136" s="321"/>
      <c r="SS136" s="321"/>
      <c r="ST136" s="321"/>
      <c r="SU136" s="321"/>
      <c r="SV136" s="321"/>
      <c r="SW136" s="321"/>
      <c r="SX136" s="321"/>
      <c r="SY136" s="321"/>
      <c r="SZ136" s="321"/>
      <c r="TA136" s="321"/>
      <c r="TB136" s="321"/>
      <c r="TC136" s="321"/>
      <c r="TD136" s="321"/>
      <c r="TE136" s="321"/>
      <c r="TF136" s="321"/>
      <c r="TG136" s="321"/>
      <c r="TH136" s="321"/>
      <c r="TI136" s="321"/>
      <c r="TJ136" s="321"/>
      <c r="TK136" s="321"/>
      <c r="TL136" s="321"/>
      <c r="TM136" s="321"/>
      <c r="TN136" s="321"/>
      <c r="TO136" s="321"/>
      <c r="TP136" s="321"/>
      <c r="TQ136" s="321"/>
      <c r="TR136" s="321"/>
      <c r="TS136" s="321"/>
      <c r="TT136" s="321"/>
      <c r="TU136" s="321"/>
      <c r="TV136" s="321"/>
      <c r="TW136" s="321"/>
      <c r="TX136" s="321"/>
      <c r="TY136" s="321"/>
      <c r="TZ136" s="321"/>
      <c r="UA136" s="321"/>
      <c r="UB136" s="321"/>
      <c r="UC136" s="321"/>
      <c r="UD136" s="321"/>
      <c r="UE136" s="321"/>
      <c r="UF136" s="321"/>
      <c r="UG136" s="321"/>
      <c r="UH136" s="321"/>
      <c r="UI136" s="321"/>
      <c r="UJ136" s="321"/>
      <c r="UK136" s="321"/>
      <c r="UL136" s="321"/>
      <c r="UM136" s="321"/>
      <c r="UN136" s="321"/>
      <c r="UO136" s="321"/>
      <c r="UP136" s="321"/>
      <c r="UQ136" s="321"/>
      <c r="UR136" s="321"/>
      <c r="US136" s="321"/>
      <c r="UT136" s="321"/>
      <c r="UU136" s="321"/>
      <c r="UV136" s="321"/>
      <c r="UW136" s="321"/>
      <c r="UX136" s="321"/>
      <c r="UY136" s="321"/>
      <c r="UZ136" s="321"/>
      <c r="VA136" s="321"/>
      <c r="VB136" s="321"/>
      <c r="VC136" s="321"/>
      <c r="VD136" s="321"/>
      <c r="VE136" s="321"/>
      <c r="VF136" s="321"/>
      <c r="VG136" s="321"/>
      <c r="VH136" s="321"/>
      <c r="VI136" s="321"/>
      <c r="VJ136" s="321"/>
      <c r="VK136" s="321"/>
      <c r="VL136" s="321"/>
      <c r="VM136" s="321"/>
      <c r="VN136" s="321"/>
      <c r="VO136" s="321"/>
      <c r="VP136" s="321"/>
      <c r="VQ136" s="321"/>
      <c r="VR136" s="321"/>
      <c r="VS136" s="321"/>
      <c r="VT136" s="321"/>
      <c r="VU136" s="321"/>
      <c r="VV136" s="321"/>
      <c r="VW136" s="321"/>
      <c r="VX136" s="321"/>
      <c r="VY136" s="321"/>
      <c r="VZ136" s="321"/>
      <c r="WA136" s="321"/>
      <c r="WB136" s="321"/>
      <c r="WC136" s="321"/>
      <c r="WD136" s="321"/>
      <c r="WE136" s="321"/>
      <c r="WF136" s="321"/>
      <c r="WG136" s="321"/>
      <c r="WH136" s="321"/>
      <c r="WI136" s="321"/>
      <c r="WJ136" s="321"/>
      <c r="WK136" s="321"/>
      <c r="WL136" s="321"/>
      <c r="WM136" s="321"/>
      <c r="WN136" s="321"/>
      <c r="WO136" s="321"/>
      <c r="WP136" s="321"/>
      <c r="WQ136" s="321"/>
      <c r="WR136" s="321"/>
      <c r="WS136" s="321"/>
      <c r="WT136" s="321"/>
      <c r="WU136" s="321"/>
      <c r="WV136" s="321"/>
      <c r="WW136" s="321"/>
      <c r="WX136" s="321"/>
      <c r="WY136" s="321"/>
      <c r="WZ136" s="321"/>
      <c r="XA136" s="321"/>
      <c r="XB136" s="321"/>
      <c r="XC136" s="321"/>
      <c r="XD136" s="321"/>
      <c r="XE136" s="321"/>
      <c r="XF136" s="321"/>
      <c r="XG136" s="321"/>
      <c r="XH136" s="321"/>
      <c r="XI136" s="321"/>
      <c r="XJ136" s="321"/>
      <c r="XK136" s="321"/>
      <c r="XL136" s="321"/>
      <c r="XM136" s="321"/>
      <c r="XN136" s="321"/>
      <c r="XO136" s="321"/>
      <c r="XP136" s="321"/>
      <c r="XQ136" s="321"/>
      <c r="XR136" s="321"/>
      <c r="XS136" s="321"/>
      <c r="XT136" s="321"/>
      <c r="XU136" s="321"/>
      <c r="XV136" s="321"/>
      <c r="XW136" s="321"/>
      <c r="XX136" s="321"/>
      <c r="XY136" s="321"/>
      <c r="XZ136" s="321"/>
      <c r="YA136" s="321"/>
      <c r="YB136" s="321"/>
      <c r="YC136" s="321"/>
      <c r="YD136" s="321"/>
      <c r="YE136" s="321"/>
      <c r="YF136" s="321"/>
      <c r="YG136" s="321"/>
      <c r="YH136" s="321"/>
      <c r="YI136" s="321"/>
      <c r="YJ136" s="321"/>
      <c r="YK136" s="321"/>
      <c r="YL136" s="321"/>
      <c r="YM136" s="321"/>
      <c r="YN136" s="321"/>
      <c r="YO136" s="321"/>
      <c r="YP136" s="321"/>
      <c r="YQ136" s="321"/>
      <c r="YR136" s="321"/>
      <c r="YS136" s="321"/>
      <c r="YT136" s="321"/>
      <c r="YU136" s="321"/>
      <c r="YV136" s="321"/>
      <c r="YW136" s="321"/>
      <c r="YX136" s="321"/>
      <c r="YY136" s="321"/>
      <c r="YZ136" s="321"/>
      <c r="ZA136" s="321"/>
      <c r="ZB136" s="321"/>
      <c r="ZC136" s="321"/>
      <c r="ZD136" s="321"/>
      <c r="ZE136" s="321"/>
      <c r="ZF136" s="321"/>
      <c r="ZG136" s="321"/>
      <c r="ZH136" s="321"/>
      <c r="ZI136" s="321"/>
      <c r="ZJ136" s="321"/>
      <c r="ZK136" s="321"/>
      <c r="ZL136" s="321"/>
      <c r="ZM136" s="321"/>
      <c r="ZN136" s="321"/>
      <c r="ZO136" s="321"/>
      <c r="ZP136" s="321"/>
      <c r="ZQ136" s="321"/>
      <c r="ZR136" s="321"/>
      <c r="ZS136" s="321"/>
      <c r="ZT136" s="321"/>
      <c r="ZU136" s="321"/>
      <c r="ZV136" s="321"/>
      <c r="ZW136" s="321"/>
      <c r="ZX136" s="321"/>
      <c r="ZY136" s="321"/>
      <c r="ZZ136" s="321"/>
      <c r="AAA136" s="321"/>
      <c r="AAB136" s="321"/>
      <c r="AAC136" s="321"/>
      <c r="AAD136" s="321"/>
      <c r="AAE136" s="321"/>
      <c r="AAF136" s="321"/>
      <c r="AAG136" s="321"/>
      <c r="AAH136" s="321"/>
      <c r="AAI136" s="321"/>
      <c r="AAJ136" s="321"/>
      <c r="AAK136" s="321"/>
      <c r="AAL136" s="321"/>
      <c r="AAM136" s="321"/>
      <c r="AAN136" s="321"/>
      <c r="AAO136" s="321"/>
      <c r="AAP136" s="321"/>
      <c r="AAQ136" s="321"/>
      <c r="AAR136" s="321"/>
      <c r="AAS136" s="321"/>
      <c r="AAT136" s="321"/>
      <c r="AAU136" s="321"/>
      <c r="AAV136" s="321"/>
      <c r="AAW136" s="321"/>
      <c r="AAX136" s="321"/>
      <c r="AAY136" s="321"/>
      <c r="AAZ136" s="321"/>
      <c r="ABA136" s="321"/>
      <c r="ABB136" s="321"/>
      <c r="ABC136" s="321"/>
      <c r="ABD136" s="321"/>
      <c r="ABE136" s="321"/>
      <c r="ABF136" s="321"/>
      <c r="ABG136" s="321"/>
      <c r="ABH136" s="321"/>
      <c r="ABI136" s="321"/>
      <c r="ABJ136" s="321"/>
      <c r="ABK136" s="321"/>
      <c r="ABL136" s="321"/>
      <c r="ABM136" s="321"/>
      <c r="ABN136" s="321"/>
      <c r="ABO136" s="321"/>
      <c r="ABP136" s="321"/>
      <c r="ABQ136" s="321"/>
      <c r="ABR136" s="321"/>
      <c r="ABS136" s="321"/>
      <c r="ABT136" s="321"/>
      <c r="ABU136" s="321"/>
      <c r="ABV136" s="321"/>
      <c r="ABW136" s="321"/>
      <c r="ABX136" s="321"/>
      <c r="ABY136" s="321"/>
      <c r="ABZ136" s="321"/>
      <c r="ACA136" s="321"/>
      <c r="ACB136" s="321"/>
      <c r="ACC136" s="321"/>
      <c r="ACD136" s="321"/>
      <c r="ACE136" s="321"/>
      <c r="ACF136" s="321"/>
      <c r="ACG136" s="321"/>
      <c r="ACH136" s="321"/>
      <c r="ACI136" s="321"/>
      <c r="ACJ136" s="321"/>
      <c r="ACK136" s="321"/>
      <c r="ACL136" s="321"/>
      <c r="ACM136" s="321"/>
      <c r="ACN136" s="321"/>
      <c r="ACO136" s="321"/>
      <c r="ACP136" s="321"/>
      <c r="ACQ136" s="321"/>
      <c r="ACR136" s="321"/>
      <c r="ACS136" s="321"/>
      <c r="ACT136" s="321"/>
      <c r="ACU136" s="321"/>
      <c r="ACV136" s="321"/>
      <c r="ACW136" s="321"/>
      <c r="ACX136" s="321"/>
      <c r="ACY136" s="321"/>
      <c r="ACZ136" s="321"/>
      <c r="ADA136" s="321"/>
      <c r="ADB136" s="321"/>
      <c r="ADC136" s="321"/>
      <c r="ADD136" s="321"/>
      <c r="ADE136" s="321"/>
      <c r="ADF136" s="321"/>
      <c r="ADG136" s="321"/>
      <c r="ADH136" s="321"/>
      <c r="ADI136" s="321"/>
      <c r="ADJ136" s="321"/>
      <c r="ADK136" s="321"/>
      <c r="ADL136" s="321"/>
      <c r="ADM136" s="321"/>
      <c r="ADN136" s="321"/>
      <c r="ADO136" s="321"/>
      <c r="ADP136" s="321"/>
      <c r="ADQ136" s="321"/>
      <c r="ADR136" s="321"/>
      <c r="ADS136" s="321"/>
      <c r="ADT136" s="321"/>
      <c r="ADU136" s="321"/>
      <c r="ADV136" s="321"/>
      <c r="ADW136" s="321"/>
      <c r="ADX136" s="321"/>
      <c r="ADY136" s="321"/>
      <c r="ADZ136" s="321"/>
      <c r="AEA136" s="321"/>
      <c r="AEB136" s="321"/>
      <c r="AEC136" s="321"/>
      <c r="AED136" s="321"/>
      <c r="AEE136" s="321"/>
      <c r="AEF136" s="321"/>
      <c r="AEG136" s="321"/>
      <c r="AEH136" s="321"/>
      <c r="AEI136" s="321"/>
      <c r="AEJ136" s="321"/>
      <c r="AEK136" s="321"/>
      <c r="AEL136" s="321"/>
      <c r="AEM136" s="321"/>
      <c r="AEN136" s="321"/>
      <c r="AEO136" s="321"/>
      <c r="AEP136" s="321"/>
      <c r="AEQ136" s="321"/>
      <c r="AER136" s="321"/>
      <c r="AES136" s="321"/>
      <c r="AET136" s="321"/>
      <c r="AEU136" s="321"/>
      <c r="AEV136" s="321"/>
      <c r="AEW136" s="321"/>
      <c r="AEX136" s="321"/>
      <c r="AEY136" s="321"/>
      <c r="AEZ136" s="321"/>
      <c r="AFA136" s="321"/>
      <c r="AFB136" s="321"/>
      <c r="AFC136" s="321"/>
      <c r="AFD136" s="321"/>
      <c r="AFE136" s="321"/>
      <c r="AFF136" s="321"/>
      <c r="AFG136" s="321"/>
      <c r="AFH136" s="321"/>
      <c r="AFI136" s="321"/>
      <c r="AFJ136" s="321"/>
      <c r="AFK136" s="321"/>
      <c r="AFL136" s="321"/>
      <c r="AFM136" s="321"/>
      <c r="AFN136" s="321"/>
      <c r="AFO136" s="321"/>
      <c r="AFP136" s="321"/>
      <c r="AFQ136" s="321"/>
      <c r="AFR136" s="321"/>
      <c r="AFS136" s="321"/>
      <c r="AFT136" s="321"/>
      <c r="AFU136" s="321"/>
      <c r="AFV136" s="321"/>
      <c r="AFW136" s="321"/>
      <c r="AFX136" s="321"/>
      <c r="AFY136" s="321"/>
      <c r="AFZ136" s="321"/>
      <c r="AGA136" s="321"/>
      <c r="AGB136" s="321"/>
      <c r="AGC136" s="321"/>
      <c r="AGD136" s="321"/>
      <c r="AGE136" s="321"/>
      <c r="AGF136" s="321"/>
      <c r="AGG136" s="321"/>
      <c r="AGH136" s="321"/>
      <c r="AGI136" s="321"/>
      <c r="AGJ136" s="321"/>
      <c r="AGK136" s="321"/>
      <c r="AGL136" s="321"/>
      <c r="AGM136" s="321"/>
      <c r="AGN136" s="321"/>
      <c r="AGO136" s="321"/>
      <c r="AGP136" s="321"/>
      <c r="AGQ136" s="321"/>
      <c r="AGR136" s="321"/>
      <c r="AGS136" s="321"/>
      <c r="AGT136" s="321"/>
      <c r="AGU136" s="321"/>
      <c r="AGV136" s="321"/>
      <c r="AGW136" s="321"/>
      <c r="AGX136" s="321"/>
      <c r="AGY136" s="321"/>
      <c r="AGZ136" s="321"/>
      <c r="AHA136" s="321"/>
      <c r="AHB136" s="321"/>
      <c r="AHC136" s="321"/>
      <c r="AHD136" s="321"/>
      <c r="AHE136" s="321"/>
      <c r="AHF136" s="321"/>
      <c r="AHG136" s="321"/>
      <c r="AHH136" s="321"/>
      <c r="AHI136" s="321"/>
      <c r="AHJ136" s="321"/>
      <c r="AHK136" s="321"/>
      <c r="AHL136" s="321"/>
      <c r="AHM136" s="321"/>
      <c r="AHN136" s="321"/>
      <c r="AHO136" s="321"/>
      <c r="AHP136" s="321"/>
      <c r="AHQ136" s="321"/>
      <c r="AHR136" s="321"/>
      <c r="AHS136" s="321"/>
      <c r="AHT136" s="321"/>
      <c r="AHU136" s="321"/>
      <c r="AHV136" s="321"/>
      <c r="AHW136" s="321"/>
      <c r="AHX136" s="321"/>
      <c r="AHY136" s="321"/>
      <c r="AHZ136" s="321"/>
      <c r="AIA136" s="321"/>
      <c r="AIB136" s="321"/>
      <c r="AIC136" s="321"/>
      <c r="AID136" s="321"/>
      <c r="AIE136" s="321"/>
      <c r="AIF136" s="321"/>
      <c r="AIG136" s="321"/>
      <c r="AIH136" s="321"/>
      <c r="AII136" s="321"/>
      <c r="AIJ136" s="321"/>
      <c r="AIK136" s="321"/>
      <c r="AIL136" s="321"/>
      <c r="AIM136" s="321"/>
      <c r="AIN136" s="321"/>
      <c r="AIO136" s="321"/>
      <c r="AIP136" s="321"/>
      <c r="AIQ136" s="321"/>
      <c r="AIR136" s="321"/>
      <c r="AIS136" s="321"/>
      <c r="AIT136" s="321"/>
      <c r="AIU136" s="321"/>
      <c r="AIV136" s="321"/>
      <c r="AIW136" s="321"/>
      <c r="AIX136" s="321"/>
      <c r="AIY136" s="321"/>
      <c r="AIZ136" s="321"/>
      <c r="AJA136" s="321"/>
      <c r="AJB136" s="321"/>
      <c r="AJC136" s="321"/>
      <c r="AJD136" s="321"/>
      <c r="AJE136" s="321"/>
      <c r="AJF136" s="321"/>
      <c r="AJG136" s="321"/>
      <c r="AJH136" s="321"/>
      <c r="AJI136" s="321"/>
      <c r="AJJ136" s="321"/>
      <c r="AJK136" s="321"/>
      <c r="AJL136" s="321"/>
      <c r="AJM136" s="321"/>
      <c r="AJN136" s="321"/>
      <c r="AJO136" s="321"/>
      <c r="AJP136" s="321"/>
      <c r="AJQ136" s="321"/>
      <c r="AJR136" s="321"/>
      <c r="AJS136" s="321"/>
      <c r="AJT136" s="321"/>
      <c r="AJU136" s="321"/>
      <c r="AJV136" s="321"/>
      <c r="AJW136" s="321"/>
      <c r="AJX136" s="321"/>
      <c r="AJY136" s="321"/>
      <c r="AJZ136" s="321"/>
      <c r="AKA136" s="321"/>
      <c r="AKB136" s="321"/>
      <c r="AKC136" s="321"/>
      <c r="AKD136" s="321"/>
      <c r="AKE136" s="321"/>
      <c r="AKF136" s="321"/>
      <c r="AKG136" s="321"/>
      <c r="AKH136" s="321"/>
      <c r="AKI136" s="321"/>
      <c r="AKJ136" s="321"/>
      <c r="AKK136" s="321"/>
      <c r="AKL136" s="321"/>
      <c r="AKM136" s="321"/>
      <c r="AKN136" s="321"/>
      <c r="AKO136" s="321"/>
      <c r="AKP136" s="321"/>
      <c r="AKQ136" s="321"/>
      <c r="AKR136" s="321"/>
      <c r="AKS136" s="321"/>
      <c r="AKT136" s="321"/>
      <c r="AKU136" s="321"/>
      <c r="AKV136" s="321"/>
      <c r="AKW136" s="321"/>
      <c r="AKX136" s="321"/>
      <c r="AKY136" s="321"/>
      <c r="AKZ136" s="321"/>
      <c r="ALA136" s="321"/>
      <c r="ALB136" s="321"/>
      <c r="ALC136" s="321"/>
      <c r="ALD136" s="321"/>
      <c r="ALE136" s="321"/>
      <c r="ALF136" s="321"/>
      <c r="ALG136" s="321"/>
      <c r="ALH136" s="321"/>
      <c r="ALI136" s="321"/>
      <c r="ALJ136" s="321"/>
      <c r="ALK136" s="321"/>
      <c r="ALL136" s="321"/>
      <c r="ALM136" s="321"/>
      <c r="ALN136" s="321"/>
      <c r="ALO136" s="321"/>
      <c r="ALP136" s="321"/>
      <c r="ALQ136" s="321"/>
      <c r="ALR136" s="321"/>
      <c r="ALS136" s="321"/>
      <c r="ALT136" s="321"/>
      <c r="ALU136" s="321"/>
      <c r="ALV136" s="321"/>
      <c r="ALW136" s="321"/>
      <c r="ALX136" s="321"/>
      <c r="ALY136" s="321"/>
      <c r="ALZ136" s="321"/>
      <c r="AMA136" s="321"/>
      <c r="AMB136" s="321"/>
      <c r="AMC136" s="321"/>
      <c r="AMD136" s="321"/>
      <c r="AME136" s="321"/>
      <c r="AMF136" s="321"/>
      <c r="AMG136" s="321"/>
      <c r="AMH136" s="321"/>
      <c r="AMI136" s="321"/>
      <c r="AMJ136" s="321"/>
      <c r="AMK136" s="321"/>
      <c r="AML136" s="321"/>
      <c r="AMM136" s="321"/>
      <c r="AMN136" s="321"/>
      <c r="AMO136" s="321"/>
      <c r="AMP136" s="321"/>
      <c r="AMQ136" s="321"/>
      <c r="AMR136" s="321"/>
      <c r="AMS136" s="321"/>
      <c r="AMT136" s="321"/>
      <c r="AMU136" s="321"/>
      <c r="AMV136" s="321"/>
      <c r="AMW136" s="321"/>
      <c r="AMX136" s="321"/>
      <c r="AMY136" s="321"/>
      <c r="AMZ136" s="321"/>
      <c r="ANA136" s="321"/>
      <c r="ANB136" s="321"/>
      <c r="ANC136" s="321"/>
      <c r="AND136" s="321"/>
      <c r="ANE136" s="321"/>
      <c r="ANF136" s="321"/>
      <c r="ANG136" s="321"/>
      <c r="ANH136" s="321"/>
      <c r="ANI136" s="321"/>
      <c r="ANJ136" s="321"/>
      <c r="ANK136" s="321"/>
      <c r="ANL136" s="321"/>
      <c r="ANM136" s="321"/>
      <c r="ANN136" s="321"/>
      <c r="ANO136" s="321"/>
      <c r="ANP136" s="321"/>
      <c r="ANQ136" s="321"/>
      <c r="ANR136" s="321"/>
      <c r="ANS136" s="321"/>
      <c r="ANT136" s="321"/>
      <c r="ANU136" s="321"/>
      <c r="ANV136" s="321"/>
      <c r="ANW136" s="321"/>
      <c r="ANX136" s="321"/>
      <c r="ANY136" s="321"/>
      <c r="ANZ136" s="321"/>
      <c r="AOA136" s="321"/>
      <c r="AOB136" s="321"/>
      <c r="AOC136" s="321"/>
      <c r="AOD136" s="321"/>
      <c r="AOE136" s="321"/>
      <c r="AOF136" s="321"/>
      <c r="AOG136" s="321"/>
      <c r="AOH136" s="321"/>
      <c r="AOI136" s="321"/>
      <c r="AOJ136" s="321"/>
      <c r="AOK136" s="321"/>
      <c r="AOL136" s="321"/>
      <c r="AOM136" s="321"/>
      <c r="AON136" s="321"/>
      <c r="AOO136" s="321"/>
      <c r="AOP136" s="321"/>
      <c r="AOQ136" s="321"/>
      <c r="AOR136" s="321"/>
      <c r="AOS136" s="321"/>
      <c r="AOT136" s="321"/>
      <c r="AOU136" s="321"/>
      <c r="AOV136" s="321"/>
      <c r="AOW136" s="321"/>
      <c r="AOX136" s="321"/>
      <c r="AOY136" s="321"/>
      <c r="AOZ136" s="321"/>
      <c r="APA136" s="321"/>
      <c r="APB136" s="321"/>
      <c r="APC136" s="321"/>
      <c r="APD136" s="321"/>
      <c r="APE136" s="321"/>
      <c r="APF136" s="321"/>
      <c r="APG136" s="321"/>
      <c r="APH136" s="321"/>
      <c r="API136" s="321"/>
      <c r="APJ136" s="321"/>
      <c r="APK136" s="321"/>
      <c r="APL136" s="321"/>
      <c r="APM136" s="321"/>
      <c r="APN136" s="321"/>
      <c r="APO136" s="321"/>
      <c r="APP136" s="321"/>
      <c r="APQ136" s="321"/>
      <c r="APR136" s="321"/>
      <c r="APS136" s="321"/>
      <c r="APT136" s="321"/>
      <c r="APU136" s="321"/>
      <c r="APV136" s="321"/>
      <c r="APW136" s="321"/>
      <c r="APX136" s="321"/>
      <c r="APY136" s="321"/>
      <c r="APZ136" s="321"/>
      <c r="AQA136" s="321"/>
      <c r="AQB136" s="321"/>
      <c r="AQC136" s="321"/>
      <c r="AQD136" s="321"/>
      <c r="AQE136" s="321"/>
      <c r="AQF136" s="321"/>
      <c r="AQG136" s="321"/>
      <c r="AQH136" s="321"/>
      <c r="AQI136" s="321"/>
      <c r="AQJ136" s="321"/>
      <c r="AQK136" s="321"/>
      <c r="AQL136" s="321"/>
      <c r="AQM136" s="321"/>
      <c r="AQN136" s="321"/>
      <c r="AQO136" s="321"/>
      <c r="AQP136" s="321"/>
      <c r="AQQ136" s="321"/>
      <c r="AQR136" s="321"/>
      <c r="AQS136" s="321"/>
      <c r="AQT136" s="321"/>
      <c r="AQU136" s="321"/>
      <c r="AQV136" s="321"/>
      <c r="AQW136" s="321"/>
      <c r="AQX136" s="321"/>
      <c r="AQY136" s="321"/>
      <c r="AQZ136" s="321"/>
      <c r="ARA136" s="321"/>
      <c r="ARB136" s="321"/>
      <c r="ARC136" s="321"/>
      <c r="ARD136" s="321"/>
      <c r="ARE136" s="321"/>
      <c r="ARF136" s="321"/>
      <c r="ARG136" s="321"/>
      <c r="ARH136" s="321"/>
      <c r="ARI136" s="321"/>
      <c r="ARJ136" s="321"/>
      <c r="ARK136" s="321"/>
      <c r="ARL136" s="321"/>
      <c r="ARM136" s="321"/>
      <c r="ARN136" s="321"/>
      <c r="ARO136" s="321"/>
      <c r="ARP136" s="321"/>
      <c r="ARQ136" s="321"/>
      <c r="ARR136" s="321"/>
      <c r="ARS136" s="321"/>
      <c r="ART136" s="321"/>
      <c r="ARU136" s="321"/>
      <c r="ARV136" s="321"/>
      <c r="ARW136" s="321"/>
      <c r="ARX136" s="321"/>
      <c r="ARY136" s="321"/>
      <c r="ARZ136" s="321"/>
      <c r="ASA136" s="321"/>
      <c r="ASB136" s="321"/>
      <c r="ASC136" s="321"/>
      <c r="ASD136" s="321"/>
      <c r="ASE136" s="321"/>
      <c r="ASF136" s="321"/>
      <c r="ASG136" s="321"/>
      <c r="ASH136" s="321"/>
      <c r="ASI136" s="321"/>
      <c r="ASJ136" s="321"/>
      <c r="ASK136" s="321"/>
      <c r="ASL136" s="321"/>
      <c r="ASM136" s="321"/>
      <c r="ASN136" s="321"/>
      <c r="ASO136" s="321"/>
      <c r="ASP136" s="321"/>
      <c r="ASQ136" s="321"/>
      <c r="ASR136" s="321"/>
      <c r="ASS136" s="321"/>
      <c r="AST136" s="321"/>
      <c r="ASU136" s="321"/>
      <c r="ASV136" s="321"/>
      <c r="ASW136" s="321"/>
      <c r="ASX136" s="321"/>
      <c r="ASY136" s="321"/>
      <c r="ASZ136" s="321"/>
      <c r="ATA136" s="321"/>
      <c r="ATB136" s="321"/>
      <c r="ATC136" s="321"/>
      <c r="ATD136" s="321"/>
      <c r="ATE136" s="321"/>
      <c r="ATF136" s="321"/>
      <c r="ATG136" s="321"/>
      <c r="ATH136" s="321"/>
      <c r="ATI136" s="321"/>
      <c r="ATJ136" s="321"/>
      <c r="ATK136" s="321"/>
      <c r="ATL136" s="321"/>
      <c r="ATM136" s="321"/>
      <c r="ATN136" s="321"/>
      <c r="ATO136" s="321"/>
      <c r="ATP136" s="321"/>
      <c r="ATQ136" s="321"/>
      <c r="ATR136" s="321"/>
      <c r="ATS136" s="321"/>
      <c r="ATT136" s="321"/>
      <c r="ATU136" s="321"/>
      <c r="ATV136" s="321"/>
      <c r="ATW136" s="321"/>
      <c r="ATX136" s="321"/>
      <c r="ATY136" s="321"/>
      <c r="ATZ136" s="321"/>
      <c r="AUA136" s="321"/>
      <c r="AUB136" s="321"/>
      <c r="AUC136" s="321"/>
      <c r="AUD136" s="321"/>
      <c r="AUE136" s="321"/>
      <c r="AUF136" s="321"/>
      <c r="AUG136" s="321"/>
      <c r="AUH136" s="321"/>
      <c r="AUI136" s="321"/>
      <c r="AUJ136" s="321"/>
      <c r="AUK136" s="321"/>
      <c r="AUL136" s="321"/>
      <c r="AUM136" s="321"/>
      <c r="AUN136" s="321"/>
      <c r="AUO136" s="321"/>
      <c r="AUP136" s="321"/>
      <c r="AUQ136" s="321"/>
      <c r="AUR136" s="321"/>
      <c r="AUS136" s="321"/>
      <c r="AUT136" s="321"/>
      <c r="AUU136" s="321"/>
      <c r="AUV136" s="321"/>
      <c r="AUW136" s="321"/>
      <c r="AUX136" s="321"/>
      <c r="AUY136" s="321"/>
      <c r="AUZ136" s="321"/>
      <c r="AVA136" s="321"/>
      <c r="AVB136" s="321"/>
      <c r="AVC136" s="321"/>
      <c r="AVD136" s="321"/>
      <c r="AVE136" s="321"/>
      <c r="AVF136" s="321"/>
      <c r="AVG136" s="321"/>
      <c r="AVH136" s="321"/>
      <c r="AVI136" s="321"/>
      <c r="AVJ136" s="321"/>
      <c r="AVK136" s="321"/>
      <c r="AVL136" s="321"/>
      <c r="AVM136" s="321"/>
      <c r="AVN136" s="321"/>
      <c r="AVO136" s="321"/>
      <c r="AVP136" s="321"/>
      <c r="AVQ136" s="321"/>
      <c r="AVR136" s="321"/>
      <c r="AVS136" s="321"/>
      <c r="AVT136" s="321"/>
      <c r="AVU136" s="321"/>
      <c r="AVV136" s="321"/>
      <c r="AVW136" s="321"/>
      <c r="AVX136" s="321"/>
      <c r="AVY136" s="321"/>
      <c r="AVZ136" s="321"/>
      <c r="AWA136" s="321"/>
      <c r="AWB136" s="321"/>
      <c r="AWC136" s="321"/>
      <c r="AWD136" s="321"/>
      <c r="AWE136" s="321"/>
      <c r="AWF136" s="321"/>
      <c r="AWG136" s="321"/>
      <c r="AWH136" s="321"/>
      <c r="AWI136" s="321"/>
      <c r="AWJ136" s="321"/>
      <c r="AWK136" s="321"/>
      <c r="AWL136" s="321"/>
      <c r="AWM136" s="321"/>
      <c r="AWN136" s="321"/>
      <c r="AWO136" s="321"/>
      <c r="AWP136" s="321"/>
      <c r="AWQ136" s="321"/>
      <c r="AWR136" s="321"/>
      <c r="AWS136" s="321"/>
      <c r="AWT136" s="321"/>
      <c r="AWU136" s="321"/>
      <c r="AWV136" s="321"/>
      <c r="AWW136" s="321"/>
      <c r="AWX136" s="321"/>
      <c r="AWY136" s="321"/>
      <c r="AWZ136" s="321"/>
      <c r="AXA136" s="321"/>
      <c r="AXB136" s="321"/>
      <c r="AXC136" s="321"/>
      <c r="AXD136" s="321"/>
      <c r="AXE136" s="321"/>
      <c r="AXF136" s="321"/>
      <c r="AXG136" s="321"/>
      <c r="AXH136" s="321"/>
      <c r="AXI136" s="321"/>
      <c r="AXJ136" s="321"/>
      <c r="AXK136" s="321"/>
      <c r="AXL136" s="321"/>
      <c r="AXM136" s="321"/>
      <c r="AXN136" s="321"/>
      <c r="AXO136" s="321"/>
      <c r="AXP136" s="321"/>
      <c r="AXQ136" s="321"/>
      <c r="AXR136" s="321"/>
      <c r="AXS136" s="321"/>
      <c r="AXT136" s="321"/>
      <c r="AXU136" s="321"/>
      <c r="AXV136" s="321"/>
      <c r="AXW136" s="321"/>
      <c r="AXX136" s="321"/>
      <c r="AXY136" s="321"/>
      <c r="AXZ136" s="321"/>
      <c r="AYA136" s="321"/>
      <c r="AYB136" s="321"/>
      <c r="AYC136" s="321"/>
      <c r="AYD136" s="321"/>
      <c r="AYE136" s="321"/>
      <c r="AYF136" s="321"/>
      <c r="AYG136" s="321"/>
      <c r="AYH136" s="321"/>
      <c r="AYI136" s="321"/>
      <c r="AYJ136" s="321"/>
      <c r="AYK136" s="321"/>
      <c r="AYL136" s="321"/>
      <c r="AYM136" s="321"/>
      <c r="AYN136" s="321"/>
      <c r="AYO136" s="321"/>
      <c r="AYP136" s="321"/>
      <c r="AYQ136" s="321"/>
      <c r="AYR136" s="321"/>
      <c r="AYS136" s="321"/>
      <c r="AYT136" s="321"/>
      <c r="AYU136" s="321"/>
      <c r="AYV136" s="321"/>
      <c r="AYW136" s="321"/>
      <c r="AYX136" s="321"/>
      <c r="AYY136" s="321"/>
      <c r="AYZ136" s="321"/>
      <c r="AZA136" s="321"/>
      <c r="AZB136" s="321"/>
      <c r="AZC136" s="321"/>
      <c r="AZD136" s="321"/>
      <c r="AZE136" s="321"/>
      <c r="AZF136" s="321"/>
      <c r="AZG136" s="321"/>
      <c r="AZH136" s="321"/>
      <c r="AZI136" s="321"/>
      <c r="AZJ136" s="321"/>
      <c r="AZK136" s="321"/>
      <c r="AZL136" s="321"/>
      <c r="AZM136" s="321"/>
      <c r="AZN136" s="321"/>
      <c r="AZO136" s="321"/>
      <c r="AZP136" s="321"/>
      <c r="AZQ136" s="321"/>
      <c r="AZR136" s="321"/>
      <c r="AZS136" s="321"/>
      <c r="AZT136" s="321"/>
      <c r="AZU136" s="321"/>
      <c r="AZV136" s="321"/>
      <c r="AZW136" s="321"/>
      <c r="AZX136" s="321"/>
      <c r="AZY136" s="321"/>
      <c r="AZZ136" s="321"/>
      <c r="BAA136" s="321"/>
      <c r="BAB136" s="321"/>
      <c r="BAC136" s="321"/>
      <c r="BAD136" s="321"/>
      <c r="BAE136" s="321"/>
      <c r="BAF136" s="321"/>
      <c r="BAG136" s="321"/>
      <c r="BAH136" s="321"/>
      <c r="BAI136" s="321"/>
      <c r="BAJ136" s="321"/>
      <c r="BAK136" s="321"/>
      <c r="BAL136" s="321"/>
      <c r="BAM136" s="321"/>
      <c r="BAN136" s="321"/>
      <c r="BAO136" s="321"/>
      <c r="BAP136" s="321"/>
      <c r="BAQ136" s="321"/>
      <c r="BAR136" s="321"/>
      <c r="BAS136" s="321"/>
      <c r="BAT136" s="321"/>
      <c r="BAU136" s="321"/>
      <c r="BAV136" s="321"/>
      <c r="BAW136" s="321"/>
      <c r="BAX136" s="321"/>
      <c r="BAY136" s="321"/>
      <c r="BAZ136" s="321"/>
      <c r="BBA136" s="321"/>
      <c r="BBB136" s="321"/>
      <c r="BBC136" s="321"/>
      <c r="BBD136" s="321"/>
      <c r="BBE136" s="321"/>
      <c r="BBF136" s="321"/>
      <c r="BBG136" s="321"/>
      <c r="BBH136" s="321"/>
      <c r="BBI136" s="321"/>
      <c r="BBJ136" s="321"/>
      <c r="BBK136" s="321"/>
      <c r="BBL136" s="321"/>
      <c r="BBM136" s="321"/>
      <c r="BBN136" s="321"/>
      <c r="BBO136" s="321"/>
      <c r="BBP136" s="321"/>
      <c r="BBQ136" s="321"/>
      <c r="BBR136" s="321"/>
      <c r="BBS136" s="321"/>
      <c r="BBT136" s="321"/>
      <c r="BBU136" s="321"/>
      <c r="BBV136" s="321"/>
      <c r="BBW136" s="321"/>
      <c r="BBX136" s="321"/>
      <c r="BBY136" s="321"/>
      <c r="BBZ136" s="321"/>
      <c r="BCA136" s="321"/>
      <c r="BCB136" s="321"/>
      <c r="BCC136" s="321"/>
      <c r="BCD136" s="321"/>
      <c r="BCE136" s="321"/>
      <c r="BCF136" s="321"/>
      <c r="BCG136" s="321"/>
      <c r="BCH136" s="321"/>
      <c r="BCI136" s="321"/>
      <c r="BCJ136" s="321"/>
      <c r="BCK136" s="321"/>
      <c r="BCL136" s="321"/>
      <c r="BCM136" s="321"/>
      <c r="BCN136" s="321"/>
      <c r="BCO136" s="321"/>
      <c r="BCP136" s="321"/>
      <c r="BCQ136" s="321"/>
      <c r="BCR136" s="321"/>
      <c r="BCS136" s="321"/>
      <c r="BCT136" s="321"/>
      <c r="BCU136" s="321"/>
      <c r="BCV136" s="321"/>
      <c r="BCW136" s="321"/>
      <c r="BCX136" s="321"/>
      <c r="BCY136" s="321"/>
      <c r="BCZ136" s="321"/>
      <c r="BDA136" s="321"/>
      <c r="BDB136" s="321"/>
      <c r="BDC136" s="321"/>
      <c r="BDD136" s="321"/>
      <c r="BDE136" s="321"/>
      <c r="BDF136" s="321"/>
      <c r="BDG136" s="321"/>
      <c r="BDH136" s="321"/>
      <c r="BDI136" s="321"/>
      <c r="BDJ136" s="321"/>
      <c r="BDK136" s="321"/>
      <c r="BDL136" s="321"/>
      <c r="BDM136" s="321"/>
      <c r="BDN136" s="321"/>
      <c r="BDO136" s="321"/>
      <c r="BDP136" s="321"/>
      <c r="BDQ136" s="321"/>
      <c r="BDR136" s="321"/>
      <c r="BDS136" s="321"/>
      <c r="BDT136" s="321"/>
      <c r="BDU136" s="321"/>
      <c r="BDV136" s="321"/>
      <c r="BDW136" s="321"/>
      <c r="BDX136" s="321"/>
      <c r="BDY136" s="321"/>
      <c r="BDZ136" s="321"/>
      <c r="BEA136" s="321"/>
      <c r="BEB136" s="321"/>
      <c r="BEC136" s="321"/>
      <c r="BED136" s="321"/>
      <c r="BEE136" s="321"/>
      <c r="BEF136" s="321"/>
      <c r="BEG136" s="321"/>
      <c r="BEH136" s="321"/>
      <c r="BEI136" s="321"/>
      <c r="BEJ136" s="321"/>
      <c r="BEK136" s="321"/>
      <c r="BEL136" s="321"/>
      <c r="BEM136" s="321"/>
      <c r="BEN136" s="321"/>
      <c r="BEO136" s="321"/>
      <c r="BEP136" s="321"/>
      <c r="BEQ136" s="321"/>
      <c r="BER136" s="321"/>
      <c r="BES136" s="321"/>
      <c r="BET136" s="321"/>
      <c r="BEU136" s="321"/>
      <c r="BEV136" s="321"/>
      <c r="BEW136" s="321"/>
      <c r="BEX136" s="321"/>
      <c r="BEY136" s="321"/>
      <c r="BEZ136" s="321"/>
      <c r="BFA136" s="321"/>
      <c r="BFB136" s="321"/>
      <c r="BFC136" s="321"/>
      <c r="BFD136" s="321"/>
      <c r="BFE136" s="321"/>
      <c r="BFF136" s="321"/>
      <c r="BFG136" s="321"/>
      <c r="BFH136" s="321"/>
      <c r="BFI136" s="321"/>
      <c r="BFJ136" s="321"/>
      <c r="BFK136" s="321"/>
      <c r="BFL136" s="321"/>
      <c r="BFM136" s="321"/>
      <c r="BFN136" s="321"/>
      <c r="BFO136" s="321"/>
      <c r="BFP136" s="321"/>
      <c r="BFQ136" s="321"/>
      <c r="BFR136" s="321"/>
      <c r="BFS136" s="321"/>
      <c r="BFT136" s="321"/>
      <c r="BFU136" s="321"/>
      <c r="BFV136" s="321"/>
      <c r="BFW136" s="321"/>
      <c r="BFX136" s="321"/>
      <c r="BFY136" s="321"/>
      <c r="BFZ136" s="321"/>
      <c r="BGA136" s="321"/>
      <c r="BGB136" s="321"/>
      <c r="BGC136" s="321"/>
      <c r="BGD136" s="321"/>
      <c r="BGE136" s="321"/>
      <c r="BGF136" s="321"/>
      <c r="BGG136" s="321"/>
      <c r="BGH136" s="321"/>
      <c r="BGI136" s="321"/>
      <c r="BGJ136" s="321"/>
      <c r="BGK136" s="321"/>
      <c r="BGL136" s="321"/>
      <c r="BGM136" s="321"/>
      <c r="BGN136" s="321"/>
      <c r="BGO136" s="321"/>
      <c r="BGP136" s="321"/>
      <c r="BGQ136" s="321"/>
      <c r="BGR136" s="321"/>
      <c r="BGS136" s="321"/>
      <c r="BGT136" s="321"/>
      <c r="BGU136" s="321"/>
      <c r="BGV136" s="321"/>
      <c r="BGW136" s="321"/>
      <c r="BGX136" s="321"/>
      <c r="BGY136" s="321"/>
      <c r="BGZ136" s="321"/>
      <c r="BHA136" s="321"/>
      <c r="BHB136" s="321"/>
      <c r="BHC136" s="321"/>
      <c r="BHD136" s="321"/>
      <c r="BHE136" s="321"/>
      <c r="BHF136" s="321"/>
      <c r="BHG136" s="321"/>
      <c r="BHH136" s="321"/>
      <c r="BHI136" s="321"/>
      <c r="BHJ136" s="321"/>
      <c r="BHK136" s="321"/>
      <c r="BHL136" s="321"/>
      <c r="BHM136" s="321"/>
      <c r="BHN136" s="321"/>
      <c r="BHO136" s="321"/>
      <c r="BHP136" s="321"/>
      <c r="BHQ136" s="321"/>
      <c r="BHR136" s="321"/>
      <c r="BHS136" s="321"/>
      <c r="BHT136" s="321"/>
      <c r="BHU136" s="321"/>
      <c r="BHV136" s="321"/>
      <c r="BHW136" s="321"/>
      <c r="BHX136" s="321"/>
      <c r="BHY136" s="321"/>
      <c r="BHZ136" s="321"/>
      <c r="BIA136" s="321"/>
      <c r="BIB136" s="321"/>
      <c r="BIC136" s="321"/>
      <c r="BID136" s="321"/>
      <c r="BIE136" s="321"/>
      <c r="BIF136" s="321"/>
      <c r="BIG136" s="321"/>
      <c r="BIH136" s="321"/>
      <c r="BII136" s="321"/>
      <c r="BIJ136" s="321"/>
      <c r="BIK136" s="321"/>
      <c r="BIL136" s="321"/>
      <c r="BIM136" s="321"/>
      <c r="BIN136" s="321"/>
      <c r="BIO136" s="321"/>
      <c r="BIP136" s="321"/>
      <c r="BIQ136" s="321"/>
      <c r="BIR136" s="321"/>
      <c r="BIS136" s="321"/>
      <c r="BIT136" s="321"/>
      <c r="BIU136" s="321"/>
      <c r="BIV136" s="321"/>
      <c r="BIW136" s="321"/>
      <c r="BIX136" s="321"/>
      <c r="BIY136" s="321"/>
      <c r="BIZ136" s="321"/>
      <c r="BJA136" s="321"/>
      <c r="BJB136" s="321"/>
      <c r="BJC136" s="321"/>
      <c r="BJD136" s="321"/>
      <c r="BJE136" s="321"/>
      <c r="BJF136" s="321"/>
      <c r="BJG136" s="321"/>
      <c r="BJH136" s="321"/>
      <c r="BJI136" s="321"/>
      <c r="BJJ136" s="321"/>
      <c r="BJK136" s="321"/>
      <c r="BJL136" s="321"/>
      <c r="BJM136" s="321"/>
      <c r="BJN136" s="321"/>
      <c r="BJO136" s="321"/>
      <c r="BJP136" s="321"/>
      <c r="BJQ136" s="321"/>
      <c r="BJR136" s="321"/>
      <c r="BJS136" s="321"/>
      <c r="BJT136" s="321"/>
      <c r="BJU136" s="321"/>
      <c r="BJV136" s="321"/>
      <c r="BJW136" s="321"/>
      <c r="BJX136" s="321"/>
      <c r="BJY136" s="321"/>
      <c r="BJZ136" s="321"/>
      <c r="BKA136" s="321"/>
      <c r="BKB136" s="321"/>
      <c r="BKC136" s="321"/>
      <c r="BKD136" s="321"/>
      <c r="BKE136" s="321"/>
      <c r="BKF136" s="321"/>
      <c r="BKG136" s="321"/>
      <c r="BKH136" s="321"/>
      <c r="BKI136" s="321"/>
      <c r="BKJ136" s="321"/>
      <c r="BKK136" s="321"/>
      <c r="BKL136" s="321"/>
      <c r="BKM136" s="321"/>
      <c r="BKN136" s="321"/>
      <c r="BKO136" s="321"/>
      <c r="BKP136" s="321"/>
      <c r="BKQ136" s="321"/>
      <c r="BKR136" s="321"/>
      <c r="BKS136" s="321"/>
      <c r="BKT136" s="321"/>
      <c r="BKU136" s="321"/>
      <c r="BKV136" s="321"/>
      <c r="BKW136" s="321"/>
      <c r="BKX136" s="321"/>
      <c r="BKY136" s="321"/>
      <c r="BKZ136" s="321"/>
      <c r="BLA136" s="321"/>
      <c r="BLB136" s="321"/>
      <c r="BLC136" s="321"/>
      <c r="BLD136" s="321"/>
      <c r="BLE136" s="321"/>
      <c r="BLF136" s="321"/>
      <c r="BLG136" s="321"/>
      <c r="BLH136" s="321"/>
      <c r="BLI136" s="321"/>
      <c r="BLJ136" s="321"/>
      <c r="BLK136" s="321"/>
      <c r="BLL136" s="321"/>
      <c r="BLM136" s="321"/>
      <c r="BLN136" s="321"/>
      <c r="BLO136" s="321"/>
      <c r="BLP136" s="321"/>
      <c r="BLQ136" s="321"/>
      <c r="BLR136" s="321"/>
      <c r="BLS136" s="321"/>
      <c r="BLT136" s="321"/>
      <c r="BLU136" s="321"/>
      <c r="BLV136" s="321"/>
      <c r="BLW136" s="321"/>
      <c r="BLX136" s="321"/>
      <c r="BLY136" s="321"/>
      <c r="BLZ136" s="321"/>
      <c r="BMA136" s="321"/>
      <c r="BMB136" s="321"/>
      <c r="BMC136" s="321"/>
      <c r="BMD136" s="321"/>
      <c r="BME136" s="321"/>
      <c r="BMF136" s="321"/>
      <c r="BMG136" s="321"/>
      <c r="BMH136" s="321"/>
      <c r="BMI136" s="321"/>
      <c r="BMJ136" s="321"/>
      <c r="BMK136" s="321"/>
      <c r="BML136" s="321"/>
      <c r="BMM136" s="321"/>
      <c r="BMN136" s="321"/>
      <c r="BMO136" s="321"/>
      <c r="BMP136" s="321"/>
      <c r="BMQ136" s="321"/>
      <c r="BMR136" s="321"/>
      <c r="BMS136" s="321"/>
      <c r="BMT136" s="321"/>
      <c r="BMU136" s="321"/>
      <c r="BMV136" s="321"/>
      <c r="BMW136" s="321"/>
      <c r="BMX136" s="321"/>
      <c r="BMY136" s="321"/>
      <c r="BMZ136" s="321"/>
      <c r="BNA136" s="321"/>
      <c r="BNB136" s="321"/>
      <c r="BNC136" s="321"/>
      <c r="BND136" s="321"/>
      <c r="BNE136" s="321"/>
      <c r="BNF136" s="321"/>
      <c r="BNG136" s="321"/>
      <c r="BNH136" s="321"/>
      <c r="BNI136" s="321"/>
      <c r="BNJ136" s="321"/>
      <c r="BNK136" s="321"/>
      <c r="BNL136" s="321"/>
      <c r="BNM136" s="321"/>
      <c r="BNN136" s="321"/>
      <c r="BNO136" s="321"/>
      <c r="BNP136" s="321"/>
      <c r="BNQ136" s="321"/>
      <c r="BNR136" s="321"/>
      <c r="BNS136" s="321"/>
      <c r="BNT136" s="321"/>
      <c r="BNU136" s="321"/>
      <c r="BNV136" s="321"/>
      <c r="BNW136" s="321"/>
      <c r="BNX136" s="321"/>
      <c r="BNY136" s="321"/>
      <c r="BNZ136" s="321"/>
      <c r="BOA136" s="321"/>
      <c r="BOB136" s="321"/>
      <c r="BOC136" s="321"/>
      <c r="BOD136" s="321"/>
      <c r="BOE136" s="321"/>
      <c r="BOF136" s="321"/>
      <c r="BOG136" s="321"/>
      <c r="BOH136" s="321"/>
      <c r="BOI136" s="321"/>
      <c r="BOJ136" s="321"/>
      <c r="BOK136" s="321"/>
      <c r="BOL136" s="321"/>
      <c r="BOM136" s="321"/>
      <c r="BON136" s="321"/>
      <c r="BOO136" s="321"/>
      <c r="BOP136" s="321"/>
      <c r="BOQ136" s="321"/>
      <c r="BOR136" s="321"/>
      <c r="BOS136" s="321"/>
      <c r="BOT136" s="321"/>
      <c r="BOU136" s="321"/>
      <c r="BOV136" s="321"/>
      <c r="BOW136" s="321"/>
      <c r="BOX136" s="321"/>
      <c r="BOY136" s="321"/>
      <c r="BOZ136" s="321"/>
      <c r="BPA136" s="321"/>
      <c r="BPB136" s="321"/>
      <c r="BPC136" s="321"/>
      <c r="BPD136" s="321"/>
      <c r="BPE136" s="321"/>
      <c r="BPF136" s="321"/>
      <c r="BPG136" s="321"/>
      <c r="BPH136" s="321"/>
      <c r="BPI136" s="321"/>
      <c r="BPJ136" s="321"/>
      <c r="BPK136" s="321"/>
      <c r="BPL136" s="321"/>
      <c r="BPM136" s="321"/>
      <c r="BPN136" s="321"/>
      <c r="BPO136" s="321"/>
      <c r="BPP136" s="321"/>
      <c r="BPQ136" s="321"/>
      <c r="BPR136" s="321"/>
      <c r="BPS136" s="321"/>
      <c r="BPT136" s="321"/>
      <c r="BPU136" s="321"/>
      <c r="BPV136" s="321"/>
      <c r="BPW136" s="321"/>
      <c r="BPX136" s="321"/>
      <c r="BPY136" s="321"/>
      <c r="BPZ136" s="321"/>
      <c r="BQA136" s="321"/>
      <c r="BQB136" s="321"/>
      <c r="BQC136" s="321"/>
      <c r="BQD136" s="321"/>
      <c r="BQE136" s="321"/>
      <c r="BQF136" s="321"/>
      <c r="BQG136" s="321"/>
      <c r="BQH136" s="321"/>
      <c r="BQI136" s="321"/>
      <c r="BQJ136" s="321"/>
      <c r="BQK136" s="321"/>
      <c r="BQL136" s="321"/>
      <c r="BQM136" s="321"/>
      <c r="BQN136" s="321"/>
      <c r="BQO136" s="321"/>
      <c r="BQP136" s="321"/>
      <c r="BQQ136" s="321"/>
      <c r="BQR136" s="321"/>
      <c r="BQS136" s="321"/>
      <c r="BQT136" s="321"/>
      <c r="BQU136" s="321"/>
      <c r="BQV136" s="321"/>
      <c r="BQW136" s="321"/>
      <c r="BQX136" s="321"/>
      <c r="BQY136" s="321"/>
      <c r="BQZ136" s="321"/>
      <c r="BRA136" s="321"/>
      <c r="BRB136" s="321"/>
      <c r="BRC136" s="321"/>
      <c r="BRD136" s="321"/>
      <c r="BRE136" s="321"/>
      <c r="BRF136" s="321"/>
      <c r="BRG136" s="321"/>
      <c r="BRH136" s="321"/>
      <c r="BRI136" s="321"/>
      <c r="BRJ136" s="321"/>
      <c r="BRK136" s="321"/>
      <c r="BRL136" s="321"/>
      <c r="BRM136" s="321"/>
      <c r="BRN136" s="321"/>
      <c r="BRO136" s="321"/>
      <c r="BRP136" s="321"/>
      <c r="BRQ136" s="321"/>
      <c r="BRR136" s="321"/>
      <c r="BRS136" s="321"/>
      <c r="BRT136" s="321"/>
      <c r="BRU136" s="321"/>
      <c r="BRV136" s="321"/>
      <c r="BRW136" s="321"/>
      <c r="BRX136" s="321"/>
      <c r="BRY136" s="321"/>
      <c r="BRZ136" s="321"/>
      <c r="BSA136" s="321"/>
      <c r="BSB136" s="321"/>
      <c r="BSC136" s="321"/>
      <c r="BSD136" s="321"/>
      <c r="BSE136" s="321"/>
      <c r="BSF136" s="321"/>
      <c r="BSG136" s="321"/>
      <c r="BSH136" s="321"/>
      <c r="BSI136" s="321"/>
      <c r="BSJ136" s="321"/>
      <c r="BSK136" s="321"/>
      <c r="BSL136" s="321"/>
      <c r="BSM136" s="321"/>
      <c r="BSN136" s="321"/>
      <c r="BSO136" s="321"/>
      <c r="BSP136" s="321"/>
      <c r="BSQ136" s="321"/>
      <c r="BSR136" s="321"/>
      <c r="BSS136" s="321"/>
      <c r="BST136" s="321"/>
      <c r="BSU136" s="321"/>
      <c r="BSV136" s="321"/>
      <c r="BSW136" s="321"/>
      <c r="BSX136" s="321"/>
      <c r="BSY136" s="321"/>
      <c r="BSZ136" s="321"/>
      <c r="BTA136" s="321"/>
      <c r="BTB136" s="321"/>
      <c r="BTC136" s="321"/>
      <c r="BTD136" s="321"/>
      <c r="BTE136" s="321"/>
      <c r="BTF136" s="321"/>
      <c r="BTG136" s="321"/>
      <c r="BTH136" s="321"/>
      <c r="BTI136" s="321"/>
      <c r="BTJ136" s="321"/>
      <c r="BTK136" s="321"/>
      <c r="BTL136" s="321"/>
      <c r="BTM136" s="321"/>
      <c r="BTN136" s="321"/>
      <c r="BTO136" s="321"/>
      <c r="BTP136" s="321"/>
      <c r="BTQ136" s="321"/>
      <c r="BTR136" s="321"/>
      <c r="BTS136" s="321"/>
      <c r="BTT136" s="321"/>
      <c r="BTU136" s="321"/>
      <c r="BTV136" s="321"/>
      <c r="BTW136" s="321"/>
      <c r="BTX136" s="321"/>
      <c r="BTY136" s="321"/>
      <c r="BTZ136" s="321"/>
      <c r="BUA136" s="321"/>
      <c r="BUB136" s="321"/>
      <c r="BUC136" s="321"/>
      <c r="BUD136" s="321"/>
      <c r="BUE136" s="321"/>
      <c r="BUF136" s="321"/>
      <c r="BUG136" s="321"/>
      <c r="BUH136" s="321"/>
      <c r="BUI136" s="321"/>
      <c r="BUJ136" s="321"/>
      <c r="BUK136" s="321"/>
      <c r="BUL136" s="321"/>
      <c r="BUM136" s="321"/>
      <c r="BUN136" s="321"/>
      <c r="BUO136" s="321"/>
      <c r="BUP136" s="321"/>
      <c r="BUQ136" s="321"/>
      <c r="BUR136" s="321"/>
      <c r="BUS136" s="321"/>
      <c r="BUT136" s="321"/>
      <c r="BUU136" s="321"/>
      <c r="BUV136" s="321"/>
      <c r="BUW136" s="321"/>
      <c r="BUX136" s="321"/>
      <c r="BUY136" s="321"/>
      <c r="BUZ136" s="321"/>
      <c r="BVA136" s="321"/>
      <c r="BVB136" s="321"/>
      <c r="BVC136" s="321"/>
      <c r="BVD136" s="321"/>
      <c r="BVE136" s="321"/>
      <c r="BVF136" s="321"/>
      <c r="BVG136" s="321"/>
      <c r="BVH136" s="321"/>
      <c r="BVI136" s="321"/>
      <c r="BVJ136" s="321"/>
      <c r="BVK136" s="321"/>
      <c r="BVL136" s="321"/>
      <c r="BVM136" s="321"/>
      <c r="BVN136" s="321"/>
      <c r="BVO136" s="321"/>
      <c r="BVP136" s="321"/>
      <c r="BVQ136" s="321"/>
      <c r="BVR136" s="321"/>
      <c r="BVS136" s="321"/>
      <c r="BVT136" s="321"/>
      <c r="BVU136" s="321"/>
      <c r="BVV136" s="321"/>
      <c r="BVW136" s="321"/>
      <c r="BVX136" s="321"/>
      <c r="BVY136" s="321"/>
      <c r="BVZ136" s="321"/>
      <c r="BWA136" s="321"/>
      <c r="BWB136" s="321"/>
      <c r="BWC136" s="321"/>
      <c r="BWD136" s="321"/>
      <c r="BWE136" s="321"/>
      <c r="BWF136" s="321"/>
      <c r="BWG136" s="321"/>
      <c r="BWH136" s="321"/>
      <c r="BWI136" s="321"/>
      <c r="BWJ136" s="321"/>
      <c r="BWK136" s="321"/>
      <c r="BWL136" s="321"/>
      <c r="BWM136" s="321"/>
      <c r="BWN136" s="321"/>
      <c r="BWO136" s="321"/>
      <c r="BWP136" s="321"/>
      <c r="BWQ136" s="321"/>
      <c r="BWR136" s="321"/>
      <c r="BWS136" s="321"/>
      <c r="BWT136" s="321"/>
      <c r="BWU136" s="321"/>
      <c r="BWV136" s="321"/>
      <c r="BWW136" s="321"/>
      <c r="BWX136" s="321"/>
      <c r="BWY136" s="321"/>
      <c r="BWZ136" s="321"/>
      <c r="BXA136" s="321"/>
      <c r="BXB136" s="321"/>
      <c r="BXC136" s="321"/>
      <c r="BXD136" s="321"/>
      <c r="BXE136" s="321"/>
      <c r="BXF136" s="321"/>
      <c r="BXG136" s="321"/>
      <c r="BXH136" s="321"/>
      <c r="BXI136" s="321"/>
      <c r="BXJ136" s="321"/>
      <c r="BXK136" s="321"/>
      <c r="BXL136" s="321"/>
      <c r="BXM136" s="321"/>
      <c r="BXN136" s="321"/>
      <c r="BXO136" s="321"/>
      <c r="BXP136" s="321"/>
      <c r="BXQ136" s="321"/>
      <c r="BXR136" s="321"/>
      <c r="BXS136" s="321"/>
      <c r="BXT136" s="321"/>
      <c r="BXU136" s="321"/>
      <c r="BXV136" s="321"/>
      <c r="BXW136" s="321"/>
      <c r="BXX136" s="321"/>
      <c r="BXY136" s="321"/>
      <c r="BXZ136" s="321"/>
      <c r="BYA136" s="321"/>
      <c r="BYB136" s="321"/>
      <c r="BYC136" s="321"/>
      <c r="BYD136" s="321"/>
      <c r="BYE136" s="321"/>
      <c r="BYF136" s="321"/>
      <c r="BYG136" s="321"/>
      <c r="BYH136" s="321"/>
      <c r="BYI136" s="321"/>
      <c r="BYJ136" s="321"/>
      <c r="BYK136" s="321"/>
      <c r="BYL136" s="321"/>
      <c r="BYM136" s="321"/>
      <c r="BYN136" s="321"/>
      <c r="BYO136" s="321"/>
      <c r="BYP136" s="321"/>
      <c r="BYQ136" s="321"/>
      <c r="BYR136" s="321"/>
      <c r="BYS136" s="321"/>
      <c r="BYT136" s="321"/>
      <c r="BYU136" s="321"/>
      <c r="BYV136" s="321"/>
      <c r="BYW136" s="321"/>
      <c r="BYX136" s="321"/>
      <c r="BYY136" s="321"/>
      <c r="BYZ136" s="321"/>
      <c r="BZA136" s="321"/>
      <c r="BZB136" s="321"/>
      <c r="BZC136" s="321"/>
      <c r="BZD136" s="321"/>
      <c r="BZE136" s="321"/>
      <c r="BZF136" s="321"/>
      <c r="BZG136" s="321"/>
      <c r="BZH136" s="321"/>
      <c r="BZI136" s="321"/>
      <c r="BZJ136" s="321"/>
      <c r="BZK136" s="321"/>
      <c r="BZL136" s="321"/>
      <c r="BZM136" s="321"/>
      <c r="BZN136" s="321"/>
      <c r="BZO136" s="321"/>
      <c r="BZP136" s="321"/>
      <c r="BZQ136" s="321"/>
      <c r="BZR136" s="321"/>
      <c r="BZS136" s="321"/>
      <c r="BZT136" s="321"/>
      <c r="BZU136" s="321"/>
      <c r="BZV136" s="321"/>
      <c r="BZW136" s="321"/>
      <c r="BZX136" s="321"/>
      <c r="BZY136" s="321"/>
      <c r="BZZ136" s="321"/>
      <c r="CAA136" s="321"/>
      <c r="CAB136" s="321"/>
      <c r="CAC136" s="321"/>
      <c r="CAD136" s="321"/>
      <c r="CAE136" s="321"/>
      <c r="CAF136" s="321"/>
      <c r="CAG136" s="321"/>
      <c r="CAH136" s="321"/>
      <c r="CAI136" s="321"/>
      <c r="CAJ136" s="321"/>
      <c r="CAK136" s="321"/>
      <c r="CAL136" s="321"/>
      <c r="CAM136" s="321"/>
      <c r="CAN136" s="321"/>
      <c r="CAO136" s="321"/>
      <c r="CAP136" s="321"/>
      <c r="CAQ136" s="321"/>
      <c r="CAR136" s="321"/>
      <c r="CAS136" s="321"/>
      <c r="CAT136" s="321"/>
      <c r="CAU136" s="321"/>
      <c r="CAV136" s="321"/>
      <c r="CAW136" s="321"/>
      <c r="CAX136" s="321"/>
      <c r="CAY136" s="321"/>
      <c r="CAZ136" s="321"/>
      <c r="CBA136" s="321"/>
      <c r="CBB136" s="321"/>
      <c r="CBC136" s="321"/>
      <c r="CBD136" s="321"/>
      <c r="CBE136" s="321"/>
      <c r="CBF136" s="321"/>
      <c r="CBG136" s="321"/>
      <c r="CBH136" s="321"/>
      <c r="CBI136" s="321"/>
      <c r="CBJ136" s="321"/>
      <c r="CBK136" s="321"/>
      <c r="CBL136" s="321"/>
      <c r="CBM136" s="321"/>
      <c r="CBN136" s="321"/>
      <c r="CBO136" s="321"/>
      <c r="CBP136" s="321"/>
      <c r="CBQ136" s="321"/>
      <c r="CBR136" s="321"/>
      <c r="CBS136" s="321"/>
      <c r="CBT136" s="321"/>
      <c r="CBU136" s="321"/>
      <c r="CBV136" s="321"/>
      <c r="CBW136" s="321"/>
      <c r="CBX136" s="321"/>
      <c r="CBY136" s="321"/>
      <c r="CBZ136" s="321"/>
      <c r="CCA136" s="321"/>
      <c r="CCB136" s="321"/>
      <c r="CCC136" s="321"/>
      <c r="CCD136" s="321"/>
      <c r="CCE136" s="321"/>
      <c r="CCF136" s="321"/>
      <c r="CCG136" s="321"/>
      <c r="CCH136" s="321"/>
      <c r="CCI136" s="321"/>
      <c r="CCJ136" s="321"/>
      <c r="CCK136" s="321"/>
      <c r="CCL136" s="321"/>
      <c r="CCM136" s="321"/>
      <c r="CCN136" s="321"/>
      <c r="CCO136" s="321"/>
      <c r="CCP136" s="321"/>
      <c r="CCQ136" s="321"/>
      <c r="CCR136" s="321"/>
      <c r="CCS136" s="321"/>
      <c r="CCT136" s="321"/>
      <c r="CCU136" s="321"/>
      <c r="CCV136" s="321"/>
      <c r="CCW136" s="321"/>
      <c r="CCX136" s="321"/>
      <c r="CCY136" s="321"/>
      <c r="CCZ136" s="321"/>
      <c r="CDA136" s="321"/>
      <c r="CDB136" s="321"/>
      <c r="CDC136" s="321"/>
      <c r="CDD136" s="321"/>
      <c r="CDE136" s="321"/>
      <c r="CDF136" s="321"/>
      <c r="CDG136" s="321"/>
      <c r="CDH136" s="321"/>
      <c r="CDI136" s="321"/>
      <c r="CDJ136" s="321"/>
      <c r="CDK136" s="321"/>
      <c r="CDL136" s="321"/>
      <c r="CDM136" s="321"/>
      <c r="CDN136" s="321"/>
      <c r="CDO136" s="321"/>
      <c r="CDP136" s="321"/>
      <c r="CDQ136" s="321"/>
      <c r="CDR136" s="321"/>
      <c r="CDS136" s="321"/>
      <c r="CDT136" s="321"/>
      <c r="CDU136" s="321"/>
      <c r="CDV136" s="321"/>
      <c r="CDW136" s="321"/>
      <c r="CDX136" s="321"/>
      <c r="CDY136" s="321"/>
      <c r="CDZ136" s="321"/>
      <c r="CEA136" s="321"/>
      <c r="CEB136" s="321"/>
      <c r="CEC136" s="321"/>
      <c r="CED136" s="321"/>
      <c r="CEE136" s="321"/>
      <c r="CEF136" s="321"/>
      <c r="CEG136" s="321"/>
      <c r="CEH136" s="321"/>
      <c r="CEI136" s="321"/>
      <c r="CEJ136" s="321"/>
      <c r="CEK136" s="321"/>
      <c r="CEL136" s="321"/>
      <c r="CEM136" s="321"/>
      <c r="CEN136" s="321"/>
      <c r="CEO136" s="321"/>
      <c r="CEP136" s="321"/>
      <c r="CEQ136" s="321"/>
      <c r="CER136" s="321"/>
      <c r="CES136" s="321"/>
      <c r="CET136" s="321"/>
      <c r="CEU136" s="321"/>
      <c r="CEV136" s="321"/>
      <c r="CEW136" s="321"/>
      <c r="CEX136" s="321"/>
      <c r="CEY136" s="321"/>
      <c r="CEZ136" s="321"/>
      <c r="CFA136" s="321"/>
      <c r="CFB136" s="321"/>
      <c r="CFC136" s="321"/>
      <c r="CFD136" s="321"/>
      <c r="CFE136" s="321"/>
      <c r="CFF136" s="321"/>
      <c r="CFG136" s="321"/>
      <c r="CFH136" s="321"/>
      <c r="CFI136" s="321"/>
      <c r="CFJ136" s="321"/>
      <c r="CFK136" s="321"/>
      <c r="CFL136" s="321"/>
      <c r="CFM136" s="321"/>
      <c r="CFN136" s="321"/>
      <c r="CFO136" s="321"/>
      <c r="CFP136" s="321"/>
      <c r="CFQ136" s="321"/>
      <c r="CFR136" s="321"/>
      <c r="CFS136" s="321"/>
      <c r="CFT136" s="321"/>
      <c r="CFU136" s="321"/>
      <c r="CFV136" s="321"/>
      <c r="CFW136" s="321"/>
      <c r="CFX136" s="321"/>
      <c r="CFY136" s="321"/>
      <c r="CFZ136" s="321"/>
      <c r="CGA136" s="321"/>
      <c r="CGB136" s="321"/>
      <c r="CGC136" s="321"/>
      <c r="CGD136" s="321"/>
      <c r="CGE136" s="321"/>
      <c r="CGF136" s="321"/>
      <c r="CGG136" s="321"/>
      <c r="CGH136" s="321"/>
      <c r="CGI136" s="321"/>
      <c r="CGJ136" s="321"/>
      <c r="CGK136" s="321"/>
      <c r="CGL136" s="321"/>
      <c r="CGM136" s="321"/>
      <c r="CGN136" s="321"/>
      <c r="CGO136" s="321"/>
      <c r="CGP136" s="321"/>
      <c r="CGQ136" s="321"/>
      <c r="CGR136" s="321"/>
      <c r="CGS136" s="321"/>
      <c r="CGT136" s="321"/>
      <c r="CGU136" s="321"/>
      <c r="CGV136" s="321"/>
      <c r="CGW136" s="321"/>
      <c r="CGX136" s="321"/>
      <c r="CGY136" s="321"/>
      <c r="CGZ136" s="321"/>
      <c r="CHA136" s="321"/>
      <c r="CHB136" s="321"/>
      <c r="CHC136" s="321"/>
      <c r="CHD136" s="321"/>
      <c r="CHE136" s="321"/>
      <c r="CHF136" s="321"/>
      <c r="CHG136" s="321"/>
      <c r="CHH136" s="321"/>
      <c r="CHI136" s="321"/>
      <c r="CHJ136" s="321"/>
      <c r="CHK136" s="321"/>
      <c r="CHL136" s="321"/>
      <c r="CHM136" s="321"/>
      <c r="CHN136" s="321"/>
      <c r="CHO136" s="321"/>
      <c r="CHP136" s="321"/>
      <c r="CHQ136" s="321"/>
      <c r="CHR136" s="321"/>
      <c r="CHS136" s="321"/>
      <c r="CHT136" s="321"/>
      <c r="CHU136" s="321"/>
      <c r="CHV136" s="321"/>
      <c r="CHW136" s="321"/>
      <c r="CHX136" s="321"/>
      <c r="CHY136" s="321"/>
      <c r="CHZ136" s="321"/>
      <c r="CIA136" s="321"/>
      <c r="CIB136" s="321"/>
      <c r="CIC136" s="321"/>
      <c r="CID136" s="321"/>
      <c r="CIE136" s="321"/>
      <c r="CIF136" s="321"/>
      <c r="CIG136" s="321"/>
      <c r="CIH136" s="321"/>
      <c r="CII136" s="321"/>
      <c r="CIJ136" s="321"/>
      <c r="CIK136" s="321"/>
      <c r="CIL136" s="321"/>
      <c r="CIM136" s="321"/>
      <c r="CIN136" s="321"/>
      <c r="CIO136" s="321"/>
      <c r="CIP136" s="321"/>
      <c r="CIQ136" s="321"/>
      <c r="CIR136" s="321"/>
      <c r="CIS136" s="321"/>
      <c r="CIT136" s="321"/>
      <c r="CIU136" s="321"/>
      <c r="CIV136" s="321"/>
      <c r="CIW136" s="321"/>
      <c r="CIX136" s="321"/>
      <c r="CIY136" s="321"/>
      <c r="CIZ136" s="321"/>
      <c r="CJA136" s="321"/>
      <c r="CJB136" s="321"/>
      <c r="CJC136" s="321"/>
      <c r="CJD136" s="321"/>
      <c r="CJE136" s="321"/>
      <c r="CJF136" s="321"/>
      <c r="CJG136" s="321"/>
      <c r="CJH136" s="321"/>
      <c r="CJI136" s="321"/>
      <c r="CJJ136" s="321"/>
      <c r="CJK136" s="321"/>
      <c r="CJL136" s="321"/>
      <c r="CJM136" s="321"/>
      <c r="CJN136" s="321"/>
      <c r="CJO136" s="321"/>
      <c r="CJP136" s="321"/>
      <c r="CJQ136" s="321"/>
      <c r="CJR136" s="321"/>
      <c r="CJS136" s="321"/>
      <c r="CJT136" s="321"/>
      <c r="CJU136" s="321"/>
      <c r="CJV136" s="321"/>
      <c r="CJW136" s="321"/>
      <c r="CJX136" s="321"/>
      <c r="CJY136" s="321"/>
      <c r="CJZ136" s="321"/>
      <c r="CKA136" s="321"/>
      <c r="CKB136" s="321"/>
      <c r="CKC136" s="321"/>
      <c r="CKD136" s="321"/>
      <c r="CKE136" s="321"/>
      <c r="CKF136" s="321"/>
      <c r="CKG136" s="321"/>
      <c r="CKH136" s="321"/>
      <c r="CKI136" s="321"/>
      <c r="CKJ136" s="321"/>
      <c r="CKK136" s="321"/>
      <c r="CKL136" s="321"/>
      <c r="CKM136" s="321"/>
      <c r="CKN136" s="321"/>
      <c r="CKO136" s="321"/>
      <c r="CKP136" s="321"/>
      <c r="CKQ136" s="321"/>
      <c r="CKR136" s="321"/>
      <c r="CKS136" s="321"/>
      <c r="CKT136" s="321"/>
      <c r="CKU136" s="321"/>
      <c r="CKV136" s="321"/>
      <c r="CKW136" s="321"/>
      <c r="CKX136" s="321"/>
      <c r="CKY136" s="321"/>
      <c r="CKZ136" s="321"/>
      <c r="CLA136" s="321"/>
      <c r="CLB136" s="321"/>
      <c r="CLC136" s="321"/>
      <c r="CLD136" s="321"/>
      <c r="CLE136" s="321"/>
      <c r="CLF136" s="321"/>
      <c r="CLG136" s="321"/>
      <c r="CLH136" s="321"/>
      <c r="CLI136" s="321"/>
      <c r="CLJ136" s="321"/>
      <c r="CLK136" s="321"/>
      <c r="CLL136" s="321"/>
      <c r="CLM136" s="321"/>
      <c r="CLN136" s="321"/>
      <c r="CLO136" s="321"/>
      <c r="CLP136" s="321"/>
      <c r="CLQ136" s="321"/>
      <c r="CLR136" s="321"/>
      <c r="CLS136" s="321"/>
      <c r="CLT136" s="321"/>
      <c r="CLU136" s="321"/>
      <c r="CLV136" s="321"/>
      <c r="CLW136" s="321"/>
      <c r="CLX136" s="321"/>
      <c r="CLY136" s="321"/>
      <c r="CLZ136" s="321"/>
      <c r="CMA136" s="321"/>
      <c r="CMB136" s="321"/>
      <c r="CMC136" s="321"/>
      <c r="CMD136" s="321"/>
      <c r="CME136" s="321"/>
      <c r="CMF136" s="321"/>
      <c r="CMG136" s="321"/>
      <c r="CMH136" s="321"/>
      <c r="CMI136" s="321"/>
      <c r="CMJ136" s="321"/>
      <c r="CMK136" s="321"/>
      <c r="CML136" s="321"/>
      <c r="CMM136" s="321"/>
      <c r="CMN136" s="321"/>
      <c r="CMO136" s="321"/>
      <c r="CMP136" s="321"/>
      <c r="CMQ136" s="321"/>
      <c r="CMR136" s="321"/>
      <c r="CMS136" s="321"/>
      <c r="CMT136" s="321"/>
      <c r="CMU136" s="321"/>
      <c r="CMV136" s="321"/>
      <c r="CMW136" s="321"/>
      <c r="CMX136" s="321"/>
      <c r="CMY136" s="321"/>
      <c r="CMZ136" s="321"/>
      <c r="CNA136" s="321"/>
      <c r="CNB136" s="321"/>
      <c r="CNC136" s="321"/>
      <c r="CND136" s="321"/>
      <c r="CNE136" s="321"/>
      <c r="CNF136" s="321"/>
      <c r="CNG136" s="321"/>
      <c r="CNH136" s="321"/>
      <c r="CNI136" s="321"/>
      <c r="CNJ136" s="321"/>
      <c r="CNK136" s="321"/>
      <c r="CNL136" s="321"/>
      <c r="CNM136" s="321"/>
      <c r="CNN136" s="321"/>
      <c r="CNO136" s="321"/>
      <c r="CNP136" s="321"/>
      <c r="CNQ136" s="321"/>
      <c r="CNR136" s="321"/>
      <c r="CNS136" s="321"/>
      <c r="CNT136" s="321"/>
      <c r="CNU136" s="321"/>
      <c r="CNV136" s="321"/>
      <c r="CNW136" s="321"/>
      <c r="CNX136" s="321"/>
      <c r="CNY136" s="321"/>
      <c r="CNZ136" s="321"/>
      <c r="COA136" s="321"/>
      <c r="COB136" s="321"/>
      <c r="COC136" s="321"/>
      <c r="COD136" s="321"/>
      <c r="COE136" s="321"/>
      <c r="COF136" s="321"/>
      <c r="COG136" s="321"/>
      <c r="COH136" s="321"/>
      <c r="COI136" s="321"/>
      <c r="COJ136" s="321"/>
      <c r="COK136" s="321"/>
      <c r="COL136" s="321"/>
      <c r="COM136" s="321"/>
      <c r="CON136" s="321"/>
      <c r="COO136" s="321"/>
      <c r="COP136" s="321"/>
      <c r="COQ136" s="321"/>
      <c r="COR136" s="321"/>
      <c r="COS136" s="321"/>
      <c r="COT136" s="321"/>
      <c r="COU136" s="321"/>
      <c r="COV136" s="321"/>
      <c r="COW136" s="321"/>
      <c r="COX136" s="321"/>
      <c r="COY136" s="321"/>
      <c r="COZ136" s="321"/>
      <c r="CPA136" s="321"/>
      <c r="CPB136" s="321"/>
      <c r="CPC136" s="321"/>
      <c r="CPD136" s="321"/>
      <c r="CPE136" s="321"/>
      <c r="CPF136" s="321"/>
      <c r="CPG136" s="321"/>
      <c r="CPH136" s="321"/>
      <c r="CPI136" s="321"/>
      <c r="CPJ136" s="321"/>
      <c r="CPK136" s="321"/>
      <c r="CPL136" s="321"/>
      <c r="CPM136" s="321"/>
      <c r="CPN136" s="321"/>
      <c r="CPO136" s="321"/>
      <c r="CPP136" s="321"/>
      <c r="CPQ136" s="321"/>
      <c r="CPR136" s="321"/>
      <c r="CPS136" s="321"/>
      <c r="CPT136" s="321"/>
      <c r="CPU136" s="321"/>
      <c r="CPV136" s="321"/>
      <c r="CPW136" s="321"/>
      <c r="CPX136" s="321"/>
      <c r="CPY136" s="321"/>
      <c r="CPZ136" s="321"/>
      <c r="CQA136" s="321"/>
      <c r="CQB136" s="321"/>
      <c r="CQC136" s="321"/>
      <c r="CQD136" s="321"/>
      <c r="CQE136" s="321"/>
      <c r="CQF136" s="321"/>
      <c r="CQG136" s="321"/>
      <c r="CQH136" s="321"/>
      <c r="CQI136" s="321"/>
      <c r="CQJ136" s="321"/>
      <c r="CQK136" s="321"/>
      <c r="CQL136" s="321"/>
      <c r="CQM136" s="321"/>
      <c r="CQN136" s="321"/>
      <c r="CQO136" s="321"/>
      <c r="CQP136" s="321"/>
      <c r="CQQ136" s="321"/>
      <c r="CQR136" s="321"/>
      <c r="CQS136" s="321"/>
      <c r="CQT136" s="321"/>
      <c r="CQU136" s="321"/>
      <c r="CQV136" s="321"/>
      <c r="CQW136" s="321"/>
      <c r="CQX136" s="321"/>
      <c r="CQY136" s="321"/>
      <c r="CQZ136" s="321"/>
      <c r="CRA136" s="321"/>
      <c r="CRB136" s="321"/>
      <c r="CRC136" s="321"/>
      <c r="CRD136" s="321"/>
      <c r="CRE136" s="321"/>
      <c r="CRF136" s="321"/>
      <c r="CRG136" s="321"/>
      <c r="CRH136" s="321"/>
      <c r="CRI136" s="321"/>
      <c r="CRJ136" s="321"/>
      <c r="CRK136" s="321"/>
      <c r="CRL136" s="321"/>
      <c r="CRM136" s="321"/>
      <c r="CRN136" s="321"/>
      <c r="CRO136" s="321"/>
      <c r="CRP136" s="321"/>
      <c r="CRQ136" s="321"/>
      <c r="CRR136" s="321"/>
      <c r="CRS136" s="321"/>
      <c r="CRT136" s="321"/>
      <c r="CRU136" s="321"/>
      <c r="CRV136" s="321"/>
      <c r="CRW136" s="321"/>
      <c r="CRX136" s="321"/>
      <c r="CRY136" s="321"/>
      <c r="CRZ136" s="321"/>
      <c r="CSA136" s="321"/>
      <c r="CSB136" s="321"/>
      <c r="CSC136" s="321"/>
      <c r="CSD136" s="321"/>
      <c r="CSE136" s="321"/>
      <c r="CSF136" s="321"/>
      <c r="CSG136" s="321"/>
      <c r="CSH136" s="321"/>
      <c r="CSI136" s="321"/>
      <c r="CSJ136" s="321"/>
      <c r="CSK136" s="321"/>
      <c r="CSL136" s="321"/>
      <c r="CSM136" s="321"/>
      <c r="CSN136" s="321"/>
      <c r="CSO136" s="321"/>
      <c r="CSP136" s="321"/>
      <c r="CSQ136" s="321"/>
      <c r="CSR136" s="321"/>
      <c r="CSS136" s="321"/>
      <c r="CST136" s="321"/>
      <c r="CSU136" s="321"/>
      <c r="CSV136" s="321"/>
      <c r="CSW136" s="321"/>
      <c r="CSX136" s="321"/>
      <c r="CSY136" s="321"/>
      <c r="CSZ136" s="321"/>
      <c r="CTA136" s="321"/>
      <c r="CTB136" s="321"/>
      <c r="CTC136" s="321"/>
      <c r="CTD136" s="321"/>
      <c r="CTE136" s="321"/>
      <c r="CTF136" s="321"/>
      <c r="CTG136" s="321"/>
      <c r="CTH136" s="321"/>
      <c r="CTI136" s="321"/>
      <c r="CTJ136" s="321"/>
      <c r="CTK136" s="321"/>
      <c r="CTL136" s="321"/>
      <c r="CTM136" s="321"/>
      <c r="CTN136" s="321"/>
      <c r="CTO136" s="321"/>
      <c r="CTP136" s="321"/>
      <c r="CTQ136" s="321"/>
      <c r="CTR136" s="321"/>
      <c r="CTS136" s="321"/>
      <c r="CTT136" s="321"/>
      <c r="CTU136" s="321"/>
      <c r="CTV136" s="321"/>
      <c r="CTW136" s="321"/>
      <c r="CTX136" s="321"/>
      <c r="CTY136" s="321"/>
      <c r="CTZ136" s="321"/>
      <c r="CUA136" s="321"/>
      <c r="CUB136" s="321"/>
      <c r="CUC136" s="321"/>
      <c r="CUD136" s="321"/>
      <c r="CUE136" s="321"/>
      <c r="CUF136" s="321"/>
      <c r="CUG136" s="321"/>
      <c r="CUH136" s="321"/>
      <c r="CUI136" s="321"/>
      <c r="CUJ136" s="321"/>
      <c r="CUK136" s="321"/>
      <c r="CUL136" s="321"/>
      <c r="CUM136" s="321"/>
      <c r="CUN136" s="321"/>
      <c r="CUO136" s="321"/>
      <c r="CUP136" s="321"/>
      <c r="CUQ136" s="321"/>
      <c r="CUR136" s="321"/>
      <c r="CUS136" s="321"/>
      <c r="CUT136" s="321"/>
      <c r="CUU136" s="321"/>
      <c r="CUV136" s="321"/>
      <c r="CUW136" s="321"/>
      <c r="CUX136" s="321"/>
      <c r="CUY136" s="321"/>
      <c r="CUZ136" s="321"/>
      <c r="CVA136" s="321"/>
      <c r="CVB136" s="321"/>
      <c r="CVC136" s="321"/>
      <c r="CVD136" s="321"/>
      <c r="CVE136" s="321"/>
      <c r="CVF136" s="321"/>
      <c r="CVG136" s="321"/>
      <c r="CVH136" s="321"/>
      <c r="CVI136" s="321"/>
      <c r="CVJ136" s="321"/>
      <c r="CVK136" s="321"/>
      <c r="CVL136" s="321"/>
      <c r="CVM136" s="321"/>
      <c r="CVN136" s="321"/>
      <c r="CVO136" s="321"/>
      <c r="CVP136" s="321"/>
      <c r="CVQ136" s="321"/>
      <c r="CVR136" s="321"/>
      <c r="CVS136" s="321"/>
      <c r="CVT136" s="321"/>
      <c r="CVU136" s="321"/>
      <c r="CVV136" s="321"/>
      <c r="CVW136" s="321"/>
      <c r="CVX136" s="321"/>
      <c r="CVY136" s="321"/>
      <c r="CVZ136" s="321"/>
      <c r="CWA136" s="321"/>
      <c r="CWB136" s="321"/>
      <c r="CWC136" s="321"/>
      <c r="CWD136" s="321"/>
      <c r="CWE136" s="321"/>
      <c r="CWF136" s="321"/>
      <c r="CWG136" s="321"/>
      <c r="CWH136" s="321"/>
      <c r="CWI136" s="321"/>
      <c r="CWJ136" s="321"/>
      <c r="CWK136" s="321"/>
      <c r="CWL136" s="321"/>
      <c r="CWM136" s="321"/>
      <c r="CWN136" s="321"/>
      <c r="CWO136" s="321"/>
      <c r="CWP136" s="321"/>
      <c r="CWQ136" s="321"/>
      <c r="CWR136" s="321"/>
      <c r="CWS136" s="321"/>
      <c r="CWT136" s="321"/>
      <c r="CWU136" s="321"/>
      <c r="CWV136" s="321"/>
      <c r="CWW136" s="321"/>
      <c r="CWX136" s="321"/>
      <c r="CWY136" s="321"/>
      <c r="CWZ136" s="321"/>
      <c r="CXA136" s="321"/>
      <c r="CXB136" s="321"/>
      <c r="CXC136" s="321"/>
      <c r="CXD136" s="321"/>
      <c r="CXE136" s="321"/>
      <c r="CXF136" s="321"/>
      <c r="CXG136" s="321"/>
      <c r="CXH136" s="321"/>
      <c r="CXI136" s="321"/>
      <c r="CXJ136" s="321"/>
      <c r="CXK136" s="321"/>
      <c r="CXL136" s="321"/>
      <c r="CXM136" s="321"/>
      <c r="CXN136" s="321"/>
      <c r="CXO136" s="321"/>
      <c r="CXP136" s="321"/>
      <c r="CXQ136" s="321"/>
      <c r="CXR136" s="321"/>
      <c r="CXS136" s="321"/>
      <c r="CXT136" s="321"/>
      <c r="CXU136" s="321"/>
      <c r="CXV136" s="321"/>
      <c r="CXW136" s="321"/>
      <c r="CXX136" s="321"/>
      <c r="CXY136" s="321"/>
      <c r="CXZ136" s="321"/>
      <c r="CYA136" s="321"/>
      <c r="CYB136" s="321"/>
      <c r="CYC136" s="321"/>
      <c r="CYD136" s="321"/>
      <c r="CYE136" s="321"/>
      <c r="CYF136" s="321"/>
      <c r="CYG136" s="321"/>
      <c r="CYH136" s="321"/>
      <c r="CYI136" s="321"/>
      <c r="CYJ136" s="321"/>
      <c r="CYK136" s="321"/>
      <c r="CYL136" s="321"/>
      <c r="CYM136" s="321"/>
      <c r="CYN136" s="321"/>
      <c r="CYO136" s="321"/>
      <c r="CYP136" s="321"/>
      <c r="CYQ136" s="321"/>
      <c r="CYR136" s="321"/>
      <c r="CYS136" s="321"/>
      <c r="CYT136" s="321"/>
      <c r="CYU136" s="321"/>
      <c r="CYV136" s="321"/>
      <c r="CYW136" s="321"/>
      <c r="CYX136" s="321"/>
      <c r="CYY136" s="321"/>
      <c r="CYZ136" s="321"/>
      <c r="CZA136" s="321"/>
      <c r="CZB136" s="321"/>
      <c r="CZC136" s="321"/>
      <c r="CZD136" s="321"/>
      <c r="CZE136" s="321"/>
      <c r="CZF136" s="321"/>
      <c r="CZG136" s="321"/>
      <c r="CZH136" s="321"/>
      <c r="CZI136" s="321"/>
      <c r="CZJ136" s="321"/>
      <c r="CZK136" s="321"/>
      <c r="CZL136" s="321"/>
      <c r="CZM136" s="321"/>
      <c r="CZN136" s="321"/>
      <c r="CZO136" s="321"/>
      <c r="CZP136" s="321"/>
      <c r="CZQ136" s="321"/>
      <c r="CZR136" s="321"/>
      <c r="CZS136" s="321"/>
      <c r="CZT136" s="321"/>
      <c r="CZU136" s="321"/>
      <c r="CZV136" s="321"/>
      <c r="CZW136" s="321"/>
      <c r="CZX136" s="321"/>
      <c r="CZY136" s="321"/>
      <c r="CZZ136" s="321"/>
      <c r="DAA136" s="321"/>
      <c r="DAB136" s="321"/>
      <c r="DAC136" s="321"/>
      <c r="DAD136" s="321"/>
      <c r="DAE136" s="321"/>
      <c r="DAF136" s="321"/>
      <c r="DAG136" s="321"/>
      <c r="DAH136" s="321"/>
      <c r="DAI136" s="321"/>
      <c r="DAJ136" s="321"/>
      <c r="DAK136" s="321"/>
      <c r="DAL136" s="321"/>
      <c r="DAM136" s="321"/>
      <c r="DAN136" s="321"/>
      <c r="DAO136" s="321"/>
      <c r="DAP136" s="321"/>
      <c r="DAQ136" s="321"/>
      <c r="DAR136" s="321"/>
      <c r="DAS136" s="321"/>
      <c r="DAT136" s="321"/>
      <c r="DAU136" s="321"/>
      <c r="DAV136" s="321"/>
      <c r="DAW136" s="321"/>
      <c r="DAX136" s="321"/>
      <c r="DAY136" s="321"/>
      <c r="DAZ136" s="321"/>
      <c r="DBA136" s="321"/>
      <c r="DBB136" s="321"/>
      <c r="DBC136" s="321"/>
      <c r="DBD136" s="321"/>
      <c r="DBE136" s="321"/>
      <c r="DBF136" s="321"/>
      <c r="DBG136" s="321"/>
      <c r="DBH136" s="321"/>
      <c r="DBI136" s="321"/>
      <c r="DBJ136" s="321"/>
      <c r="DBK136" s="321"/>
      <c r="DBL136" s="321"/>
      <c r="DBM136" s="321"/>
      <c r="DBN136" s="321"/>
      <c r="DBO136" s="321"/>
      <c r="DBP136" s="321"/>
      <c r="DBQ136" s="321"/>
      <c r="DBR136" s="321"/>
      <c r="DBS136" s="321"/>
      <c r="DBT136" s="321"/>
      <c r="DBU136" s="321"/>
      <c r="DBV136" s="321"/>
      <c r="DBW136" s="321"/>
      <c r="DBX136" s="321"/>
      <c r="DBY136" s="321"/>
      <c r="DBZ136" s="321"/>
      <c r="DCA136" s="321"/>
      <c r="DCB136" s="321"/>
      <c r="DCC136" s="321"/>
      <c r="DCD136" s="321"/>
      <c r="DCE136" s="321"/>
      <c r="DCF136" s="321"/>
      <c r="DCG136" s="321"/>
      <c r="DCH136" s="321"/>
      <c r="DCI136" s="321"/>
      <c r="DCJ136" s="321"/>
      <c r="DCK136" s="321"/>
      <c r="DCL136" s="321"/>
      <c r="DCM136" s="321"/>
      <c r="DCN136" s="321"/>
      <c r="DCO136" s="321"/>
      <c r="DCP136" s="321"/>
      <c r="DCQ136" s="321"/>
      <c r="DCR136" s="321"/>
      <c r="DCS136" s="321"/>
      <c r="DCT136" s="321"/>
      <c r="DCU136" s="321"/>
      <c r="DCV136" s="321"/>
      <c r="DCW136" s="321"/>
      <c r="DCX136" s="321"/>
      <c r="DCY136" s="321"/>
      <c r="DCZ136" s="321"/>
      <c r="DDA136" s="321"/>
      <c r="DDB136" s="321"/>
      <c r="DDC136" s="321"/>
      <c r="DDD136" s="321"/>
      <c r="DDE136" s="321"/>
      <c r="DDF136" s="321"/>
      <c r="DDG136" s="321"/>
      <c r="DDH136" s="321"/>
      <c r="DDI136" s="321"/>
      <c r="DDJ136" s="321"/>
      <c r="DDK136" s="321"/>
      <c r="DDL136" s="321"/>
      <c r="DDM136" s="321"/>
      <c r="DDN136" s="321"/>
      <c r="DDO136" s="321"/>
      <c r="DDP136" s="321"/>
      <c r="DDQ136" s="321"/>
      <c r="DDR136" s="321"/>
      <c r="DDS136" s="321"/>
      <c r="DDT136" s="321"/>
      <c r="DDU136" s="321"/>
      <c r="DDV136" s="321"/>
      <c r="DDW136" s="321"/>
      <c r="DDX136" s="321"/>
      <c r="DDY136" s="321"/>
      <c r="DDZ136" s="321"/>
      <c r="DEA136" s="321"/>
      <c r="DEB136" s="321"/>
      <c r="DEC136" s="321"/>
      <c r="DED136" s="321"/>
      <c r="DEE136" s="321"/>
      <c r="DEF136" s="321"/>
      <c r="DEG136" s="321"/>
      <c r="DEH136" s="321"/>
      <c r="DEI136" s="321"/>
      <c r="DEJ136" s="321"/>
      <c r="DEK136" s="321"/>
      <c r="DEL136" s="321"/>
      <c r="DEM136" s="321"/>
      <c r="DEN136" s="321"/>
      <c r="DEO136" s="321"/>
      <c r="DEP136" s="321"/>
      <c r="DEQ136" s="321"/>
      <c r="DER136" s="321"/>
      <c r="DES136" s="321"/>
      <c r="DET136" s="321"/>
      <c r="DEU136" s="321"/>
      <c r="DEV136" s="321"/>
      <c r="DEW136" s="321"/>
      <c r="DEX136" s="321"/>
      <c r="DEY136" s="321"/>
      <c r="DEZ136" s="321"/>
      <c r="DFA136" s="321"/>
      <c r="DFB136" s="321"/>
      <c r="DFC136" s="321"/>
      <c r="DFD136" s="321"/>
      <c r="DFE136" s="321"/>
      <c r="DFF136" s="321"/>
      <c r="DFG136" s="321"/>
      <c r="DFH136" s="321"/>
      <c r="DFI136" s="321"/>
      <c r="DFJ136" s="321"/>
      <c r="DFK136" s="321"/>
      <c r="DFL136" s="321"/>
      <c r="DFM136" s="321"/>
      <c r="DFN136" s="321"/>
      <c r="DFO136" s="321"/>
      <c r="DFP136" s="321"/>
      <c r="DFQ136" s="321"/>
      <c r="DFR136" s="321"/>
      <c r="DFS136" s="321"/>
      <c r="DFT136" s="321"/>
      <c r="DFU136" s="321"/>
      <c r="DFV136" s="321"/>
      <c r="DFW136" s="321"/>
      <c r="DFX136" s="321"/>
      <c r="DFY136" s="321"/>
      <c r="DFZ136" s="321"/>
      <c r="DGA136" s="321"/>
      <c r="DGB136" s="321"/>
      <c r="DGC136" s="321"/>
      <c r="DGD136" s="321"/>
      <c r="DGE136" s="321"/>
      <c r="DGF136" s="321"/>
      <c r="DGG136" s="321"/>
      <c r="DGH136" s="321"/>
      <c r="DGI136" s="321"/>
      <c r="DGJ136" s="321"/>
      <c r="DGK136" s="321"/>
      <c r="DGL136" s="321"/>
      <c r="DGM136" s="321"/>
      <c r="DGN136" s="321"/>
      <c r="DGO136" s="321"/>
      <c r="DGP136" s="321"/>
      <c r="DGQ136" s="321"/>
      <c r="DGR136" s="321"/>
      <c r="DGS136" s="321"/>
      <c r="DGT136" s="321"/>
      <c r="DGU136" s="321"/>
      <c r="DGV136" s="321"/>
      <c r="DGW136" s="321"/>
      <c r="DGX136" s="321"/>
      <c r="DGY136" s="321"/>
      <c r="DGZ136" s="321"/>
      <c r="DHA136" s="321"/>
      <c r="DHB136" s="321"/>
      <c r="DHC136" s="321"/>
      <c r="DHD136" s="321"/>
      <c r="DHE136" s="321"/>
      <c r="DHF136" s="321"/>
      <c r="DHG136" s="321"/>
      <c r="DHH136" s="321"/>
      <c r="DHI136" s="321"/>
      <c r="DHJ136" s="321"/>
      <c r="DHK136" s="321"/>
      <c r="DHL136" s="321"/>
      <c r="DHM136" s="321"/>
      <c r="DHN136" s="321"/>
      <c r="DHO136" s="321"/>
      <c r="DHP136" s="321"/>
      <c r="DHQ136" s="321"/>
      <c r="DHR136" s="321"/>
      <c r="DHS136" s="321"/>
      <c r="DHT136" s="321"/>
      <c r="DHU136" s="321"/>
      <c r="DHV136" s="321"/>
      <c r="DHW136" s="321"/>
      <c r="DHX136" s="321"/>
      <c r="DHY136" s="321"/>
      <c r="DHZ136" s="321"/>
      <c r="DIA136" s="321"/>
      <c r="DIB136" s="321"/>
      <c r="DIC136" s="321"/>
      <c r="DID136" s="321"/>
      <c r="DIE136" s="321"/>
      <c r="DIF136" s="321"/>
      <c r="DIG136" s="321"/>
      <c r="DIH136" s="321"/>
      <c r="DII136" s="321"/>
      <c r="DIJ136" s="321"/>
      <c r="DIK136" s="321"/>
      <c r="DIL136" s="321"/>
      <c r="DIM136" s="321"/>
      <c r="DIN136" s="321"/>
      <c r="DIO136" s="321"/>
      <c r="DIP136" s="321"/>
      <c r="DIQ136" s="321"/>
      <c r="DIR136" s="321"/>
      <c r="DIS136" s="321"/>
      <c r="DIT136" s="321"/>
      <c r="DIU136" s="321"/>
      <c r="DIV136" s="321"/>
      <c r="DIW136" s="321"/>
      <c r="DIX136" s="321"/>
      <c r="DIY136" s="321"/>
      <c r="DIZ136" s="321"/>
      <c r="DJA136" s="321"/>
      <c r="DJB136" s="321"/>
      <c r="DJC136" s="321"/>
      <c r="DJD136" s="321"/>
      <c r="DJE136" s="321"/>
      <c r="DJF136" s="321"/>
      <c r="DJG136" s="321"/>
      <c r="DJH136" s="321"/>
      <c r="DJI136" s="321"/>
      <c r="DJJ136" s="321"/>
      <c r="DJK136" s="321"/>
      <c r="DJL136" s="321"/>
      <c r="DJM136" s="321"/>
      <c r="DJN136" s="321"/>
      <c r="DJO136" s="321"/>
      <c r="DJP136" s="321"/>
      <c r="DJQ136" s="321"/>
      <c r="DJR136" s="321"/>
      <c r="DJS136" s="321"/>
      <c r="DJT136" s="321"/>
      <c r="DJU136" s="321"/>
      <c r="DJV136" s="321"/>
      <c r="DJW136" s="321"/>
      <c r="DJX136" s="321"/>
      <c r="DJY136" s="321"/>
      <c r="DJZ136" s="321"/>
      <c r="DKA136" s="321"/>
      <c r="DKB136" s="321"/>
      <c r="DKC136" s="321"/>
      <c r="DKD136" s="321"/>
      <c r="DKE136" s="321"/>
      <c r="DKF136" s="321"/>
      <c r="DKG136" s="321"/>
      <c r="DKH136" s="321"/>
      <c r="DKI136" s="321"/>
      <c r="DKJ136" s="321"/>
      <c r="DKK136" s="321"/>
      <c r="DKL136" s="321"/>
      <c r="DKM136" s="321"/>
      <c r="DKN136" s="321"/>
      <c r="DKO136" s="321"/>
      <c r="DKP136" s="321"/>
      <c r="DKQ136" s="321"/>
      <c r="DKR136" s="321"/>
      <c r="DKS136" s="321"/>
      <c r="DKT136" s="321"/>
      <c r="DKU136" s="321"/>
      <c r="DKV136" s="321"/>
      <c r="DKW136" s="321"/>
      <c r="DKX136" s="321"/>
      <c r="DKY136" s="321"/>
      <c r="DKZ136" s="321"/>
      <c r="DLA136" s="321"/>
      <c r="DLB136" s="321"/>
      <c r="DLC136" s="321"/>
      <c r="DLD136" s="321"/>
      <c r="DLE136" s="321"/>
      <c r="DLF136" s="321"/>
      <c r="DLG136" s="321"/>
      <c r="DLH136" s="321"/>
      <c r="DLI136" s="321"/>
      <c r="DLJ136" s="321"/>
      <c r="DLK136" s="321"/>
      <c r="DLL136" s="321"/>
      <c r="DLM136" s="321"/>
      <c r="DLN136" s="321"/>
      <c r="DLO136" s="321"/>
      <c r="DLP136" s="321"/>
      <c r="DLQ136" s="321"/>
      <c r="DLR136" s="321"/>
      <c r="DLS136" s="321"/>
      <c r="DLT136" s="321"/>
      <c r="DLU136" s="321"/>
      <c r="DLV136" s="321"/>
      <c r="DLW136" s="321"/>
      <c r="DLX136" s="321"/>
      <c r="DLY136" s="321"/>
      <c r="DLZ136" s="321"/>
      <c r="DMA136" s="321"/>
      <c r="DMB136" s="321"/>
      <c r="DMC136" s="321"/>
      <c r="DMD136" s="321"/>
      <c r="DME136" s="321"/>
      <c r="DMF136" s="321"/>
      <c r="DMG136" s="321"/>
      <c r="DMH136" s="321"/>
      <c r="DMI136" s="321"/>
      <c r="DMJ136" s="321"/>
      <c r="DMK136" s="321"/>
      <c r="DML136" s="321"/>
      <c r="DMM136" s="321"/>
      <c r="DMN136" s="321"/>
      <c r="DMO136" s="321"/>
      <c r="DMP136" s="321"/>
      <c r="DMQ136" s="321"/>
      <c r="DMR136" s="321"/>
      <c r="DMS136" s="321"/>
      <c r="DMT136" s="321"/>
      <c r="DMU136" s="321"/>
      <c r="DMV136" s="321"/>
      <c r="DMW136" s="321"/>
      <c r="DMX136" s="321"/>
      <c r="DMY136" s="321"/>
      <c r="DMZ136" s="321"/>
      <c r="DNA136" s="321"/>
      <c r="DNB136" s="321"/>
      <c r="DNC136" s="321"/>
      <c r="DND136" s="321"/>
      <c r="DNE136" s="321"/>
      <c r="DNF136" s="321"/>
      <c r="DNG136" s="321"/>
      <c r="DNH136" s="321"/>
      <c r="DNI136" s="321"/>
      <c r="DNJ136" s="321"/>
      <c r="DNK136" s="321"/>
      <c r="DNL136" s="321"/>
      <c r="DNM136" s="321"/>
      <c r="DNN136" s="321"/>
      <c r="DNO136" s="321"/>
      <c r="DNP136" s="321"/>
      <c r="DNQ136" s="321"/>
      <c r="DNR136" s="321"/>
      <c r="DNS136" s="321"/>
      <c r="DNT136" s="321"/>
      <c r="DNU136" s="321"/>
      <c r="DNV136" s="321"/>
      <c r="DNW136" s="321"/>
      <c r="DNX136" s="321"/>
      <c r="DNY136" s="321"/>
      <c r="DNZ136" s="321"/>
      <c r="DOA136" s="321"/>
      <c r="DOB136" s="321"/>
      <c r="DOC136" s="321"/>
      <c r="DOD136" s="321"/>
      <c r="DOE136" s="321"/>
      <c r="DOF136" s="321"/>
      <c r="DOG136" s="321"/>
      <c r="DOH136" s="321"/>
      <c r="DOI136" s="321"/>
      <c r="DOJ136" s="321"/>
      <c r="DOK136" s="321"/>
      <c r="DOL136" s="321"/>
      <c r="DOM136" s="321"/>
      <c r="DON136" s="321"/>
      <c r="DOO136" s="321"/>
      <c r="DOP136" s="321"/>
      <c r="DOQ136" s="321"/>
      <c r="DOR136" s="321"/>
      <c r="DOS136" s="321"/>
      <c r="DOT136" s="321"/>
      <c r="DOU136" s="321"/>
      <c r="DOV136" s="321"/>
      <c r="DOW136" s="321"/>
      <c r="DOX136" s="321"/>
      <c r="DOY136" s="321"/>
      <c r="DOZ136" s="321"/>
      <c r="DPA136" s="321"/>
      <c r="DPB136" s="321"/>
      <c r="DPC136" s="321"/>
      <c r="DPD136" s="321"/>
      <c r="DPE136" s="321"/>
      <c r="DPF136" s="321"/>
      <c r="DPG136" s="321"/>
      <c r="DPH136" s="321"/>
      <c r="DPI136" s="321"/>
      <c r="DPJ136" s="321"/>
      <c r="DPK136" s="321"/>
      <c r="DPL136" s="321"/>
      <c r="DPM136" s="321"/>
      <c r="DPN136" s="321"/>
      <c r="DPO136" s="321"/>
      <c r="DPP136" s="321"/>
      <c r="DPQ136" s="321"/>
      <c r="DPR136" s="321"/>
      <c r="DPS136" s="321"/>
      <c r="DPT136" s="321"/>
      <c r="DPU136" s="321"/>
      <c r="DPV136" s="321"/>
      <c r="DPW136" s="321"/>
      <c r="DPX136" s="321"/>
      <c r="DPY136" s="321"/>
      <c r="DPZ136" s="321"/>
      <c r="DQA136" s="321"/>
      <c r="DQB136" s="321"/>
      <c r="DQC136" s="321"/>
      <c r="DQD136" s="321"/>
      <c r="DQE136" s="321"/>
      <c r="DQF136" s="321"/>
      <c r="DQG136" s="321"/>
      <c r="DQH136" s="321"/>
      <c r="DQI136" s="321"/>
      <c r="DQJ136" s="321"/>
      <c r="DQK136" s="321"/>
      <c r="DQL136" s="321"/>
      <c r="DQM136" s="321"/>
      <c r="DQN136" s="321"/>
      <c r="DQO136" s="321"/>
      <c r="DQP136" s="321"/>
      <c r="DQQ136" s="321"/>
      <c r="DQR136" s="321"/>
      <c r="DQS136" s="321"/>
      <c r="DQT136" s="321"/>
      <c r="DQU136" s="321"/>
      <c r="DQV136" s="321"/>
      <c r="DQW136" s="321"/>
      <c r="DQX136" s="321"/>
      <c r="DQY136" s="321"/>
      <c r="DQZ136" s="321"/>
      <c r="DRA136" s="321"/>
      <c r="DRB136" s="321"/>
      <c r="DRC136" s="321"/>
      <c r="DRD136" s="321"/>
      <c r="DRE136" s="321"/>
      <c r="DRF136" s="321"/>
      <c r="DRG136" s="321"/>
      <c r="DRH136" s="321"/>
      <c r="DRI136" s="321"/>
      <c r="DRJ136" s="321"/>
      <c r="DRK136" s="321"/>
      <c r="DRL136" s="321"/>
      <c r="DRM136" s="321"/>
      <c r="DRN136" s="321"/>
      <c r="DRO136" s="321"/>
      <c r="DRP136" s="321"/>
      <c r="DRQ136" s="321"/>
      <c r="DRR136" s="321"/>
      <c r="DRS136" s="321"/>
      <c r="DRT136" s="321"/>
      <c r="DRU136" s="321"/>
      <c r="DRV136" s="321"/>
      <c r="DRW136" s="321"/>
      <c r="DRX136" s="321"/>
      <c r="DRY136" s="321"/>
      <c r="DRZ136" s="321"/>
      <c r="DSA136" s="321"/>
      <c r="DSB136" s="321"/>
      <c r="DSC136" s="321"/>
      <c r="DSD136" s="321"/>
      <c r="DSE136" s="321"/>
      <c r="DSF136" s="321"/>
      <c r="DSG136" s="321"/>
      <c r="DSH136" s="321"/>
      <c r="DSI136" s="321"/>
      <c r="DSJ136" s="321"/>
      <c r="DSK136" s="321"/>
      <c r="DSL136" s="321"/>
      <c r="DSM136" s="321"/>
      <c r="DSN136" s="321"/>
      <c r="DSO136" s="321"/>
      <c r="DSP136" s="321"/>
      <c r="DSQ136" s="321"/>
      <c r="DSR136" s="321"/>
      <c r="DSS136" s="321"/>
      <c r="DST136" s="321"/>
      <c r="DSU136" s="321"/>
      <c r="DSV136" s="321"/>
      <c r="DSW136" s="321"/>
      <c r="DSX136" s="321"/>
      <c r="DSY136" s="321"/>
      <c r="DSZ136" s="321"/>
      <c r="DTA136" s="321"/>
      <c r="DTB136" s="321"/>
      <c r="DTC136" s="321"/>
      <c r="DTD136" s="321"/>
      <c r="DTE136" s="321"/>
      <c r="DTF136" s="321"/>
      <c r="DTG136" s="321"/>
      <c r="DTH136" s="321"/>
      <c r="DTI136" s="321"/>
      <c r="DTJ136" s="321"/>
      <c r="DTK136" s="321"/>
      <c r="DTL136" s="321"/>
      <c r="DTM136" s="321"/>
      <c r="DTN136" s="321"/>
      <c r="DTO136" s="321"/>
      <c r="DTP136" s="321"/>
      <c r="DTQ136" s="321"/>
      <c r="DTR136" s="321"/>
      <c r="DTS136" s="321"/>
      <c r="DTT136" s="321"/>
      <c r="DTU136" s="321"/>
      <c r="DTV136" s="321"/>
      <c r="DTW136" s="321"/>
      <c r="DTX136" s="321"/>
      <c r="DTY136" s="321"/>
      <c r="DTZ136" s="321"/>
      <c r="DUA136" s="321"/>
      <c r="DUB136" s="321"/>
      <c r="DUC136" s="321"/>
      <c r="DUD136" s="321"/>
      <c r="DUE136" s="321"/>
      <c r="DUF136" s="321"/>
      <c r="DUG136" s="321"/>
      <c r="DUH136" s="321"/>
      <c r="DUI136" s="321"/>
      <c r="DUJ136" s="321"/>
      <c r="DUK136" s="321"/>
      <c r="DUL136" s="321"/>
      <c r="DUM136" s="321"/>
      <c r="DUN136" s="321"/>
      <c r="DUO136" s="321"/>
      <c r="DUP136" s="321"/>
      <c r="DUQ136" s="321"/>
      <c r="DUR136" s="321"/>
      <c r="DUS136" s="321"/>
      <c r="DUT136" s="321"/>
      <c r="DUU136" s="321"/>
      <c r="DUV136" s="321"/>
      <c r="DUW136" s="321"/>
      <c r="DUX136" s="321"/>
      <c r="DUY136" s="321"/>
      <c r="DUZ136" s="321"/>
      <c r="DVA136" s="321"/>
      <c r="DVB136" s="321"/>
      <c r="DVC136" s="321"/>
      <c r="DVD136" s="321"/>
      <c r="DVE136" s="321"/>
      <c r="DVF136" s="321"/>
      <c r="DVG136" s="321"/>
      <c r="DVH136" s="321"/>
      <c r="DVI136" s="321"/>
      <c r="DVJ136" s="321"/>
      <c r="DVK136" s="321"/>
      <c r="DVL136" s="321"/>
      <c r="DVM136" s="321"/>
      <c r="DVN136" s="321"/>
      <c r="DVO136" s="321"/>
      <c r="DVP136" s="321"/>
      <c r="DVQ136" s="321"/>
      <c r="DVR136" s="321"/>
      <c r="DVS136" s="321"/>
      <c r="DVT136" s="321"/>
      <c r="DVU136" s="321"/>
      <c r="DVV136" s="321"/>
      <c r="DVW136" s="321"/>
      <c r="DVX136" s="321"/>
      <c r="DVY136" s="321"/>
      <c r="DVZ136" s="321"/>
      <c r="DWA136" s="321"/>
      <c r="DWB136" s="321"/>
      <c r="DWC136" s="321"/>
      <c r="DWD136" s="321"/>
      <c r="DWE136" s="321"/>
      <c r="DWF136" s="321"/>
      <c r="DWG136" s="321"/>
      <c r="DWH136" s="321"/>
      <c r="DWI136" s="321"/>
      <c r="DWJ136" s="321"/>
      <c r="DWK136" s="321"/>
      <c r="DWL136" s="321"/>
      <c r="DWM136" s="321"/>
      <c r="DWN136" s="321"/>
      <c r="DWO136" s="321"/>
      <c r="DWP136" s="321"/>
      <c r="DWQ136" s="321"/>
      <c r="DWR136" s="321"/>
      <c r="DWS136" s="321"/>
      <c r="DWT136" s="321"/>
      <c r="DWU136" s="321"/>
      <c r="DWV136" s="321"/>
      <c r="DWW136" s="321"/>
      <c r="DWX136" s="321"/>
      <c r="DWY136" s="321"/>
      <c r="DWZ136" s="321"/>
      <c r="DXA136" s="321"/>
      <c r="DXB136" s="321"/>
      <c r="DXC136" s="321"/>
      <c r="DXD136" s="321"/>
      <c r="DXE136" s="321"/>
      <c r="DXF136" s="321"/>
      <c r="DXG136" s="321"/>
      <c r="DXH136" s="321"/>
      <c r="DXI136" s="321"/>
      <c r="DXJ136" s="321"/>
      <c r="DXK136" s="321"/>
      <c r="DXL136" s="321"/>
      <c r="DXM136" s="321"/>
      <c r="DXN136" s="321"/>
      <c r="DXO136" s="321"/>
      <c r="DXP136" s="321"/>
      <c r="DXQ136" s="321"/>
      <c r="DXR136" s="321"/>
      <c r="DXS136" s="321"/>
      <c r="DXT136" s="321"/>
      <c r="DXU136" s="321"/>
      <c r="DXV136" s="321"/>
      <c r="DXW136" s="321"/>
      <c r="DXX136" s="321"/>
      <c r="DXY136" s="321"/>
      <c r="DXZ136" s="321"/>
      <c r="DYA136" s="321"/>
      <c r="DYB136" s="321"/>
      <c r="DYC136" s="321"/>
      <c r="DYD136" s="321"/>
      <c r="DYE136" s="321"/>
      <c r="DYF136" s="321"/>
      <c r="DYG136" s="321"/>
      <c r="DYH136" s="321"/>
      <c r="DYI136" s="321"/>
      <c r="DYJ136" s="321"/>
      <c r="DYK136" s="321"/>
      <c r="DYL136" s="321"/>
      <c r="DYM136" s="321"/>
      <c r="DYN136" s="321"/>
      <c r="DYO136" s="321"/>
      <c r="DYP136" s="321"/>
      <c r="DYQ136" s="321"/>
      <c r="DYR136" s="321"/>
      <c r="DYS136" s="321"/>
      <c r="DYT136" s="321"/>
      <c r="DYU136" s="321"/>
      <c r="DYV136" s="321"/>
      <c r="DYW136" s="321"/>
      <c r="DYX136" s="321"/>
      <c r="DYY136" s="321"/>
      <c r="DYZ136" s="321"/>
      <c r="DZA136" s="321"/>
      <c r="DZB136" s="321"/>
      <c r="DZC136" s="321"/>
      <c r="DZD136" s="321"/>
      <c r="DZE136" s="321"/>
      <c r="DZF136" s="321"/>
      <c r="DZG136" s="321"/>
      <c r="DZH136" s="321"/>
      <c r="DZI136" s="321"/>
      <c r="DZJ136" s="321"/>
      <c r="DZK136" s="321"/>
      <c r="DZL136" s="321"/>
      <c r="DZM136" s="321"/>
      <c r="DZN136" s="321"/>
      <c r="DZO136" s="321"/>
      <c r="DZP136" s="321"/>
      <c r="DZQ136" s="321"/>
      <c r="DZR136" s="321"/>
      <c r="DZS136" s="321"/>
      <c r="DZT136" s="321"/>
      <c r="DZU136" s="321"/>
      <c r="DZV136" s="321"/>
      <c r="DZW136" s="321"/>
      <c r="DZX136" s="321"/>
      <c r="DZY136" s="321"/>
      <c r="DZZ136" s="321"/>
      <c r="EAA136" s="321"/>
      <c r="EAB136" s="321"/>
      <c r="EAC136" s="321"/>
      <c r="EAD136" s="321"/>
      <c r="EAE136" s="321"/>
      <c r="EAF136" s="321"/>
      <c r="EAG136" s="321"/>
      <c r="EAH136" s="321"/>
      <c r="EAI136" s="321"/>
      <c r="EAJ136" s="321"/>
      <c r="EAK136" s="321"/>
      <c r="EAL136" s="321"/>
      <c r="EAM136" s="321"/>
      <c r="EAN136" s="321"/>
      <c r="EAO136" s="321"/>
      <c r="EAP136" s="321"/>
      <c r="EAQ136" s="321"/>
      <c r="EAR136" s="321"/>
      <c r="EAS136" s="321"/>
      <c r="EAT136" s="321"/>
      <c r="EAU136" s="321"/>
      <c r="EAV136" s="321"/>
      <c r="EAW136" s="321"/>
      <c r="EAX136" s="321"/>
      <c r="EAY136" s="321"/>
      <c r="EAZ136" s="321"/>
      <c r="EBA136" s="321"/>
      <c r="EBB136" s="321"/>
      <c r="EBC136" s="321"/>
      <c r="EBD136" s="321"/>
      <c r="EBE136" s="321"/>
      <c r="EBF136" s="321"/>
      <c r="EBG136" s="321"/>
      <c r="EBH136" s="321"/>
      <c r="EBI136" s="321"/>
      <c r="EBJ136" s="321"/>
      <c r="EBK136" s="321"/>
      <c r="EBL136" s="321"/>
      <c r="EBM136" s="321"/>
      <c r="EBN136" s="321"/>
      <c r="EBO136" s="321"/>
      <c r="EBP136" s="321"/>
      <c r="EBQ136" s="321"/>
      <c r="EBR136" s="321"/>
      <c r="EBS136" s="321"/>
      <c r="EBT136" s="321"/>
      <c r="EBU136" s="321"/>
      <c r="EBV136" s="321"/>
      <c r="EBW136" s="321"/>
      <c r="EBX136" s="321"/>
      <c r="EBY136" s="321"/>
      <c r="EBZ136" s="321"/>
      <c r="ECA136" s="321"/>
      <c r="ECB136" s="321"/>
      <c r="ECC136" s="321"/>
      <c r="ECD136" s="321"/>
      <c r="ECE136" s="321"/>
      <c r="ECF136" s="321"/>
      <c r="ECG136" s="321"/>
      <c r="ECH136" s="321"/>
      <c r="ECI136" s="321"/>
      <c r="ECJ136" s="321"/>
      <c r="ECK136" s="321"/>
      <c r="ECL136" s="321"/>
      <c r="ECM136" s="321"/>
      <c r="ECN136" s="321"/>
      <c r="ECO136" s="321"/>
      <c r="ECP136" s="321"/>
      <c r="ECQ136" s="321"/>
      <c r="ECR136" s="321"/>
      <c r="ECS136" s="321"/>
      <c r="ECT136" s="321"/>
      <c r="ECU136" s="321"/>
      <c r="ECV136" s="321"/>
      <c r="ECW136" s="321"/>
      <c r="ECX136" s="321"/>
      <c r="ECY136" s="321"/>
      <c r="ECZ136" s="321"/>
      <c r="EDA136" s="321"/>
      <c r="EDB136" s="321"/>
      <c r="EDC136" s="321"/>
      <c r="EDD136" s="321"/>
      <c r="EDE136" s="321"/>
      <c r="EDF136" s="321"/>
      <c r="EDG136" s="321"/>
      <c r="EDH136" s="321"/>
      <c r="EDI136" s="321"/>
      <c r="EDJ136" s="321"/>
      <c r="EDK136" s="321"/>
      <c r="EDL136" s="321"/>
      <c r="EDM136" s="321"/>
      <c r="EDN136" s="321"/>
      <c r="EDO136" s="321"/>
      <c r="EDP136" s="321"/>
      <c r="EDQ136" s="321"/>
      <c r="EDR136" s="321"/>
      <c r="EDS136" s="321"/>
      <c r="EDT136" s="321"/>
      <c r="EDU136" s="321"/>
      <c r="EDV136" s="321"/>
      <c r="EDW136" s="321"/>
      <c r="EDX136" s="321"/>
      <c r="EDY136" s="321"/>
      <c r="EDZ136" s="321"/>
      <c r="EEA136" s="321"/>
      <c r="EEB136" s="321"/>
      <c r="EEC136" s="321"/>
      <c r="EED136" s="321"/>
      <c r="EEE136" s="321"/>
      <c r="EEF136" s="321"/>
      <c r="EEG136" s="321"/>
      <c r="EEH136" s="321"/>
      <c r="EEI136" s="321"/>
      <c r="EEJ136" s="321"/>
      <c r="EEK136" s="321"/>
      <c r="EEL136" s="321"/>
      <c r="EEM136" s="321"/>
      <c r="EEN136" s="321"/>
      <c r="EEO136" s="321"/>
      <c r="EEP136" s="321"/>
      <c r="EEQ136" s="321"/>
      <c r="EER136" s="321"/>
      <c r="EES136" s="321"/>
      <c r="EET136" s="321"/>
      <c r="EEU136" s="321"/>
      <c r="EEV136" s="321"/>
      <c r="EEW136" s="321"/>
      <c r="EEX136" s="321"/>
      <c r="EEY136" s="321"/>
      <c r="EEZ136" s="321"/>
      <c r="EFA136" s="321"/>
      <c r="EFB136" s="321"/>
      <c r="EFC136" s="321"/>
      <c r="EFD136" s="321"/>
      <c r="EFE136" s="321"/>
      <c r="EFF136" s="321"/>
      <c r="EFG136" s="321"/>
      <c r="EFH136" s="321"/>
      <c r="EFI136" s="321"/>
      <c r="EFJ136" s="321"/>
      <c r="EFK136" s="321"/>
      <c r="EFL136" s="321"/>
      <c r="EFM136" s="321"/>
      <c r="EFN136" s="321"/>
      <c r="EFO136" s="321"/>
      <c r="EFP136" s="321"/>
      <c r="EFQ136" s="321"/>
      <c r="EFR136" s="321"/>
      <c r="EFS136" s="321"/>
      <c r="EFT136" s="321"/>
      <c r="EFU136" s="321"/>
      <c r="EFV136" s="321"/>
      <c r="EFW136" s="321"/>
      <c r="EFX136" s="321"/>
      <c r="EFY136" s="321"/>
      <c r="EFZ136" s="321"/>
      <c r="EGA136" s="321"/>
      <c r="EGB136" s="321"/>
      <c r="EGC136" s="321"/>
      <c r="EGD136" s="321"/>
      <c r="EGE136" s="321"/>
      <c r="EGF136" s="321"/>
      <c r="EGG136" s="321"/>
      <c r="EGH136" s="321"/>
      <c r="EGI136" s="321"/>
      <c r="EGJ136" s="321"/>
      <c r="EGK136" s="321"/>
      <c r="EGL136" s="321"/>
      <c r="EGM136" s="321"/>
      <c r="EGN136" s="321"/>
      <c r="EGO136" s="321"/>
      <c r="EGP136" s="321"/>
      <c r="EGQ136" s="321"/>
      <c r="EGR136" s="321"/>
      <c r="EGS136" s="321"/>
      <c r="EGT136" s="321"/>
      <c r="EGU136" s="321"/>
      <c r="EGV136" s="321"/>
      <c r="EGW136" s="321"/>
      <c r="EGX136" s="321"/>
      <c r="EGY136" s="321"/>
      <c r="EGZ136" s="321"/>
      <c r="EHA136" s="321"/>
      <c r="EHB136" s="321"/>
      <c r="EHC136" s="321"/>
      <c r="EHD136" s="321"/>
      <c r="EHE136" s="321"/>
      <c r="EHF136" s="321"/>
      <c r="EHG136" s="321"/>
      <c r="EHH136" s="321"/>
      <c r="EHI136" s="321"/>
      <c r="EHJ136" s="321"/>
      <c r="EHK136" s="321"/>
      <c r="EHL136" s="321"/>
      <c r="EHM136" s="321"/>
      <c r="EHN136" s="321"/>
      <c r="EHO136" s="321"/>
      <c r="EHP136" s="321"/>
      <c r="EHQ136" s="321"/>
      <c r="EHR136" s="321"/>
      <c r="EHS136" s="321"/>
      <c r="EHT136" s="321"/>
      <c r="EHU136" s="321"/>
      <c r="EHV136" s="321"/>
      <c r="EHW136" s="321"/>
      <c r="EHX136" s="321"/>
      <c r="EHY136" s="321"/>
      <c r="EHZ136" s="321"/>
      <c r="EIA136" s="321"/>
      <c r="EIB136" s="321"/>
      <c r="EIC136" s="321"/>
      <c r="EID136" s="321"/>
      <c r="EIE136" s="321"/>
      <c r="EIF136" s="321"/>
      <c r="EIG136" s="321"/>
      <c r="EIH136" s="321"/>
      <c r="EII136" s="321"/>
      <c r="EIJ136" s="321"/>
      <c r="EIK136" s="321"/>
      <c r="EIL136" s="321"/>
      <c r="EIM136" s="321"/>
      <c r="EIN136" s="321"/>
      <c r="EIO136" s="321"/>
      <c r="EIP136" s="321"/>
      <c r="EIQ136" s="321"/>
      <c r="EIR136" s="321"/>
      <c r="EIS136" s="321"/>
      <c r="EIT136" s="321"/>
      <c r="EIU136" s="321"/>
      <c r="EIV136" s="321"/>
      <c r="EIW136" s="321"/>
      <c r="EIX136" s="321"/>
      <c r="EIY136" s="321"/>
      <c r="EIZ136" s="321"/>
      <c r="EJA136" s="321"/>
      <c r="EJB136" s="321"/>
      <c r="EJC136" s="321"/>
      <c r="EJD136" s="321"/>
      <c r="EJE136" s="321"/>
      <c r="EJF136" s="321"/>
      <c r="EJG136" s="321"/>
      <c r="EJH136" s="321"/>
      <c r="EJI136" s="321"/>
      <c r="EJJ136" s="321"/>
      <c r="EJK136" s="321"/>
      <c r="EJL136" s="321"/>
      <c r="EJM136" s="321"/>
      <c r="EJN136" s="321"/>
      <c r="EJO136" s="321"/>
      <c r="EJP136" s="321"/>
      <c r="EJQ136" s="321"/>
      <c r="EJR136" s="321"/>
      <c r="EJS136" s="321"/>
      <c r="EJT136" s="321"/>
      <c r="EJU136" s="321"/>
      <c r="EJV136" s="321"/>
      <c r="EJW136" s="321"/>
      <c r="EJX136" s="321"/>
      <c r="EJY136" s="321"/>
      <c r="EJZ136" s="321"/>
      <c r="EKA136" s="321"/>
      <c r="EKB136" s="321"/>
      <c r="EKC136" s="321"/>
      <c r="EKD136" s="321"/>
      <c r="EKE136" s="321"/>
      <c r="EKF136" s="321"/>
      <c r="EKG136" s="321"/>
      <c r="EKH136" s="321"/>
      <c r="EKI136" s="321"/>
      <c r="EKJ136" s="321"/>
      <c r="EKK136" s="321"/>
      <c r="EKL136" s="321"/>
      <c r="EKM136" s="321"/>
      <c r="EKN136" s="321"/>
      <c r="EKO136" s="321"/>
      <c r="EKP136" s="321"/>
      <c r="EKQ136" s="321"/>
      <c r="EKR136" s="321"/>
      <c r="EKS136" s="321"/>
      <c r="EKT136" s="321"/>
      <c r="EKU136" s="321"/>
      <c r="EKV136" s="321"/>
      <c r="EKW136" s="321"/>
      <c r="EKX136" s="321"/>
      <c r="EKY136" s="321"/>
      <c r="EKZ136" s="321"/>
      <c r="ELA136" s="321"/>
      <c r="ELB136" s="321"/>
      <c r="ELC136" s="321"/>
      <c r="ELD136" s="321"/>
      <c r="ELE136" s="321"/>
      <c r="ELF136" s="321"/>
      <c r="ELG136" s="321"/>
      <c r="ELH136" s="321"/>
      <c r="ELI136" s="321"/>
      <c r="ELJ136" s="321"/>
      <c r="ELK136" s="321"/>
      <c r="ELL136" s="321"/>
      <c r="ELM136" s="321"/>
      <c r="ELN136" s="321"/>
      <c r="ELO136" s="321"/>
      <c r="ELP136" s="321"/>
      <c r="ELQ136" s="321"/>
      <c r="ELR136" s="321"/>
      <c r="ELS136" s="321"/>
      <c r="ELT136" s="321"/>
      <c r="ELU136" s="321"/>
      <c r="ELV136" s="321"/>
      <c r="ELW136" s="321"/>
      <c r="ELX136" s="321"/>
      <c r="ELY136" s="321"/>
      <c r="ELZ136" s="321"/>
      <c r="EMA136" s="321"/>
      <c r="EMB136" s="321"/>
      <c r="EMC136" s="321"/>
      <c r="EMD136" s="321"/>
      <c r="EME136" s="321"/>
      <c r="EMF136" s="321"/>
      <c r="EMG136" s="321"/>
      <c r="EMH136" s="321"/>
      <c r="EMI136" s="321"/>
      <c r="EMJ136" s="321"/>
      <c r="EMK136" s="321"/>
      <c r="EML136" s="321"/>
      <c r="EMM136" s="321"/>
      <c r="EMN136" s="321"/>
      <c r="EMO136" s="321"/>
      <c r="EMP136" s="321"/>
      <c r="EMQ136" s="321"/>
      <c r="EMR136" s="321"/>
      <c r="EMS136" s="321"/>
      <c r="EMT136" s="321"/>
      <c r="EMU136" s="321"/>
      <c r="EMV136" s="321"/>
      <c r="EMW136" s="321"/>
      <c r="EMX136" s="321"/>
      <c r="EMY136" s="321"/>
      <c r="EMZ136" s="321"/>
      <c r="ENA136" s="321"/>
      <c r="ENB136" s="321"/>
      <c r="ENC136" s="321"/>
      <c r="END136" s="321"/>
      <c r="ENE136" s="321"/>
      <c r="ENF136" s="321"/>
      <c r="ENG136" s="321"/>
      <c r="ENH136" s="321"/>
      <c r="ENI136" s="321"/>
      <c r="ENJ136" s="321"/>
      <c r="ENK136" s="321"/>
      <c r="ENL136" s="321"/>
      <c r="ENM136" s="321"/>
      <c r="ENN136" s="321"/>
      <c r="ENO136" s="321"/>
      <c r="ENP136" s="321"/>
      <c r="ENQ136" s="321"/>
      <c r="ENR136" s="321"/>
      <c r="ENS136" s="321"/>
      <c r="ENT136" s="321"/>
      <c r="ENU136" s="321"/>
      <c r="ENV136" s="321"/>
      <c r="ENW136" s="321"/>
      <c r="ENX136" s="321"/>
      <c r="ENY136" s="321"/>
      <c r="ENZ136" s="321"/>
      <c r="EOA136" s="321"/>
      <c r="EOB136" s="321"/>
      <c r="EOC136" s="321"/>
      <c r="EOD136" s="321"/>
      <c r="EOE136" s="321"/>
      <c r="EOF136" s="321"/>
      <c r="EOG136" s="321"/>
      <c r="EOH136" s="321"/>
      <c r="EOI136" s="321"/>
      <c r="EOJ136" s="321"/>
      <c r="EOK136" s="321"/>
      <c r="EOL136" s="321"/>
      <c r="EOM136" s="321"/>
      <c r="EON136" s="321"/>
      <c r="EOO136" s="321"/>
      <c r="EOP136" s="321"/>
      <c r="EOQ136" s="321"/>
      <c r="EOR136" s="321"/>
      <c r="EOS136" s="321"/>
      <c r="EOT136" s="321"/>
      <c r="EOU136" s="321"/>
      <c r="EOV136" s="321"/>
      <c r="EOW136" s="321"/>
      <c r="EOX136" s="321"/>
      <c r="EOY136" s="321"/>
      <c r="EOZ136" s="321"/>
      <c r="EPA136" s="321"/>
      <c r="EPB136" s="321"/>
      <c r="EPC136" s="321"/>
      <c r="EPD136" s="321"/>
      <c r="EPE136" s="321"/>
      <c r="EPF136" s="321"/>
      <c r="EPG136" s="321"/>
      <c r="EPH136" s="321"/>
      <c r="EPI136" s="321"/>
      <c r="EPJ136" s="321"/>
      <c r="EPK136" s="321"/>
      <c r="EPL136" s="321"/>
      <c r="EPM136" s="321"/>
      <c r="EPN136" s="321"/>
      <c r="EPO136" s="321"/>
      <c r="EPP136" s="321"/>
      <c r="EPQ136" s="321"/>
      <c r="EPR136" s="321"/>
      <c r="EPS136" s="321"/>
      <c r="EPT136" s="321"/>
      <c r="EPU136" s="321"/>
      <c r="EPV136" s="321"/>
      <c r="EPW136" s="321"/>
      <c r="EPX136" s="321"/>
      <c r="EPY136" s="321"/>
      <c r="EPZ136" s="321"/>
      <c r="EQA136" s="321"/>
      <c r="EQB136" s="321"/>
      <c r="EQC136" s="321"/>
      <c r="EQD136" s="321"/>
      <c r="EQE136" s="321"/>
      <c r="EQF136" s="321"/>
      <c r="EQG136" s="321"/>
      <c r="EQH136" s="321"/>
      <c r="EQI136" s="321"/>
      <c r="EQJ136" s="321"/>
      <c r="EQK136" s="321"/>
      <c r="EQL136" s="321"/>
      <c r="EQM136" s="321"/>
      <c r="EQN136" s="321"/>
      <c r="EQO136" s="321"/>
      <c r="EQP136" s="321"/>
      <c r="EQQ136" s="321"/>
      <c r="EQR136" s="321"/>
      <c r="EQS136" s="321"/>
      <c r="EQT136" s="321"/>
      <c r="EQU136" s="321"/>
      <c r="EQV136" s="321"/>
      <c r="EQW136" s="321"/>
      <c r="EQX136" s="321"/>
      <c r="EQY136" s="321"/>
      <c r="EQZ136" s="321"/>
      <c r="ERA136" s="321"/>
      <c r="ERB136" s="321"/>
      <c r="ERC136" s="321"/>
      <c r="ERD136" s="321"/>
      <c r="ERE136" s="321"/>
      <c r="ERF136" s="321"/>
      <c r="ERG136" s="321"/>
      <c r="ERH136" s="321"/>
      <c r="ERI136" s="321"/>
      <c r="ERJ136" s="321"/>
      <c r="ERK136" s="321"/>
      <c r="ERL136" s="321"/>
      <c r="ERM136" s="321"/>
      <c r="ERN136" s="321"/>
      <c r="ERO136" s="321"/>
      <c r="ERP136" s="321"/>
      <c r="ERQ136" s="321"/>
      <c r="ERR136" s="321"/>
      <c r="ERS136" s="321"/>
      <c r="ERT136" s="321"/>
      <c r="ERU136" s="321"/>
      <c r="ERV136" s="321"/>
      <c r="ERW136" s="321"/>
      <c r="ERX136" s="321"/>
      <c r="ERY136" s="321"/>
      <c r="ERZ136" s="321"/>
      <c r="ESA136" s="321"/>
      <c r="ESB136" s="321"/>
      <c r="ESC136" s="321"/>
      <c r="ESD136" s="321"/>
      <c r="ESE136" s="321"/>
      <c r="ESF136" s="321"/>
      <c r="ESG136" s="321"/>
      <c r="ESH136" s="321"/>
      <c r="ESI136" s="321"/>
      <c r="ESJ136" s="321"/>
      <c r="ESK136" s="321"/>
      <c r="ESL136" s="321"/>
      <c r="ESM136" s="321"/>
      <c r="ESN136" s="321"/>
      <c r="ESO136" s="321"/>
      <c r="ESP136" s="321"/>
      <c r="ESQ136" s="321"/>
      <c r="ESR136" s="321"/>
      <c r="ESS136" s="321"/>
      <c r="EST136" s="321"/>
      <c r="ESU136" s="321"/>
      <c r="ESV136" s="321"/>
      <c r="ESW136" s="321"/>
      <c r="ESX136" s="321"/>
      <c r="ESY136" s="321"/>
      <c r="ESZ136" s="321"/>
      <c r="ETA136" s="321"/>
      <c r="ETB136" s="321"/>
      <c r="ETC136" s="321"/>
      <c r="ETD136" s="321"/>
      <c r="ETE136" s="321"/>
      <c r="ETF136" s="321"/>
      <c r="ETG136" s="321"/>
      <c r="ETH136" s="321"/>
      <c r="ETI136" s="321"/>
      <c r="ETJ136" s="321"/>
      <c r="ETK136" s="321"/>
      <c r="ETL136" s="321"/>
      <c r="ETM136" s="321"/>
      <c r="ETN136" s="321"/>
      <c r="ETO136" s="321"/>
      <c r="ETP136" s="321"/>
      <c r="ETQ136" s="321"/>
      <c r="ETR136" s="321"/>
      <c r="ETS136" s="321"/>
      <c r="ETT136" s="321"/>
      <c r="ETU136" s="321"/>
      <c r="ETV136" s="321"/>
      <c r="ETW136" s="321"/>
      <c r="ETX136" s="321"/>
      <c r="ETY136" s="321"/>
      <c r="ETZ136" s="321"/>
      <c r="EUA136" s="321"/>
      <c r="EUB136" s="321"/>
      <c r="EUC136" s="321"/>
      <c r="EUD136" s="321"/>
      <c r="EUE136" s="321"/>
      <c r="EUF136" s="321"/>
      <c r="EUG136" s="321"/>
      <c r="EUH136" s="321"/>
      <c r="EUI136" s="321"/>
      <c r="EUJ136" s="321"/>
      <c r="EUK136" s="321"/>
      <c r="EUL136" s="321"/>
      <c r="EUM136" s="321"/>
      <c r="EUN136" s="321"/>
      <c r="EUO136" s="321"/>
      <c r="EUP136" s="321"/>
      <c r="EUQ136" s="321"/>
      <c r="EUR136" s="321"/>
      <c r="EUS136" s="321"/>
      <c r="EUT136" s="321"/>
      <c r="EUU136" s="321"/>
      <c r="EUV136" s="321"/>
      <c r="EUW136" s="321"/>
      <c r="EUX136" s="321"/>
      <c r="EUY136" s="321"/>
      <c r="EUZ136" s="321"/>
      <c r="EVA136" s="321"/>
      <c r="EVB136" s="321"/>
      <c r="EVC136" s="321"/>
      <c r="EVD136" s="321"/>
      <c r="EVE136" s="321"/>
      <c r="EVF136" s="321"/>
      <c r="EVG136" s="321"/>
      <c r="EVH136" s="321"/>
      <c r="EVI136" s="321"/>
      <c r="EVJ136" s="321"/>
      <c r="EVK136" s="321"/>
      <c r="EVL136" s="321"/>
      <c r="EVM136" s="321"/>
      <c r="EVN136" s="321"/>
      <c r="EVO136" s="321"/>
      <c r="EVP136" s="321"/>
      <c r="EVQ136" s="321"/>
      <c r="EVR136" s="321"/>
      <c r="EVS136" s="321"/>
      <c r="EVT136" s="321"/>
      <c r="EVU136" s="321"/>
      <c r="EVV136" s="321"/>
      <c r="EVW136" s="321"/>
      <c r="EVX136" s="321"/>
      <c r="EVY136" s="321"/>
      <c r="EVZ136" s="321"/>
      <c r="EWA136" s="321"/>
      <c r="EWB136" s="321"/>
      <c r="EWC136" s="321"/>
      <c r="EWD136" s="321"/>
      <c r="EWE136" s="321"/>
      <c r="EWF136" s="321"/>
      <c r="EWG136" s="321"/>
      <c r="EWH136" s="321"/>
      <c r="EWI136" s="321"/>
      <c r="EWJ136" s="321"/>
      <c r="EWK136" s="321"/>
      <c r="EWL136" s="321"/>
      <c r="EWM136" s="321"/>
      <c r="EWN136" s="321"/>
      <c r="EWO136" s="321"/>
      <c r="EWP136" s="321"/>
      <c r="EWQ136" s="321"/>
      <c r="EWR136" s="321"/>
      <c r="EWS136" s="321"/>
      <c r="EWT136" s="321"/>
      <c r="EWU136" s="321"/>
      <c r="EWV136" s="321"/>
      <c r="EWW136" s="321"/>
      <c r="EWX136" s="321"/>
      <c r="EWY136" s="321"/>
      <c r="EWZ136" s="321"/>
      <c r="EXA136" s="321"/>
      <c r="EXB136" s="321"/>
      <c r="EXC136" s="321"/>
      <c r="EXD136" s="321"/>
      <c r="EXE136" s="321"/>
      <c r="EXF136" s="321"/>
      <c r="EXG136" s="321"/>
      <c r="EXH136" s="321"/>
      <c r="EXI136" s="321"/>
      <c r="EXJ136" s="321"/>
      <c r="EXK136" s="321"/>
      <c r="EXL136" s="321"/>
      <c r="EXM136" s="321"/>
      <c r="EXN136" s="321"/>
      <c r="EXO136" s="321"/>
      <c r="EXP136" s="321"/>
      <c r="EXQ136" s="321"/>
      <c r="EXR136" s="321"/>
      <c r="EXS136" s="321"/>
      <c r="EXT136" s="321"/>
      <c r="EXU136" s="321"/>
      <c r="EXV136" s="321"/>
      <c r="EXW136" s="321"/>
      <c r="EXX136" s="321"/>
      <c r="EXY136" s="321"/>
      <c r="EXZ136" s="321"/>
      <c r="EYA136" s="321"/>
      <c r="EYB136" s="321"/>
      <c r="EYC136" s="321"/>
      <c r="EYD136" s="321"/>
      <c r="EYE136" s="321"/>
      <c r="EYF136" s="321"/>
      <c r="EYG136" s="321"/>
      <c r="EYH136" s="321"/>
      <c r="EYI136" s="321"/>
      <c r="EYJ136" s="321"/>
      <c r="EYK136" s="321"/>
      <c r="EYL136" s="321"/>
      <c r="EYM136" s="321"/>
      <c r="EYN136" s="321"/>
      <c r="EYO136" s="321"/>
      <c r="EYP136" s="321"/>
      <c r="EYQ136" s="321"/>
      <c r="EYR136" s="321"/>
      <c r="EYS136" s="321"/>
      <c r="EYT136" s="321"/>
      <c r="EYU136" s="321"/>
      <c r="EYV136" s="321"/>
      <c r="EYW136" s="321"/>
      <c r="EYX136" s="321"/>
      <c r="EYY136" s="321"/>
      <c r="EYZ136" s="321"/>
      <c r="EZA136" s="321"/>
      <c r="EZB136" s="321"/>
      <c r="EZC136" s="321"/>
      <c r="EZD136" s="321"/>
      <c r="EZE136" s="321"/>
      <c r="EZF136" s="321"/>
      <c r="EZG136" s="321"/>
      <c r="EZH136" s="321"/>
      <c r="EZI136" s="321"/>
      <c r="EZJ136" s="321"/>
      <c r="EZK136" s="321"/>
      <c r="EZL136" s="321"/>
      <c r="EZM136" s="321"/>
      <c r="EZN136" s="321"/>
      <c r="EZO136" s="321"/>
      <c r="EZP136" s="321"/>
      <c r="EZQ136" s="321"/>
      <c r="EZR136" s="321"/>
      <c r="EZS136" s="321"/>
      <c r="EZT136" s="321"/>
      <c r="EZU136" s="321"/>
      <c r="EZV136" s="321"/>
      <c r="EZW136" s="321"/>
      <c r="EZX136" s="321"/>
      <c r="EZY136" s="321"/>
      <c r="EZZ136" s="321"/>
      <c r="FAA136" s="321"/>
      <c r="FAB136" s="321"/>
      <c r="FAC136" s="321"/>
      <c r="FAD136" s="321"/>
      <c r="FAE136" s="321"/>
      <c r="FAF136" s="321"/>
      <c r="FAG136" s="321"/>
      <c r="FAH136" s="321"/>
      <c r="FAI136" s="321"/>
      <c r="FAJ136" s="321"/>
      <c r="FAK136" s="321"/>
      <c r="FAL136" s="321"/>
      <c r="FAM136" s="321"/>
      <c r="FAN136" s="321"/>
      <c r="FAO136" s="321"/>
      <c r="FAP136" s="321"/>
      <c r="FAQ136" s="321"/>
      <c r="FAR136" s="321"/>
      <c r="FAS136" s="321"/>
      <c r="FAT136" s="321"/>
      <c r="FAU136" s="321"/>
      <c r="FAV136" s="321"/>
      <c r="FAW136" s="321"/>
      <c r="FAX136" s="321"/>
      <c r="FAY136" s="321"/>
      <c r="FAZ136" s="321"/>
      <c r="FBA136" s="321"/>
      <c r="FBB136" s="321"/>
      <c r="FBC136" s="321"/>
      <c r="FBD136" s="321"/>
      <c r="FBE136" s="321"/>
      <c r="FBF136" s="321"/>
      <c r="FBG136" s="321"/>
      <c r="FBH136" s="321"/>
      <c r="FBI136" s="321"/>
      <c r="FBJ136" s="321"/>
      <c r="FBK136" s="321"/>
      <c r="FBL136" s="321"/>
      <c r="FBM136" s="321"/>
      <c r="FBN136" s="321"/>
      <c r="FBO136" s="321"/>
      <c r="FBP136" s="321"/>
      <c r="FBQ136" s="321"/>
      <c r="FBR136" s="321"/>
      <c r="FBS136" s="321"/>
      <c r="FBT136" s="321"/>
      <c r="FBU136" s="321"/>
      <c r="FBV136" s="321"/>
      <c r="FBW136" s="321"/>
      <c r="FBX136" s="321"/>
      <c r="FBY136" s="321"/>
      <c r="FBZ136" s="321"/>
      <c r="FCA136" s="321"/>
      <c r="FCB136" s="321"/>
      <c r="FCC136" s="321"/>
      <c r="FCD136" s="321"/>
      <c r="FCE136" s="321"/>
      <c r="FCF136" s="321"/>
      <c r="FCG136" s="321"/>
      <c r="FCH136" s="321"/>
      <c r="FCI136" s="321"/>
      <c r="FCJ136" s="321"/>
      <c r="FCK136" s="321"/>
      <c r="FCL136" s="321"/>
      <c r="FCM136" s="321"/>
      <c r="FCN136" s="321"/>
      <c r="FCO136" s="321"/>
      <c r="FCP136" s="321"/>
      <c r="FCQ136" s="321"/>
      <c r="FCR136" s="321"/>
      <c r="FCS136" s="321"/>
      <c r="FCT136" s="321"/>
      <c r="FCU136" s="321"/>
      <c r="FCV136" s="321"/>
      <c r="FCW136" s="321"/>
      <c r="FCX136" s="321"/>
      <c r="FCY136" s="321"/>
      <c r="FCZ136" s="321"/>
      <c r="FDA136" s="321"/>
      <c r="FDB136" s="321"/>
      <c r="FDC136" s="321"/>
      <c r="FDD136" s="321"/>
      <c r="FDE136" s="321"/>
      <c r="FDF136" s="321"/>
      <c r="FDG136" s="321"/>
      <c r="FDH136" s="321"/>
      <c r="FDI136" s="321"/>
      <c r="FDJ136" s="321"/>
      <c r="FDK136" s="321"/>
      <c r="FDL136" s="321"/>
      <c r="FDM136" s="321"/>
      <c r="FDN136" s="321"/>
      <c r="FDO136" s="321"/>
      <c r="FDP136" s="321"/>
      <c r="FDQ136" s="321"/>
      <c r="FDR136" s="321"/>
      <c r="FDS136" s="321"/>
      <c r="FDT136" s="321"/>
      <c r="FDU136" s="321"/>
      <c r="FDV136" s="321"/>
      <c r="FDW136" s="321"/>
      <c r="FDX136" s="321"/>
      <c r="FDY136" s="321"/>
      <c r="FDZ136" s="321"/>
      <c r="FEA136" s="321"/>
      <c r="FEB136" s="321"/>
      <c r="FEC136" s="321"/>
      <c r="FED136" s="321"/>
      <c r="FEE136" s="321"/>
      <c r="FEF136" s="321"/>
      <c r="FEG136" s="321"/>
      <c r="FEH136" s="321"/>
      <c r="FEI136" s="321"/>
      <c r="FEJ136" s="321"/>
      <c r="FEK136" s="321"/>
      <c r="FEL136" s="321"/>
      <c r="FEM136" s="321"/>
      <c r="FEN136" s="321"/>
      <c r="FEO136" s="321"/>
      <c r="FEP136" s="321"/>
      <c r="FEQ136" s="321"/>
      <c r="FER136" s="321"/>
      <c r="FES136" s="321"/>
      <c r="FET136" s="321"/>
      <c r="FEU136" s="321"/>
      <c r="FEV136" s="321"/>
      <c r="FEW136" s="321"/>
      <c r="FEX136" s="321"/>
      <c r="FEY136" s="321"/>
      <c r="FEZ136" s="321"/>
      <c r="FFA136" s="321"/>
      <c r="FFB136" s="321"/>
      <c r="FFC136" s="321"/>
      <c r="FFD136" s="321"/>
      <c r="FFE136" s="321"/>
      <c r="FFF136" s="321"/>
      <c r="FFG136" s="321"/>
      <c r="FFH136" s="321"/>
      <c r="FFI136" s="321"/>
      <c r="FFJ136" s="321"/>
      <c r="FFK136" s="321"/>
      <c r="FFL136" s="321"/>
      <c r="FFM136" s="321"/>
      <c r="FFN136" s="321"/>
      <c r="FFO136" s="321"/>
      <c r="FFP136" s="321"/>
      <c r="FFQ136" s="321"/>
      <c r="FFR136" s="321"/>
      <c r="FFS136" s="321"/>
      <c r="FFT136" s="321"/>
      <c r="FFU136" s="321"/>
      <c r="FFV136" s="321"/>
      <c r="FFW136" s="321"/>
      <c r="FFX136" s="321"/>
      <c r="FFY136" s="321"/>
      <c r="FFZ136" s="321"/>
      <c r="FGA136" s="321"/>
      <c r="FGB136" s="321"/>
      <c r="FGC136" s="321"/>
      <c r="FGD136" s="321"/>
      <c r="FGE136" s="321"/>
      <c r="FGF136" s="321"/>
      <c r="FGG136" s="321"/>
      <c r="FGH136" s="321"/>
      <c r="FGI136" s="321"/>
      <c r="FGJ136" s="321"/>
      <c r="FGK136" s="321"/>
      <c r="FGL136" s="321"/>
      <c r="FGM136" s="321"/>
      <c r="FGN136" s="321"/>
      <c r="FGO136" s="321"/>
      <c r="FGP136" s="321"/>
      <c r="FGQ136" s="321"/>
      <c r="FGR136" s="321"/>
      <c r="FGS136" s="321"/>
      <c r="FGT136" s="321"/>
      <c r="FGU136" s="321"/>
      <c r="FGV136" s="321"/>
      <c r="FGW136" s="321"/>
      <c r="FGX136" s="321"/>
      <c r="FGY136" s="321"/>
      <c r="FGZ136" s="321"/>
      <c r="FHA136" s="321"/>
      <c r="FHB136" s="321"/>
      <c r="FHC136" s="321"/>
      <c r="FHD136" s="321"/>
      <c r="FHE136" s="321"/>
      <c r="FHF136" s="321"/>
      <c r="FHG136" s="321"/>
      <c r="FHH136" s="321"/>
      <c r="FHI136" s="321"/>
      <c r="FHJ136" s="321"/>
      <c r="FHK136" s="321"/>
      <c r="FHL136" s="321"/>
      <c r="FHM136" s="321"/>
      <c r="FHN136" s="321"/>
      <c r="FHO136" s="321"/>
      <c r="FHP136" s="321"/>
      <c r="FHQ136" s="321"/>
      <c r="FHR136" s="321"/>
      <c r="FHS136" s="321"/>
      <c r="FHT136" s="321"/>
      <c r="FHU136" s="321"/>
      <c r="FHV136" s="321"/>
      <c r="FHW136" s="321"/>
      <c r="FHX136" s="321"/>
      <c r="FHY136" s="321"/>
      <c r="FHZ136" s="321"/>
      <c r="FIA136" s="321"/>
      <c r="FIB136" s="321"/>
      <c r="FIC136" s="321"/>
      <c r="FID136" s="321"/>
      <c r="FIE136" s="321"/>
      <c r="FIF136" s="321"/>
      <c r="FIG136" s="321"/>
      <c r="FIH136" s="321"/>
      <c r="FII136" s="321"/>
      <c r="FIJ136" s="321"/>
      <c r="FIK136" s="321"/>
      <c r="FIL136" s="321"/>
      <c r="FIM136" s="321"/>
      <c r="FIN136" s="321"/>
      <c r="FIO136" s="321"/>
      <c r="FIP136" s="321"/>
      <c r="FIQ136" s="321"/>
      <c r="FIR136" s="321"/>
      <c r="FIS136" s="321"/>
      <c r="FIT136" s="321"/>
      <c r="FIU136" s="321"/>
      <c r="FIV136" s="321"/>
      <c r="FIW136" s="321"/>
      <c r="FIX136" s="321"/>
      <c r="FIY136" s="321"/>
      <c r="FIZ136" s="321"/>
      <c r="FJA136" s="321"/>
      <c r="FJB136" s="321"/>
      <c r="FJC136" s="321"/>
      <c r="FJD136" s="321"/>
      <c r="FJE136" s="321"/>
      <c r="FJF136" s="321"/>
      <c r="FJG136" s="321"/>
      <c r="FJH136" s="321"/>
      <c r="FJI136" s="321"/>
      <c r="FJJ136" s="321"/>
      <c r="FJK136" s="321"/>
      <c r="FJL136" s="321"/>
      <c r="FJM136" s="321"/>
      <c r="FJN136" s="321"/>
      <c r="FJO136" s="321"/>
      <c r="FJP136" s="321"/>
      <c r="FJQ136" s="321"/>
      <c r="FJR136" s="321"/>
      <c r="FJS136" s="321"/>
      <c r="FJT136" s="321"/>
      <c r="FJU136" s="321"/>
      <c r="FJV136" s="321"/>
      <c r="FJW136" s="321"/>
      <c r="FJX136" s="321"/>
      <c r="FJY136" s="321"/>
      <c r="FJZ136" s="321"/>
      <c r="FKA136" s="321"/>
      <c r="FKB136" s="321"/>
      <c r="FKC136" s="321"/>
      <c r="FKD136" s="321"/>
      <c r="FKE136" s="321"/>
      <c r="FKF136" s="321"/>
      <c r="FKG136" s="321"/>
      <c r="FKH136" s="321"/>
      <c r="FKI136" s="321"/>
      <c r="FKJ136" s="321"/>
      <c r="FKK136" s="321"/>
      <c r="FKL136" s="321"/>
      <c r="FKM136" s="321"/>
      <c r="FKN136" s="321"/>
      <c r="FKO136" s="321"/>
      <c r="FKP136" s="321"/>
      <c r="FKQ136" s="321"/>
      <c r="FKR136" s="321"/>
      <c r="FKS136" s="321"/>
      <c r="FKT136" s="321"/>
      <c r="FKU136" s="321"/>
      <c r="FKV136" s="321"/>
      <c r="FKW136" s="321"/>
      <c r="FKX136" s="321"/>
      <c r="FKY136" s="321"/>
      <c r="FKZ136" s="321"/>
      <c r="FLA136" s="321"/>
      <c r="FLB136" s="321"/>
      <c r="FLC136" s="321"/>
      <c r="FLD136" s="321"/>
      <c r="FLE136" s="321"/>
      <c r="FLF136" s="321"/>
      <c r="FLG136" s="321"/>
      <c r="FLH136" s="321"/>
      <c r="FLI136" s="321"/>
      <c r="FLJ136" s="321"/>
      <c r="FLK136" s="321"/>
      <c r="FLL136" s="321"/>
      <c r="FLM136" s="321"/>
      <c r="FLN136" s="321"/>
      <c r="FLO136" s="321"/>
      <c r="FLP136" s="321"/>
      <c r="FLQ136" s="321"/>
      <c r="FLR136" s="321"/>
      <c r="FLS136" s="321"/>
      <c r="FLT136" s="321"/>
      <c r="FLU136" s="321"/>
      <c r="FLV136" s="321"/>
      <c r="FLW136" s="321"/>
      <c r="FLX136" s="321"/>
      <c r="FLY136" s="321"/>
      <c r="FLZ136" s="321"/>
      <c r="FMA136" s="321"/>
      <c r="FMB136" s="321"/>
      <c r="FMC136" s="321"/>
      <c r="FMD136" s="321"/>
      <c r="FME136" s="321"/>
      <c r="FMF136" s="321"/>
      <c r="FMG136" s="321"/>
      <c r="FMH136" s="321"/>
      <c r="FMI136" s="321"/>
      <c r="FMJ136" s="321"/>
      <c r="FMK136" s="321"/>
      <c r="FML136" s="321"/>
      <c r="FMM136" s="321"/>
      <c r="FMN136" s="321"/>
      <c r="FMO136" s="321"/>
      <c r="FMP136" s="321"/>
      <c r="FMQ136" s="321"/>
      <c r="FMR136" s="321"/>
      <c r="FMS136" s="321"/>
      <c r="FMT136" s="321"/>
      <c r="FMU136" s="321"/>
      <c r="FMV136" s="321"/>
      <c r="FMW136" s="321"/>
      <c r="FMX136" s="321"/>
      <c r="FMY136" s="321"/>
      <c r="FMZ136" s="321"/>
      <c r="FNA136" s="321"/>
      <c r="FNB136" s="321"/>
      <c r="FNC136" s="321"/>
      <c r="FND136" s="321"/>
      <c r="FNE136" s="321"/>
      <c r="FNF136" s="321"/>
      <c r="FNG136" s="321"/>
      <c r="FNH136" s="321"/>
      <c r="FNI136" s="321"/>
      <c r="FNJ136" s="321"/>
      <c r="FNK136" s="321"/>
      <c r="FNL136" s="321"/>
      <c r="FNM136" s="321"/>
      <c r="FNN136" s="321"/>
      <c r="FNO136" s="321"/>
      <c r="FNP136" s="321"/>
      <c r="FNQ136" s="321"/>
      <c r="FNR136" s="321"/>
      <c r="FNS136" s="321"/>
      <c r="FNT136" s="321"/>
      <c r="FNU136" s="321"/>
      <c r="FNV136" s="321"/>
      <c r="FNW136" s="321"/>
      <c r="FNX136" s="321"/>
      <c r="FNY136" s="321"/>
      <c r="FNZ136" s="321"/>
      <c r="FOA136" s="321"/>
      <c r="FOB136" s="321"/>
      <c r="FOC136" s="321"/>
      <c r="FOD136" s="321"/>
      <c r="FOE136" s="321"/>
      <c r="FOF136" s="321"/>
      <c r="FOG136" s="321"/>
      <c r="FOH136" s="321"/>
      <c r="FOI136" s="321"/>
      <c r="FOJ136" s="321"/>
      <c r="FOK136" s="321"/>
      <c r="FOL136" s="321"/>
      <c r="FOM136" s="321"/>
      <c r="FON136" s="321"/>
      <c r="FOO136" s="321"/>
      <c r="FOP136" s="321"/>
      <c r="FOQ136" s="321"/>
      <c r="FOR136" s="321"/>
      <c r="FOS136" s="321"/>
      <c r="FOT136" s="321"/>
      <c r="FOU136" s="321"/>
      <c r="FOV136" s="321"/>
      <c r="FOW136" s="321"/>
      <c r="FOX136" s="321"/>
      <c r="FOY136" s="321"/>
      <c r="FOZ136" s="321"/>
      <c r="FPA136" s="321"/>
      <c r="FPB136" s="321"/>
      <c r="FPC136" s="321"/>
      <c r="FPD136" s="321"/>
      <c r="FPE136" s="321"/>
      <c r="FPF136" s="321"/>
      <c r="FPG136" s="321"/>
      <c r="FPH136" s="321"/>
      <c r="FPI136" s="321"/>
      <c r="FPJ136" s="321"/>
      <c r="FPK136" s="321"/>
      <c r="FPL136" s="321"/>
      <c r="FPM136" s="321"/>
      <c r="FPN136" s="321"/>
      <c r="FPO136" s="321"/>
      <c r="FPP136" s="321"/>
      <c r="FPQ136" s="321"/>
      <c r="FPR136" s="321"/>
      <c r="FPS136" s="321"/>
      <c r="FPT136" s="321"/>
      <c r="FPU136" s="321"/>
      <c r="FPV136" s="321"/>
      <c r="FPW136" s="321"/>
      <c r="FPX136" s="321"/>
      <c r="FPY136" s="321"/>
      <c r="FPZ136" s="321"/>
      <c r="FQA136" s="321"/>
      <c r="FQB136" s="321"/>
      <c r="FQC136" s="321"/>
      <c r="FQD136" s="321"/>
      <c r="FQE136" s="321"/>
      <c r="FQF136" s="321"/>
      <c r="FQG136" s="321"/>
      <c r="FQH136" s="321"/>
      <c r="FQI136" s="321"/>
      <c r="FQJ136" s="321"/>
      <c r="FQK136" s="321"/>
      <c r="FQL136" s="321"/>
      <c r="FQM136" s="321"/>
      <c r="FQN136" s="321"/>
      <c r="FQO136" s="321"/>
      <c r="FQP136" s="321"/>
      <c r="FQQ136" s="321"/>
      <c r="FQR136" s="321"/>
      <c r="FQS136" s="321"/>
      <c r="FQT136" s="321"/>
      <c r="FQU136" s="321"/>
      <c r="FQV136" s="321"/>
      <c r="FQW136" s="321"/>
      <c r="FQX136" s="321"/>
      <c r="FQY136" s="321"/>
      <c r="FQZ136" s="321"/>
      <c r="FRA136" s="321"/>
      <c r="FRB136" s="321"/>
      <c r="FRC136" s="321"/>
      <c r="FRD136" s="321"/>
      <c r="FRE136" s="321"/>
      <c r="FRF136" s="321"/>
      <c r="FRG136" s="321"/>
      <c r="FRH136" s="321"/>
      <c r="FRI136" s="321"/>
      <c r="FRJ136" s="321"/>
      <c r="FRK136" s="321"/>
      <c r="FRL136" s="321"/>
      <c r="FRM136" s="321"/>
      <c r="FRN136" s="321"/>
      <c r="FRO136" s="321"/>
      <c r="FRP136" s="321"/>
      <c r="FRQ136" s="321"/>
      <c r="FRR136" s="321"/>
      <c r="FRS136" s="321"/>
      <c r="FRT136" s="321"/>
      <c r="FRU136" s="321"/>
      <c r="FRV136" s="321"/>
      <c r="FRW136" s="321"/>
      <c r="FRX136" s="321"/>
      <c r="FRY136" s="321"/>
      <c r="FRZ136" s="321"/>
      <c r="FSA136" s="321"/>
      <c r="FSB136" s="321"/>
      <c r="FSC136" s="321"/>
      <c r="FSD136" s="321"/>
      <c r="FSE136" s="321"/>
      <c r="FSF136" s="321"/>
      <c r="FSG136" s="321"/>
      <c r="FSH136" s="321"/>
      <c r="FSI136" s="321"/>
      <c r="FSJ136" s="321"/>
      <c r="FSK136" s="321"/>
      <c r="FSL136" s="321"/>
      <c r="FSM136" s="321"/>
      <c r="FSN136" s="321"/>
      <c r="FSO136" s="321"/>
      <c r="FSP136" s="321"/>
      <c r="FSQ136" s="321"/>
      <c r="FSR136" s="321"/>
      <c r="FSS136" s="321"/>
      <c r="FST136" s="321"/>
      <c r="FSU136" s="321"/>
      <c r="FSV136" s="321"/>
      <c r="FSW136" s="321"/>
      <c r="FSX136" s="321"/>
      <c r="FSY136" s="321"/>
      <c r="FSZ136" s="321"/>
      <c r="FTA136" s="321"/>
      <c r="FTB136" s="321"/>
      <c r="FTC136" s="321"/>
      <c r="FTD136" s="321"/>
      <c r="FTE136" s="321"/>
      <c r="FTF136" s="321"/>
      <c r="FTG136" s="321"/>
      <c r="FTH136" s="321"/>
      <c r="FTI136" s="321"/>
      <c r="FTJ136" s="321"/>
      <c r="FTK136" s="321"/>
      <c r="FTL136" s="321"/>
      <c r="FTM136" s="321"/>
      <c r="FTN136" s="321"/>
      <c r="FTO136" s="321"/>
      <c r="FTP136" s="321"/>
      <c r="FTQ136" s="321"/>
      <c r="FTR136" s="321"/>
      <c r="FTS136" s="321"/>
      <c r="FTT136" s="321"/>
      <c r="FTU136" s="321"/>
      <c r="FTV136" s="321"/>
      <c r="FTW136" s="321"/>
      <c r="FTX136" s="321"/>
      <c r="FTY136" s="321"/>
      <c r="FTZ136" s="321"/>
      <c r="FUA136" s="321"/>
      <c r="FUB136" s="321"/>
      <c r="FUC136" s="321"/>
      <c r="FUD136" s="321"/>
      <c r="FUE136" s="321"/>
      <c r="FUF136" s="321"/>
      <c r="FUG136" s="321"/>
      <c r="FUH136" s="321"/>
      <c r="FUI136" s="321"/>
      <c r="FUJ136" s="321"/>
      <c r="FUK136" s="321"/>
      <c r="FUL136" s="321"/>
      <c r="FUM136" s="321"/>
      <c r="FUN136" s="321"/>
      <c r="FUO136" s="321"/>
      <c r="FUP136" s="321"/>
      <c r="FUQ136" s="321"/>
      <c r="FUR136" s="321"/>
      <c r="FUS136" s="321"/>
      <c r="FUT136" s="321"/>
      <c r="FUU136" s="321"/>
      <c r="FUV136" s="321"/>
      <c r="FUW136" s="321"/>
      <c r="FUX136" s="321"/>
      <c r="FUY136" s="321"/>
      <c r="FUZ136" s="321"/>
      <c r="FVA136" s="321"/>
      <c r="FVB136" s="321"/>
      <c r="FVC136" s="321"/>
      <c r="FVD136" s="321"/>
      <c r="FVE136" s="321"/>
      <c r="FVF136" s="321"/>
      <c r="FVG136" s="321"/>
      <c r="FVH136" s="321"/>
      <c r="FVI136" s="321"/>
      <c r="FVJ136" s="321"/>
      <c r="FVK136" s="321"/>
      <c r="FVL136" s="321"/>
      <c r="FVM136" s="321"/>
      <c r="FVN136" s="321"/>
      <c r="FVO136" s="321"/>
      <c r="FVP136" s="321"/>
      <c r="FVQ136" s="321"/>
      <c r="FVR136" s="321"/>
      <c r="FVS136" s="321"/>
      <c r="FVT136" s="321"/>
      <c r="FVU136" s="321"/>
      <c r="FVV136" s="321"/>
      <c r="FVW136" s="321"/>
      <c r="FVX136" s="321"/>
      <c r="FVY136" s="321"/>
      <c r="FVZ136" s="321"/>
      <c r="FWA136" s="321"/>
      <c r="FWB136" s="321"/>
      <c r="FWC136" s="321"/>
      <c r="FWD136" s="321"/>
      <c r="FWE136" s="321"/>
      <c r="FWF136" s="321"/>
      <c r="FWG136" s="321"/>
      <c r="FWH136" s="321"/>
      <c r="FWI136" s="321"/>
      <c r="FWJ136" s="321"/>
      <c r="FWK136" s="321"/>
      <c r="FWL136" s="321"/>
      <c r="FWM136" s="321"/>
      <c r="FWN136" s="321"/>
      <c r="FWO136" s="321"/>
      <c r="FWP136" s="321"/>
      <c r="FWQ136" s="321"/>
      <c r="FWR136" s="321"/>
      <c r="FWS136" s="321"/>
      <c r="FWT136" s="321"/>
      <c r="FWU136" s="321"/>
      <c r="FWV136" s="321"/>
      <c r="FWW136" s="321"/>
      <c r="FWX136" s="321"/>
      <c r="FWY136" s="321"/>
      <c r="FWZ136" s="321"/>
      <c r="FXA136" s="321"/>
      <c r="FXB136" s="321"/>
      <c r="FXC136" s="321"/>
      <c r="FXD136" s="321"/>
      <c r="FXE136" s="321"/>
      <c r="FXF136" s="321"/>
      <c r="FXG136" s="321"/>
      <c r="FXH136" s="321"/>
      <c r="FXI136" s="321"/>
      <c r="FXJ136" s="321"/>
      <c r="FXK136" s="321"/>
      <c r="FXL136" s="321"/>
      <c r="FXM136" s="321"/>
      <c r="FXN136" s="321"/>
      <c r="FXO136" s="321"/>
      <c r="FXP136" s="321"/>
      <c r="FXQ136" s="321"/>
      <c r="FXR136" s="321"/>
      <c r="FXS136" s="321"/>
      <c r="FXT136" s="321"/>
      <c r="FXU136" s="321"/>
      <c r="FXV136" s="321"/>
      <c r="FXW136" s="321"/>
      <c r="FXX136" s="321"/>
      <c r="FXY136" s="321"/>
      <c r="FXZ136" s="321"/>
      <c r="FYA136" s="321"/>
      <c r="FYB136" s="321"/>
      <c r="FYC136" s="321"/>
      <c r="FYD136" s="321"/>
      <c r="FYE136" s="321"/>
      <c r="FYF136" s="321"/>
      <c r="FYG136" s="321"/>
      <c r="FYH136" s="321"/>
      <c r="FYI136" s="321"/>
      <c r="FYJ136" s="321"/>
      <c r="FYK136" s="321"/>
      <c r="FYL136" s="321"/>
      <c r="FYM136" s="321"/>
      <c r="FYN136" s="321"/>
      <c r="FYO136" s="321"/>
      <c r="FYP136" s="321"/>
      <c r="FYQ136" s="321"/>
      <c r="FYR136" s="321"/>
      <c r="FYS136" s="321"/>
      <c r="FYT136" s="321"/>
      <c r="FYU136" s="321"/>
      <c r="FYV136" s="321"/>
      <c r="FYW136" s="321"/>
      <c r="FYX136" s="321"/>
      <c r="FYY136" s="321"/>
      <c r="FYZ136" s="321"/>
      <c r="FZA136" s="321"/>
      <c r="FZB136" s="321"/>
      <c r="FZC136" s="321"/>
      <c r="FZD136" s="321"/>
      <c r="FZE136" s="321"/>
      <c r="FZF136" s="321"/>
      <c r="FZG136" s="321"/>
      <c r="FZH136" s="321"/>
      <c r="FZI136" s="321"/>
      <c r="FZJ136" s="321"/>
      <c r="FZK136" s="321"/>
      <c r="FZL136" s="321"/>
      <c r="FZM136" s="321"/>
      <c r="FZN136" s="321"/>
      <c r="FZO136" s="321"/>
      <c r="FZP136" s="321"/>
      <c r="FZQ136" s="321"/>
      <c r="FZR136" s="321"/>
      <c r="FZS136" s="321"/>
      <c r="FZT136" s="321"/>
      <c r="FZU136" s="321"/>
      <c r="FZV136" s="321"/>
      <c r="FZW136" s="321"/>
      <c r="FZX136" s="321"/>
      <c r="FZY136" s="321"/>
      <c r="FZZ136" s="321"/>
      <c r="GAA136" s="321"/>
      <c r="GAB136" s="321"/>
      <c r="GAC136" s="321"/>
      <c r="GAD136" s="321"/>
      <c r="GAE136" s="321"/>
      <c r="GAF136" s="321"/>
      <c r="GAG136" s="321"/>
      <c r="GAH136" s="321"/>
      <c r="GAI136" s="321"/>
      <c r="GAJ136" s="321"/>
      <c r="GAK136" s="321"/>
      <c r="GAL136" s="321"/>
      <c r="GAM136" s="321"/>
      <c r="GAN136" s="321"/>
      <c r="GAO136" s="321"/>
      <c r="GAP136" s="321"/>
      <c r="GAQ136" s="321"/>
      <c r="GAR136" s="321"/>
      <c r="GAS136" s="321"/>
      <c r="GAT136" s="321"/>
      <c r="GAU136" s="321"/>
      <c r="GAV136" s="321"/>
      <c r="GAW136" s="321"/>
      <c r="GAX136" s="321"/>
      <c r="GAY136" s="321"/>
      <c r="GAZ136" s="321"/>
      <c r="GBA136" s="321"/>
      <c r="GBB136" s="321"/>
      <c r="GBC136" s="321"/>
      <c r="GBD136" s="321"/>
      <c r="GBE136" s="321"/>
      <c r="GBF136" s="321"/>
      <c r="GBG136" s="321"/>
      <c r="GBH136" s="321"/>
      <c r="GBI136" s="321"/>
      <c r="GBJ136" s="321"/>
      <c r="GBK136" s="321"/>
      <c r="GBL136" s="321"/>
      <c r="GBM136" s="321"/>
      <c r="GBN136" s="321"/>
      <c r="GBO136" s="321"/>
      <c r="GBP136" s="321"/>
      <c r="GBQ136" s="321"/>
      <c r="GBR136" s="321"/>
      <c r="GBS136" s="321"/>
      <c r="GBT136" s="321"/>
      <c r="GBU136" s="321"/>
      <c r="GBV136" s="321"/>
      <c r="GBW136" s="321"/>
      <c r="GBX136" s="321"/>
      <c r="GBY136" s="321"/>
      <c r="GBZ136" s="321"/>
      <c r="GCA136" s="321"/>
      <c r="GCB136" s="321"/>
      <c r="GCC136" s="321"/>
      <c r="GCD136" s="321"/>
      <c r="GCE136" s="321"/>
      <c r="GCF136" s="321"/>
      <c r="GCG136" s="321"/>
      <c r="GCH136" s="321"/>
      <c r="GCI136" s="321"/>
      <c r="GCJ136" s="321"/>
      <c r="GCK136" s="321"/>
      <c r="GCL136" s="321"/>
      <c r="GCM136" s="321"/>
      <c r="GCN136" s="321"/>
      <c r="GCO136" s="321"/>
      <c r="GCP136" s="321"/>
      <c r="GCQ136" s="321"/>
      <c r="GCR136" s="321"/>
      <c r="GCS136" s="321"/>
      <c r="GCT136" s="321"/>
      <c r="GCU136" s="321"/>
      <c r="GCV136" s="321"/>
      <c r="GCW136" s="321"/>
      <c r="GCX136" s="321"/>
      <c r="GCY136" s="321"/>
      <c r="GCZ136" s="321"/>
      <c r="GDA136" s="321"/>
      <c r="GDB136" s="321"/>
      <c r="GDC136" s="321"/>
      <c r="GDD136" s="321"/>
      <c r="GDE136" s="321"/>
      <c r="GDF136" s="321"/>
      <c r="GDG136" s="321"/>
      <c r="GDH136" s="321"/>
      <c r="GDI136" s="321"/>
      <c r="GDJ136" s="321"/>
      <c r="GDK136" s="321"/>
      <c r="GDL136" s="321"/>
      <c r="GDM136" s="321"/>
      <c r="GDN136" s="321"/>
      <c r="GDO136" s="321"/>
      <c r="GDP136" s="321"/>
      <c r="GDQ136" s="321"/>
      <c r="GDR136" s="321"/>
      <c r="GDS136" s="321"/>
      <c r="GDT136" s="321"/>
      <c r="GDU136" s="321"/>
      <c r="GDV136" s="321"/>
      <c r="GDW136" s="321"/>
      <c r="GDX136" s="321"/>
      <c r="GDY136" s="321"/>
      <c r="GDZ136" s="321"/>
      <c r="GEA136" s="321"/>
      <c r="GEB136" s="321"/>
      <c r="GEC136" s="321"/>
      <c r="GED136" s="321"/>
      <c r="GEE136" s="321"/>
      <c r="GEF136" s="321"/>
      <c r="GEG136" s="321"/>
      <c r="GEH136" s="321"/>
      <c r="GEI136" s="321"/>
      <c r="GEJ136" s="321"/>
      <c r="GEK136" s="321"/>
      <c r="GEL136" s="321"/>
      <c r="GEM136" s="321"/>
      <c r="GEN136" s="321"/>
      <c r="GEO136" s="321"/>
      <c r="GEP136" s="321"/>
      <c r="GEQ136" s="321"/>
      <c r="GER136" s="321"/>
      <c r="GES136" s="321"/>
      <c r="GET136" s="321"/>
      <c r="GEU136" s="321"/>
      <c r="GEV136" s="321"/>
      <c r="GEW136" s="321"/>
      <c r="GEX136" s="321"/>
      <c r="GEY136" s="321"/>
      <c r="GEZ136" s="321"/>
      <c r="GFA136" s="321"/>
      <c r="GFB136" s="321"/>
      <c r="GFC136" s="321"/>
      <c r="GFD136" s="321"/>
      <c r="GFE136" s="321"/>
      <c r="GFF136" s="321"/>
      <c r="GFG136" s="321"/>
      <c r="GFH136" s="321"/>
      <c r="GFI136" s="321"/>
      <c r="GFJ136" s="321"/>
      <c r="GFK136" s="321"/>
      <c r="GFL136" s="321"/>
      <c r="GFM136" s="321"/>
      <c r="GFN136" s="321"/>
      <c r="GFO136" s="321"/>
      <c r="GFP136" s="321"/>
      <c r="GFQ136" s="321"/>
      <c r="GFR136" s="321"/>
      <c r="GFS136" s="321"/>
      <c r="GFT136" s="321"/>
      <c r="GFU136" s="321"/>
      <c r="GFV136" s="321"/>
      <c r="GFW136" s="321"/>
      <c r="GFX136" s="321"/>
      <c r="GFY136" s="321"/>
      <c r="GFZ136" s="321"/>
      <c r="GGA136" s="321"/>
      <c r="GGB136" s="321"/>
      <c r="GGC136" s="321"/>
      <c r="GGD136" s="321"/>
      <c r="GGE136" s="321"/>
      <c r="GGF136" s="321"/>
      <c r="GGG136" s="321"/>
      <c r="GGH136" s="321"/>
      <c r="GGI136" s="321"/>
      <c r="GGJ136" s="321"/>
      <c r="GGK136" s="321"/>
      <c r="GGL136" s="321"/>
      <c r="GGM136" s="321"/>
      <c r="GGN136" s="321"/>
      <c r="GGO136" s="321"/>
      <c r="GGP136" s="321"/>
      <c r="GGQ136" s="321"/>
      <c r="GGR136" s="321"/>
      <c r="GGS136" s="321"/>
      <c r="GGT136" s="321"/>
      <c r="GGU136" s="321"/>
      <c r="GGV136" s="321"/>
      <c r="GGW136" s="321"/>
      <c r="GGX136" s="321"/>
      <c r="GGY136" s="321"/>
      <c r="GGZ136" s="321"/>
      <c r="GHA136" s="321"/>
      <c r="GHB136" s="321"/>
      <c r="GHC136" s="321"/>
      <c r="GHD136" s="321"/>
      <c r="GHE136" s="321"/>
      <c r="GHF136" s="321"/>
      <c r="GHG136" s="321"/>
      <c r="GHH136" s="321"/>
      <c r="GHI136" s="321"/>
      <c r="GHJ136" s="321"/>
      <c r="GHK136" s="321"/>
      <c r="GHL136" s="321"/>
      <c r="GHM136" s="321"/>
      <c r="GHN136" s="321"/>
      <c r="GHO136" s="321"/>
      <c r="GHP136" s="321"/>
      <c r="GHQ136" s="321"/>
      <c r="GHR136" s="321"/>
      <c r="GHS136" s="321"/>
      <c r="GHT136" s="321"/>
      <c r="GHU136" s="321"/>
      <c r="GHV136" s="321"/>
      <c r="GHW136" s="321"/>
      <c r="GHX136" s="321"/>
      <c r="GHY136" s="321"/>
      <c r="GHZ136" s="321"/>
      <c r="GIA136" s="321"/>
      <c r="GIB136" s="321"/>
      <c r="GIC136" s="321"/>
      <c r="GID136" s="321"/>
      <c r="GIE136" s="321"/>
      <c r="GIF136" s="321"/>
      <c r="GIG136" s="321"/>
      <c r="GIH136" s="321"/>
      <c r="GII136" s="321"/>
      <c r="GIJ136" s="321"/>
      <c r="GIK136" s="321"/>
      <c r="GIL136" s="321"/>
      <c r="GIM136" s="321"/>
      <c r="GIN136" s="321"/>
      <c r="GIO136" s="321"/>
      <c r="GIP136" s="321"/>
      <c r="GIQ136" s="321"/>
      <c r="GIR136" s="321"/>
      <c r="GIS136" s="321"/>
      <c r="GIT136" s="321"/>
      <c r="GIU136" s="321"/>
      <c r="GIV136" s="321"/>
      <c r="GIW136" s="321"/>
      <c r="GIX136" s="321"/>
      <c r="GIY136" s="321"/>
      <c r="GIZ136" s="321"/>
      <c r="GJA136" s="321"/>
      <c r="GJB136" s="321"/>
      <c r="GJC136" s="321"/>
      <c r="GJD136" s="321"/>
      <c r="GJE136" s="321"/>
      <c r="GJF136" s="321"/>
      <c r="GJG136" s="321"/>
      <c r="GJH136" s="321"/>
      <c r="GJI136" s="321"/>
      <c r="GJJ136" s="321"/>
      <c r="GJK136" s="321"/>
      <c r="GJL136" s="321"/>
      <c r="GJM136" s="321"/>
      <c r="GJN136" s="321"/>
      <c r="GJO136" s="321"/>
      <c r="GJP136" s="321"/>
      <c r="GJQ136" s="321"/>
      <c r="GJR136" s="321"/>
      <c r="GJS136" s="321"/>
      <c r="GJT136" s="321"/>
      <c r="GJU136" s="321"/>
      <c r="GJV136" s="321"/>
      <c r="GJW136" s="321"/>
      <c r="GJX136" s="321"/>
      <c r="GJY136" s="321"/>
      <c r="GJZ136" s="321"/>
      <c r="GKA136" s="321"/>
      <c r="GKB136" s="321"/>
      <c r="GKC136" s="321"/>
      <c r="GKD136" s="321"/>
      <c r="GKE136" s="321"/>
      <c r="GKF136" s="321"/>
      <c r="GKG136" s="321"/>
      <c r="GKH136" s="321"/>
      <c r="GKI136" s="321"/>
      <c r="GKJ136" s="321"/>
      <c r="GKK136" s="321"/>
      <c r="GKL136" s="321"/>
      <c r="GKM136" s="321"/>
      <c r="GKN136" s="321"/>
      <c r="GKO136" s="321"/>
      <c r="GKP136" s="321"/>
      <c r="GKQ136" s="321"/>
      <c r="GKR136" s="321"/>
      <c r="GKS136" s="321"/>
      <c r="GKT136" s="321"/>
      <c r="GKU136" s="321"/>
      <c r="GKV136" s="321"/>
      <c r="GKW136" s="321"/>
      <c r="GKX136" s="321"/>
      <c r="GKY136" s="321"/>
      <c r="GKZ136" s="321"/>
      <c r="GLA136" s="321"/>
      <c r="GLB136" s="321"/>
      <c r="GLC136" s="321"/>
      <c r="GLD136" s="321"/>
      <c r="GLE136" s="321"/>
      <c r="GLF136" s="321"/>
      <c r="GLG136" s="321"/>
      <c r="GLH136" s="321"/>
      <c r="GLI136" s="321"/>
      <c r="GLJ136" s="321"/>
      <c r="GLK136" s="321"/>
      <c r="GLL136" s="321"/>
      <c r="GLM136" s="321"/>
      <c r="GLN136" s="321"/>
      <c r="GLO136" s="321"/>
      <c r="GLP136" s="321"/>
      <c r="GLQ136" s="321"/>
      <c r="GLR136" s="321"/>
      <c r="GLS136" s="321"/>
      <c r="GLT136" s="321"/>
      <c r="GLU136" s="321"/>
      <c r="GLV136" s="321"/>
      <c r="GLW136" s="321"/>
      <c r="GLX136" s="321"/>
      <c r="GLY136" s="321"/>
      <c r="GLZ136" s="321"/>
      <c r="GMA136" s="321"/>
      <c r="GMB136" s="321"/>
      <c r="GMC136" s="321"/>
      <c r="GMD136" s="321"/>
      <c r="GME136" s="321"/>
      <c r="GMF136" s="321"/>
      <c r="GMG136" s="321"/>
      <c r="GMH136" s="321"/>
      <c r="GMI136" s="321"/>
      <c r="GMJ136" s="321"/>
      <c r="GMK136" s="321"/>
      <c r="GML136" s="321"/>
      <c r="GMM136" s="321"/>
      <c r="GMN136" s="321"/>
      <c r="GMO136" s="321"/>
      <c r="GMP136" s="321"/>
      <c r="GMQ136" s="321"/>
      <c r="GMR136" s="321"/>
      <c r="GMS136" s="321"/>
      <c r="GMT136" s="321"/>
      <c r="GMU136" s="321"/>
      <c r="GMV136" s="321"/>
      <c r="GMW136" s="321"/>
      <c r="GMX136" s="321"/>
      <c r="GMY136" s="321"/>
      <c r="GMZ136" s="321"/>
      <c r="GNA136" s="321"/>
      <c r="GNB136" s="321"/>
      <c r="GNC136" s="321"/>
      <c r="GND136" s="321"/>
      <c r="GNE136" s="321"/>
      <c r="GNF136" s="321"/>
      <c r="GNG136" s="321"/>
      <c r="GNH136" s="321"/>
      <c r="GNI136" s="321"/>
      <c r="GNJ136" s="321"/>
      <c r="GNK136" s="321"/>
      <c r="GNL136" s="321"/>
      <c r="GNM136" s="321"/>
      <c r="GNN136" s="321"/>
      <c r="GNO136" s="321"/>
      <c r="GNP136" s="321"/>
      <c r="GNQ136" s="321"/>
      <c r="GNR136" s="321"/>
      <c r="GNS136" s="321"/>
      <c r="GNT136" s="321"/>
      <c r="GNU136" s="321"/>
      <c r="GNV136" s="321"/>
      <c r="GNW136" s="321"/>
      <c r="GNX136" s="321"/>
      <c r="GNY136" s="321"/>
      <c r="GNZ136" s="321"/>
      <c r="GOA136" s="321"/>
      <c r="GOB136" s="321"/>
      <c r="GOC136" s="321"/>
      <c r="GOD136" s="321"/>
      <c r="GOE136" s="321"/>
      <c r="GOF136" s="321"/>
      <c r="GOG136" s="321"/>
      <c r="GOH136" s="321"/>
      <c r="GOI136" s="321"/>
      <c r="GOJ136" s="321"/>
      <c r="GOK136" s="321"/>
      <c r="GOL136" s="321"/>
      <c r="GOM136" s="321"/>
      <c r="GON136" s="321"/>
      <c r="GOO136" s="321"/>
      <c r="GOP136" s="321"/>
      <c r="GOQ136" s="321"/>
      <c r="GOR136" s="321"/>
      <c r="GOS136" s="321"/>
      <c r="GOT136" s="321"/>
      <c r="GOU136" s="321"/>
      <c r="GOV136" s="321"/>
      <c r="GOW136" s="321"/>
      <c r="GOX136" s="321"/>
      <c r="GOY136" s="321"/>
      <c r="GOZ136" s="321"/>
      <c r="GPA136" s="321"/>
      <c r="GPB136" s="321"/>
      <c r="GPC136" s="321"/>
      <c r="GPD136" s="321"/>
      <c r="GPE136" s="321"/>
      <c r="GPF136" s="321"/>
      <c r="GPG136" s="321"/>
      <c r="GPH136" s="321"/>
      <c r="GPI136" s="321"/>
      <c r="GPJ136" s="321"/>
      <c r="GPK136" s="321"/>
      <c r="GPL136" s="321"/>
      <c r="GPM136" s="321"/>
      <c r="GPN136" s="321"/>
      <c r="GPO136" s="321"/>
      <c r="GPP136" s="321"/>
      <c r="GPQ136" s="321"/>
      <c r="GPR136" s="321"/>
      <c r="GPS136" s="321"/>
      <c r="GPT136" s="321"/>
      <c r="GPU136" s="321"/>
      <c r="GPV136" s="321"/>
      <c r="GPW136" s="321"/>
      <c r="GPX136" s="321"/>
      <c r="GPY136" s="321"/>
      <c r="GPZ136" s="321"/>
      <c r="GQA136" s="321"/>
      <c r="GQB136" s="321"/>
      <c r="GQC136" s="321"/>
      <c r="GQD136" s="321"/>
      <c r="GQE136" s="321"/>
      <c r="GQF136" s="321"/>
      <c r="GQG136" s="321"/>
      <c r="GQH136" s="321"/>
      <c r="GQI136" s="321"/>
      <c r="GQJ136" s="321"/>
      <c r="GQK136" s="321"/>
      <c r="GQL136" s="321"/>
      <c r="GQM136" s="321"/>
      <c r="GQN136" s="321"/>
      <c r="GQO136" s="321"/>
      <c r="GQP136" s="321"/>
      <c r="GQQ136" s="321"/>
      <c r="GQR136" s="321"/>
      <c r="GQS136" s="321"/>
      <c r="GQT136" s="321"/>
      <c r="GQU136" s="321"/>
      <c r="GQV136" s="321"/>
      <c r="GQW136" s="321"/>
      <c r="GQX136" s="321"/>
      <c r="GQY136" s="321"/>
      <c r="GQZ136" s="321"/>
      <c r="GRA136" s="321"/>
      <c r="GRB136" s="321"/>
      <c r="GRC136" s="321"/>
      <c r="GRD136" s="321"/>
      <c r="GRE136" s="321"/>
      <c r="GRF136" s="321"/>
      <c r="GRG136" s="321"/>
      <c r="GRH136" s="321"/>
      <c r="GRI136" s="321"/>
      <c r="GRJ136" s="321"/>
      <c r="GRK136" s="321"/>
      <c r="GRL136" s="321"/>
      <c r="GRM136" s="321"/>
      <c r="GRN136" s="321"/>
      <c r="GRO136" s="321"/>
      <c r="GRP136" s="321"/>
      <c r="GRQ136" s="321"/>
      <c r="GRR136" s="321"/>
      <c r="GRS136" s="321"/>
      <c r="GRT136" s="321"/>
      <c r="GRU136" s="321"/>
      <c r="GRV136" s="321"/>
      <c r="GRW136" s="321"/>
      <c r="GRX136" s="321"/>
      <c r="GRY136" s="321"/>
      <c r="GRZ136" s="321"/>
      <c r="GSA136" s="321"/>
      <c r="GSB136" s="321"/>
      <c r="GSC136" s="321"/>
      <c r="GSD136" s="321"/>
      <c r="GSE136" s="321"/>
      <c r="GSF136" s="321"/>
      <c r="GSG136" s="321"/>
      <c r="GSH136" s="321"/>
      <c r="GSI136" s="321"/>
      <c r="GSJ136" s="321"/>
      <c r="GSK136" s="321"/>
      <c r="GSL136" s="321"/>
      <c r="GSM136" s="321"/>
      <c r="GSN136" s="321"/>
      <c r="GSO136" s="321"/>
      <c r="GSP136" s="321"/>
      <c r="GSQ136" s="321"/>
      <c r="GSR136" s="321"/>
      <c r="GSS136" s="321"/>
      <c r="GST136" s="321"/>
      <c r="GSU136" s="321"/>
      <c r="GSV136" s="321"/>
      <c r="GSW136" s="321"/>
      <c r="GSX136" s="321"/>
      <c r="GSY136" s="321"/>
      <c r="GSZ136" s="321"/>
      <c r="GTA136" s="321"/>
      <c r="GTB136" s="321"/>
      <c r="GTC136" s="321"/>
      <c r="GTD136" s="321"/>
      <c r="GTE136" s="321"/>
      <c r="GTF136" s="321"/>
      <c r="GTG136" s="321"/>
      <c r="GTH136" s="321"/>
      <c r="GTI136" s="321"/>
      <c r="GTJ136" s="321"/>
      <c r="GTK136" s="321"/>
      <c r="GTL136" s="321"/>
      <c r="GTM136" s="321"/>
      <c r="GTN136" s="321"/>
      <c r="GTO136" s="321"/>
      <c r="GTP136" s="321"/>
      <c r="GTQ136" s="321"/>
      <c r="GTR136" s="321"/>
      <c r="GTS136" s="321"/>
      <c r="GTT136" s="321"/>
      <c r="GTU136" s="321"/>
      <c r="GTV136" s="321"/>
      <c r="GTW136" s="321"/>
      <c r="GTX136" s="321"/>
      <c r="GTY136" s="321"/>
      <c r="GTZ136" s="321"/>
      <c r="GUA136" s="321"/>
      <c r="GUB136" s="321"/>
      <c r="GUC136" s="321"/>
      <c r="GUD136" s="321"/>
      <c r="GUE136" s="321"/>
      <c r="GUF136" s="321"/>
      <c r="GUG136" s="321"/>
      <c r="GUH136" s="321"/>
      <c r="GUI136" s="321"/>
      <c r="GUJ136" s="321"/>
      <c r="GUK136" s="321"/>
      <c r="GUL136" s="321"/>
      <c r="GUM136" s="321"/>
      <c r="GUN136" s="321"/>
      <c r="GUO136" s="321"/>
      <c r="GUP136" s="321"/>
      <c r="GUQ136" s="321"/>
      <c r="GUR136" s="321"/>
      <c r="GUS136" s="321"/>
      <c r="GUT136" s="321"/>
      <c r="GUU136" s="321"/>
      <c r="GUV136" s="321"/>
      <c r="GUW136" s="321"/>
      <c r="GUX136" s="321"/>
      <c r="GUY136" s="321"/>
      <c r="GUZ136" s="321"/>
      <c r="GVA136" s="321"/>
      <c r="GVB136" s="321"/>
      <c r="GVC136" s="321"/>
      <c r="GVD136" s="321"/>
      <c r="GVE136" s="321"/>
      <c r="GVF136" s="321"/>
      <c r="GVG136" s="321"/>
      <c r="GVH136" s="321"/>
      <c r="GVI136" s="321"/>
      <c r="GVJ136" s="321"/>
      <c r="GVK136" s="321"/>
      <c r="GVL136" s="321"/>
      <c r="GVM136" s="321"/>
      <c r="GVN136" s="321"/>
      <c r="GVO136" s="321"/>
      <c r="GVP136" s="321"/>
      <c r="GVQ136" s="321"/>
      <c r="GVR136" s="321"/>
      <c r="GVS136" s="321"/>
      <c r="GVT136" s="321"/>
      <c r="GVU136" s="321"/>
      <c r="GVV136" s="321"/>
      <c r="GVW136" s="321"/>
      <c r="GVX136" s="321"/>
      <c r="GVY136" s="321"/>
      <c r="GVZ136" s="321"/>
      <c r="GWA136" s="321"/>
      <c r="GWB136" s="321"/>
      <c r="GWC136" s="321"/>
      <c r="GWD136" s="321"/>
      <c r="GWE136" s="321"/>
      <c r="GWF136" s="321"/>
      <c r="GWG136" s="321"/>
      <c r="GWH136" s="321"/>
      <c r="GWI136" s="321"/>
      <c r="GWJ136" s="321"/>
      <c r="GWK136" s="321"/>
      <c r="GWL136" s="321"/>
      <c r="GWM136" s="321"/>
      <c r="GWN136" s="321"/>
      <c r="GWO136" s="321"/>
      <c r="GWP136" s="321"/>
      <c r="GWQ136" s="321"/>
      <c r="GWR136" s="321"/>
      <c r="GWS136" s="321"/>
      <c r="GWT136" s="321"/>
      <c r="GWU136" s="321"/>
      <c r="GWV136" s="321"/>
      <c r="GWW136" s="321"/>
      <c r="GWX136" s="321"/>
      <c r="GWY136" s="321"/>
      <c r="GWZ136" s="321"/>
      <c r="GXA136" s="321"/>
      <c r="GXB136" s="321"/>
      <c r="GXC136" s="321"/>
      <c r="GXD136" s="321"/>
      <c r="GXE136" s="321"/>
      <c r="GXF136" s="321"/>
      <c r="GXG136" s="321"/>
      <c r="GXH136" s="321"/>
      <c r="GXI136" s="321"/>
      <c r="GXJ136" s="321"/>
      <c r="GXK136" s="321"/>
      <c r="GXL136" s="321"/>
      <c r="GXM136" s="321"/>
      <c r="GXN136" s="321"/>
      <c r="GXO136" s="321"/>
      <c r="GXP136" s="321"/>
      <c r="GXQ136" s="321"/>
      <c r="GXR136" s="321"/>
      <c r="GXS136" s="321"/>
      <c r="GXT136" s="321"/>
      <c r="GXU136" s="321"/>
      <c r="GXV136" s="321"/>
      <c r="GXW136" s="321"/>
      <c r="GXX136" s="321"/>
      <c r="GXY136" s="321"/>
      <c r="GXZ136" s="321"/>
      <c r="GYA136" s="321"/>
      <c r="GYB136" s="321"/>
      <c r="GYC136" s="321"/>
      <c r="GYD136" s="321"/>
      <c r="GYE136" s="321"/>
      <c r="GYF136" s="321"/>
      <c r="GYG136" s="321"/>
      <c r="GYH136" s="321"/>
      <c r="GYI136" s="321"/>
      <c r="GYJ136" s="321"/>
      <c r="GYK136" s="321"/>
      <c r="GYL136" s="321"/>
      <c r="GYM136" s="321"/>
      <c r="GYN136" s="321"/>
      <c r="GYO136" s="321"/>
      <c r="GYP136" s="321"/>
      <c r="GYQ136" s="321"/>
      <c r="GYR136" s="321"/>
      <c r="GYS136" s="321"/>
      <c r="GYT136" s="321"/>
      <c r="GYU136" s="321"/>
      <c r="GYV136" s="321"/>
      <c r="GYW136" s="321"/>
      <c r="GYX136" s="321"/>
      <c r="GYY136" s="321"/>
      <c r="GYZ136" s="321"/>
      <c r="GZA136" s="321"/>
      <c r="GZB136" s="321"/>
      <c r="GZC136" s="321"/>
      <c r="GZD136" s="321"/>
      <c r="GZE136" s="321"/>
      <c r="GZF136" s="321"/>
      <c r="GZG136" s="321"/>
      <c r="GZH136" s="321"/>
      <c r="GZI136" s="321"/>
      <c r="GZJ136" s="321"/>
      <c r="GZK136" s="321"/>
      <c r="GZL136" s="321"/>
      <c r="GZM136" s="321"/>
      <c r="GZN136" s="321"/>
      <c r="GZO136" s="321"/>
      <c r="GZP136" s="321"/>
      <c r="GZQ136" s="321"/>
      <c r="GZR136" s="321"/>
      <c r="GZS136" s="321"/>
      <c r="GZT136" s="321"/>
      <c r="GZU136" s="321"/>
      <c r="GZV136" s="321"/>
      <c r="GZW136" s="321"/>
      <c r="GZX136" s="321"/>
      <c r="GZY136" s="321"/>
      <c r="GZZ136" s="321"/>
      <c r="HAA136" s="321"/>
      <c r="HAB136" s="321"/>
      <c r="HAC136" s="321"/>
      <c r="HAD136" s="321"/>
      <c r="HAE136" s="321"/>
      <c r="HAF136" s="321"/>
      <c r="HAG136" s="321"/>
      <c r="HAH136" s="321"/>
      <c r="HAI136" s="321"/>
      <c r="HAJ136" s="321"/>
      <c r="HAK136" s="321"/>
      <c r="HAL136" s="321"/>
      <c r="HAM136" s="321"/>
      <c r="HAN136" s="321"/>
      <c r="HAO136" s="321"/>
      <c r="HAP136" s="321"/>
      <c r="HAQ136" s="321"/>
      <c r="HAR136" s="321"/>
      <c r="HAS136" s="321"/>
      <c r="HAT136" s="321"/>
      <c r="HAU136" s="321"/>
      <c r="HAV136" s="321"/>
      <c r="HAW136" s="321"/>
      <c r="HAX136" s="321"/>
      <c r="HAY136" s="321"/>
      <c r="HAZ136" s="321"/>
      <c r="HBA136" s="321"/>
      <c r="HBB136" s="321"/>
      <c r="HBC136" s="321"/>
      <c r="HBD136" s="321"/>
      <c r="HBE136" s="321"/>
      <c r="HBF136" s="321"/>
      <c r="HBG136" s="321"/>
      <c r="HBH136" s="321"/>
      <c r="HBI136" s="321"/>
      <c r="HBJ136" s="321"/>
      <c r="HBK136" s="321"/>
      <c r="HBL136" s="321"/>
      <c r="HBM136" s="321"/>
      <c r="HBN136" s="321"/>
      <c r="HBO136" s="321"/>
      <c r="HBP136" s="321"/>
      <c r="HBQ136" s="321"/>
      <c r="HBR136" s="321"/>
      <c r="HBS136" s="321"/>
      <c r="HBT136" s="321"/>
      <c r="HBU136" s="321"/>
      <c r="HBV136" s="321"/>
      <c r="HBW136" s="321"/>
      <c r="HBX136" s="321"/>
      <c r="HBY136" s="321"/>
      <c r="HBZ136" s="321"/>
      <c r="HCA136" s="321"/>
      <c r="HCB136" s="321"/>
      <c r="HCC136" s="321"/>
      <c r="HCD136" s="321"/>
      <c r="HCE136" s="321"/>
      <c r="HCF136" s="321"/>
      <c r="HCG136" s="321"/>
      <c r="HCH136" s="321"/>
      <c r="HCI136" s="321"/>
      <c r="HCJ136" s="321"/>
      <c r="HCK136" s="321"/>
      <c r="HCL136" s="321"/>
      <c r="HCM136" s="321"/>
      <c r="HCN136" s="321"/>
      <c r="HCO136" s="321"/>
      <c r="HCP136" s="321"/>
      <c r="HCQ136" s="321"/>
      <c r="HCR136" s="321"/>
      <c r="HCS136" s="321"/>
      <c r="HCT136" s="321"/>
      <c r="HCU136" s="321"/>
      <c r="HCV136" s="321"/>
      <c r="HCW136" s="321"/>
      <c r="HCX136" s="321"/>
      <c r="HCY136" s="321"/>
      <c r="HCZ136" s="321"/>
      <c r="HDA136" s="321"/>
      <c r="HDB136" s="321"/>
      <c r="HDC136" s="321"/>
      <c r="HDD136" s="321"/>
      <c r="HDE136" s="321"/>
      <c r="HDF136" s="321"/>
      <c r="HDG136" s="321"/>
      <c r="HDH136" s="321"/>
      <c r="HDI136" s="321"/>
      <c r="HDJ136" s="321"/>
      <c r="HDK136" s="321"/>
      <c r="HDL136" s="321"/>
      <c r="HDM136" s="321"/>
      <c r="HDN136" s="321"/>
      <c r="HDO136" s="321"/>
      <c r="HDP136" s="321"/>
      <c r="HDQ136" s="321"/>
      <c r="HDR136" s="321"/>
      <c r="HDS136" s="321"/>
      <c r="HDT136" s="321"/>
      <c r="HDU136" s="321"/>
      <c r="HDV136" s="321"/>
      <c r="HDW136" s="321"/>
      <c r="HDX136" s="321"/>
      <c r="HDY136" s="321"/>
      <c r="HDZ136" s="321"/>
      <c r="HEA136" s="321"/>
      <c r="HEB136" s="321"/>
      <c r="HEC136" s="321"/>
      <c r="HED136" s="321"/>
      <c r="HEE136" s="321"/>
      <c r="HEF136" s="321"/>
      <c r="HEG136" s="321"/>
      <c r="HEH136" s="321"/>
      <c r="HEI136" s="321"/>
      <c r="HEJ136" s="321"/>
      <c r="HEK136" s="321"/>
      <c r="HEL136" s="321"/>
      <c r="HEM136" s="321"/>
      <c r="HEN136" s="321"/>
      <c r="HEO136" s="321"/>
      <c r="HEP136" s="321"/>
      <c r="HEQ136" s="321"/>
      <c r="HER136" s="321"/>
      <c r="HES136" s="321"/>
      <c r="HET136" s="321"/>
      <c r="HEU136" s="321"/>
      <c r="HEV136" s="321"/>
      <c r="HEW136" s="321"/>
      <c r="HEX136" s="321"/>
      <c r="HEY136" s="321"/>
      <c r="HEZ136" s="321"/>
      <c r="HFA136" s="321"/>
      <c r="HFB136" s="321"/>
      <c r="HFC136" s="321"/>
      <c r="HFD136" s="321"/>
      <c r="HFE136" s="321"/>
      <c r="HFF136" s="321"/>
      <c r="HFG136" s="321"/>
      <c r="HFH136" s="321"/>
      <c r="HFI136" s="321"/>
      <c r="HFJ136" s="321"/>
      <c r="HFK136" s="321"/>
      <c r="HFL136" s="321"/>
      <c r="HFM136" s="321"/>
      <c r="HFN136" s="321"/>
      <c r="HFO136" s="321"/>
      <c r="HFP136" s="321"/>
      <c r="HFQ136" s="321"/>
      <c r="HFR136" s="321"/>
      <c r="HFS136" s="321"/>
      <c r="HFT136" s="321"/>
      <c r="HFU136" s="321"/>
      <c r="HFV136" s="321"/>
      <c r="HFW136" s="321"/>
      <c r="HFX136" s="321"/>
      <c r="HFY136" s="321"/>
      <c r="HFZ136" s="321"/>
      <c r="HGA136" s="321"/>
      <c r="HGB136" s="321"/>
      <c r="HGC136" s="321"/>
      <c r="HGD136" s="321"/>
      <c r="HGE136" s="321"/>
      <c r="HGF136" s="321"/>
      <c r="HGG136" s="321"/>
      <c r="HGH136" s="321"/>
      <c r="HGI136" s="321"/>
      <c r="HGJ136" s="321"/>
      <c r="HGK136" s="321"/>
      <c r="HGL136" s="321"/>
      <c r="HGM136" s="321"/>
      <c r="HGN136" s="321"/>
      <c r="HGO136" s="321"/>
      <c r="HGP136" s="321"/>
      <c r="HGQ136" s="321"/>
      <c r="HGR136" s="321"/>
      <c r="HGS136" s="321"/>
      <c r="HGT136" s="321"/>
      <c r="HGU136" s="321"/>
      <c r="HGV136" s="321"/>
      <c r="HGW136" s="321"/>
      <c r="HGX136" s="321"/>
      <c r="HGY136" s="321"/>
      <c r="HGZ136" s="321"/>
      <c r="HHA136" s="321"/>
      <c r="HHB136" s="321"/>
      <c r="HHC136" s="321"/>
      <c r="HHD136" s="321"/>
      <c r="HHE136" s="321"/>
      <c r="HHF136" s="321"/>
      <c r="HHG136" s="321"/>
      <c r="HHH136" s="321"/>
      <c r="HHI136" s="321"/>
      <c r="HHJ136" s="321"/>
      <c r="HHK136" s="321"/>
      <c r="HHL136" s="321"/>
      <c r="HHM136" s="321"/>
      <c r="HHN136" s="321"/>
      <c r="HHO136" s="321"/>
      <c r="HHP136" s="321"/>
      <c r="HHQ136" s="321"/>
      <c r="HHR136" s="321"/>
      <c r="HHS136" s="321"/>
      <c r="HHT136" s="321"/>
      <c r="HHU136" s="321"/>
      <c r="HHV136" s="321"/>
      <c r="HHW136" s="321"/>
      <c r="HHX136" s="321"/>
      <c r="HHY136" s="321"/>
      <c r="HHZ136" s="321"/>
      <c r="HIA136" s="321"/>
      <c r="HIB136" s="321"/>
      <c r="HIC136" s="321"/>
      <c r="HID136" s="321"/>
      <c r="HIE136" s="321"/>
      <c r="HIF136" s="321"/>
      <c r="HIG136" s="321"/>
      <c r="HIH136" s="321"/>
      <c r="HII136" s="321"/>
      <c r="HIJ136" s="321"/>
      <c r="HIK136" s="321"/>
      <c r="HIL136" s="321"/>
      <c r="HIM136" s="321"/>
      <c r="HIN136" s="321"/>
      <c r="HIO136" s="321"/>
      <c r="HIP136" s="321"/>
      <c r="HIQ136" s="321"/>
      <c r="HIR136" s="321"/>
      <c r="HIS136" s="321"/>
      <c r="HIT136" s="321"/>
      <c r="HIU136" s="321"/>
      <c r="HIV136" s="321"/>
      <c r="HIW136" s="321"/>
      <c r="HIX136" s="321"/>
      <c r="HIY136" s="321"/>
      <c r="HIZ136" s="321"/>
      <c r="HJA136" s="321"/>
      <c r="HJB136" s="321"/>
      <c r="HJC136" s="321"/>
      <c r="HJD136" s="321"/>
      <c r="HJE136" s="321"/>
      <c r="HJF136" s="321"/>
      <c r="HJG136" s="321"/>
      <c r="HJH136" s="321"/>
      <c r="HJI136" s="321"/>
      <c r="HJJ136" s="321"/>
      <c r="HJK136" s="321"/>
      <c r="HJL136" s="321"/>
      <c r="HJM136" s="321"/>
      <c r="HJN136" s="321"/>
      <c r="HJO136" s="321"/>
      <c r="HJP136" s="321"/>
      <c r="HJQ136" s="321"/>
      <c r="HJR136" s="321"/>
      <c r="HJS136" s="321"/>
      <c r="HJT136" s="321"/>
      <c r="HJU136" s="321"/>
      <c r="HJV136" s="321"/>
      <c r="HJW136" s="321"/>
      <c r="HJX136" s="321"/>
      <c r="HJY136" s="321"/>
      <c r="HJZ136" s="321"/>
      <c r="HKA136" s="321"/>
      <c r="HKB136" s="321"/>
      <c r="HKC136" s="321"/>
      <c r="HKD136" s="321"/>
      <c r="HKE136" s="321"/>
      <c r="HKF136" s="321"/>
      <c r="HKG136" s="321"/>
      <c r="HKH136" s="321"/>
      <c r="HKI136" s="321"/>
      <c r="HKJ136" s="321"/>
      <c r="HKK136" s="321"/>
      <c r="HKL136" s="321"/>
      <c r="HKM136" s="321"/>
      <c r="HKN136" s="321"/>
      <c r="HKO136" s="321"/>
      <c r="HKP136" s="321"/>
      <c r="HKQ136" s="321"/>
      <c r="HKR136" s="321"/>
      <c r="HKS136" s="321"/>
      <c r="HKT136" s="321"/>
      <c r="HKU136" s="321"/>
      <c r="HKV136" s="321"/>
      <c r="HKW136" s="321"/>
      <c r="HKX136" s="321"/>
      <c r="HKY136" s="321"/>
      <c r="HKZ136" s="321"/>
      <c r="HLA136" s="321"/>
      <c r="HLB136" s="321"/>
      <c r="HLC136" s="321"/>
      <c r="HLD136" s="321"/>
      <c r="HLE136" s="321"/>
      <c r="HLF136" s="321"/>
      <c r="HLG136" s="321"/>
      <c r="HLH136" s="321"/>
      <c r="HLI136" s="321"/>
      <c r="HLJ136" s="321"/>
      <c r="HLK136" s="321"/>
      <c r="HLL136" s="321"/>
      <c r="HLM136" s="321"/>
      <c r="HLN136" s="321"/>
      <c r="HLO136" s="321"/>
      <c r="HLP136" s="321"/>
      <c r="HLQ136" s="321"/>
      <c r="HLR136" s="321"/>
      <c r="HLS136" s="321"/>
      <c r="HLT136" s="321"/>
      <c r="HLU136" s="321"/>
      <c r="HLV136" s="321"/>
      <c r="HLW136" s="321"/>
      <c r="HLX136" s="321"/>
      <c r="HLY136" s="321"/>
      <c r="HLZ136" s="321"/>
      <c r="HMA136" s="321"/>
      <c r="HMB136" s="321"/>
      <c r="HMC136" s="321"/>
      <c r="HMD136" s="321"/>
      <c r="HME136" s="321"/>
      <c r="HMF136" s="321"/>
      <c r="HMG136" s="321"/>
      <c r="HMH136" s="321"/>
      <c r="HMI136" s="321"/>
      <c r="HMJ136" s="321"/>
      <c r="HMK136" s="321"/>
      <c r="HML136" s="321"/>
      <c r="HMM136" s="321"/>
      <c r="HMN136" s="321"/>
      <c r="HMO136" s="321"/>
      <c r="HMP136" s="321"/>
      <c r="HMQ136" s="321"/>
      <c r="HMR136" s="321"/>
      <c r="HMS136" s="321"/>
      <c r="HMT136" s="321"/>
      <c r="HMU136" s="321"/>
      <c r="HMV136" s="321"/>
      <c r="HMW136" s="321"/>
      <c r="HMX136" s="321"/>
      <c r="HMY136" s="321"/>
      <c r="HMZ136" s="321"/>
      <c r="HNA136" s="321"/>
      <c r="HNB136" s="321"/>
      <c r="HNC136" s="321"/>
      <c r="HND136" s="321"/>
      <c r="HNE136" s="321"/>
      <c r="HNF136" s="321"/>
      <c r="HNG136" s="321"/>
      <c r="HNH136" s="321"/>
      <c r="HNI136" s="321"/>
      <c r="HNJ136" s="321"/>
      <c r="HNK136" s="321"/>
      <c r="HNL136" s="321"/>
      <c r="HNM136" s="321"/>
      <c r="HNN136" s="321"/>
      <c r="HNO136" s="321"/>
      <c r="HNP136" s="321"/>
      <c r="HNQ136" s="321"/>
      <c r="HNR136" s="321"/>
      <c r="HNS136" s="321"/>
      <c r="HNT136" s="321"/>
      <c r="HNU136" s="321"/>
      <c r="HNV136" s="321"/>
      <c r="HNW136" s="321"/>
      <c r="HNX136" s="321"/>
      <c r="HNY136" s="321"/>
      <c r="HNZ136" s="321"/>
      <c r="HOA136" s="321"/>
      <c r="HOB136" s="321"/>
      <c r="HOC136" s="321"/>
      <c r="HOD136" s="321"/>
      <c r="HOE136" s="321"/>
      <c r="HOF136" s="321"/>
      <c r="HOG136" s="321"/>
      <c r="HOH136" s="321"/>
      <c r="HOI136" s="321"/>
      <c r="HOJ136" s="321"/>
      <c r="HOK136" s="321"/>
      <c r="HOL136" s="321"/>
      <c r="HOM136" s="321"/>
      <c r="HON136" s="321"/>
      <c r="HOO136" s="321"/>
      <c r="HOP136" s="321"/>
      <c r="HOQ136" s="321"/>
      <c r="HOR136" s="321"/>
      <c r="HOS136" s="321"/>
      <c r="HOT136" s="321"/>
      <c r="HOU136" s="321"/>
      <c r="HOV136" s="321"/>
      <c r="HOW136" s="321"/>
      <c r="HOX136" s="321"/>
      <c r="HOY136" s="321"/>
      <c r="HOZ136" s="321"/>
      <c r="HPA136" s="321"/>
      <c r="HPB136" s="321"/>
      <c r="HPC136" s="321"/>
      <c r="HPD136" s="321"/>
      <c r="HPE136" s="321"/>
      <c r="HPF136" s="321"/>
      <c r="HPG136" s="321"/>
      <c r="HPH136" s="321"/>
      <c r="HPI136" s="321"/>
      <c r="HPJ136" s="321"/>
      <c r="HPK136" s="321"/>
      <c r="HPL136" s="321"/>
      <c r="HPM136" s="321"/>
      <c r="HPN136" s="321"/>
      <c r="HPO136" s="321"/>
      <c r="HPP136" s="321"/>
      <c r="HPQ136" s="321"/>
      <c r="HPR136" s="321"/>
      <c r="HPS136" s="321"/>
      <c r="HPT136" s="321"/>
      <c r="HPU136" s="321"/>
      <c r="HPV136" s="321"/>
      <c r="HPW136" s="321"/>
      <c r="HPX136" s="321"/>
      <c r="HPY136" s="321"/>
      <c r="HPZ136" s="321"/>
      <c r="HQA136" s="321"/>
      <c r="HQB136" s="321"/>
      <c r="HQC136" s="321"/>
      <c r="HQD136" s="321"/>
      <c r="HQE136" s="321"/>
      <c r="HQF136" s="321"/>
      <c r="HQG136" s="321"/>
      <c r="HQH136" s="321"/>
      <c r="HQI136" s="321"/>
      <c r="HQJ136" s="321"/>
      <c r="HQK136" s="321"/>
      <c r="HQL136" s="321"/>
      <c r="HQM136" s="321"/>
      <c r="HQN136" s="321"/>
      <c r="HQO136" s="321"/>
      <c r="HQP136" s="321"/>
      <c r="HQQ136" s="321"/>
      <c r="HQR136" s="321"/>
      <c r="HQS136" s="321"/>
      <c r="HQT136" s="321"/>
      <c r="HQU136" s="321"/>
      <c r="HQV136" s="321"/>
      <c r="HQW136" s="321"/>
      <c r="HQX136" s="321"/>
      <c r="HQY136" s="321"/>
      <c r="HQZ136" s="321"/>
      <c r="HRA136" s="321"/>
      <c r="HRB136" s="321"/>
      <c r="HRC136" s="321"/>
      <c r="HRD136" s="321"/>
      <c r="HRE136" s="321"/>
      <c r="HRF136" s="321"/>
      <c r="HRG136" s="321"/>
      <c r="HRH136" s="321"/>
      <c r="HRI136" s="321"/>
      <c r="HRJ136" s="321"/>
      <c r="HRK136" s="321"/>
      <c r="HRL136" s="321"/>
      <c r="HRM136" s="321"/>
      <c r="HRN136" s="321"/>
      <c r="HRO136" s="321"/>
      <c r="HRP136" s="321"/>
      <c r="HRQ136" s="321"/>
      <c r="HRR136" s="321"/>
      <c r="HRS136" s="321"/>
      <c r="HRT136" s="321"/>
      <c r="HRU136" s="321"/>
      <c r="HRV136" s="321"/>
      <c r="HRW136" s="321"/>
      <c r="HRX136" s="321"/>
      <c r="HRY136" s="321"/>
      <c r="HRZ136" s="321"/>
      <c r="HSA136" s="321"/>
      <c r="HSB136" s="321"/>
      <c r="HSC136" s="321"/>
      <c r="HSD136" s="321"/>
      <c r="HSE136" s="321"/>
      <c r="HSF136" s="321"/>
      <c r="HSG136" s="321"/>
      <c r="HSH136" s="321"/>
      <c r="HSI136" s="321"/>
      <c r="HSJ136" s="321"/>
      <c r="HSK136" s="321"/>
      <c r="HSL136" s="321"/>
      <c r="HSM136" s="321"/>
      <c r="HSN136" s="321"/>
      <c r="HSO136" s="321"/>
      <c r="HSP136" s="321"/>
      <c r="HSQ136" s="321"/>
      <c r="HSR136" s="321"/>
      <c r="HSS136" s="321"/>
      <c r="HST136" s="321"/>
      <c r="HSU136" s="321"/>
      <c r="HSV136" s="321"/>
      <c r="HSW136" s="321"/>
      <c r="HSX136" s="321"/>
      <c r="HSY136" s="321"/>
      <c r="HSZ136" s="321"/>
      <c r="HTA136" s="321"/>
      <c r="HTB136" s="321"/>
      <c r="HTC136" s="321"/>
      <c r="HTD136" s="321"/>
      <c r="HTE136" s="321"/>
      <c r="HTF136" s="321"/>
      <c r="HTG136" s="321"/>
      <c r="HTH136" s="321"/>
      <c r="HTI136" s="321"/>
      <c r="HTJ136" s="321"/>
      <c r="HTK136" s="321"/>
      <c r="HTL136" s="321"/>
      <c r="HTM136" s="321"/>
      <c r="HTN136" s="321"/>
      <c r="HTO136" s="321"/>
      <c r="HTP136" s="321"/>
      <c r="HTQ136" s="321"/>
      <c r="HTR136" s="321"/>
      <c r="HTS136" s="321"/>
      <c r="HTT136" s="321"/>
      <c r="HTU136" s="321"/>
      <c r="HTV136" s="321"/>
      <c r="HTW136" s="321"/>
      <c r="HTX136" s="321"/>
      <c r="HTY136" s="321"/>
      <c r="HTZ136" s="321"/>
      <c r="HUA136" s="321"/>
      <c r="HUB136" s="321"/>
      <c r="HUC136" s="321"/>
      <c r="HUD136" s="321"/>
      <c r="HUE136" s="321"/>
      <c r="HUF136" s="321"/>
      <c r="HUG136" s="321"/>
      <c r="HUH136" s="321"/>
      <c r="HUI136" s="321"/>
      <c r="HUJ136" s="321"/>
      <c r="HUK136" s="321"/>
      <c r="HUL136" s="321"/>
      <c r="HUM136" s="321"/>
      <c r="HUN136" s="321"/>
      <c r="HUO136" s="321"/>
      <c r="HUP136" s="321"/>
      <c r="HUQ136" s="321"/>
      <c r="HUR136" s="321"/>
      <c r="HUS136" s="321"/>
      <c r="HUT136" s="321"/>
      <c r="HUU136" s="321"/>
      <c r="HUV136" s="321"/>
      <c r="HUW136" s="321"/>
      <c r="HUX136" s="321"/>
      <c r="HUY136" s="321"/>
      <c r="HUZ136" s="321"/>
      <c r="HVA136" s="321"/>
      <c r="HVB136" s="321"/>
      <c r="HVC136" s="321"/>
      <c r="HVD136" s="321"/>
      <c r="HVE136" s="321"/>
      <c r="HVF136" s="321"/>
      <c r="HVG136" s="321"/>
      <c r="HVH136" s="321"/>
      <c r="HVI136" s="321"/>
      <c r="HVJ136" s="321"/>
      <c r="HVK136" s="321"/>
      <c r="HVL136" s="321"/>
      <c r="HVM136" s="321"/>
      <c r="HVN136" s="321"/>
      <c r="HVO136" s="321"/>
      <c r="HVP136" s="321"/>
      <c r="HVQ136" s="321"/>
      <c r="HVR136" s="321"/>
      <c r="HVS136" s="321"/>
      <c r="HVT136" s="321"/>
      <c r="HVU136" s="321"/>
      <c r="HVV136" s="321"/>
      <c r="HVW136" s="321"/>
      <c r="HVX136" s="321"/>
      <c r="HVY136" s="321"/>
      <c r="HVZ136" s="321"/>
      <c r="HWA136" s="321"/>
      <c r="HWB136" s="321"/>
      <c r="HWC136" s="321"/>
      <c r="HWD136" s="321"/>
      <c r="HWE136" s="321"/>
      <c r="HWF136" s="321"/>
      <c r="HWG136" s="321"/>
      <c r="HWH136" s="321"/>
      <c r="HWI136" s="321"/>
      <c r="HWJ136" s="321"/>
      <c r="HWK136" s="321"/>
      <c r="HWL136" s="321"/>
      <c r="HWM136" s="321"/>
      <c r="HWN136" s="321"/>
      <c r="HWO136" s="321"/>
      <c r="HWP136" s="321"/>
      <c r="HWQ136" s="321"/>
      <c r="HWR136" s="321"/>
      <c r="HWS136" s="321"/>
      <c r="HWT136" s="321"/>
      <c r="HWU136" s="321"/>
      <c r="HWV136" s="321"/>
      <c r="HWW136" s="321"/>
      <c r="HWX136" s="321"/>
      <c r="HWY136" s="321"/>
      <c r="HWZ136" s="321"/>
      <c r="HXA136" s="321"/>
      <c r="HXB136" s="321"/>
      <c r="HXC136" s="321"/>
      <c r="HXD136" s="321"/>
      <c r="HXE136" s="321"/>
      <c r="HXF136" s="321"/>
      <c r="HXG136" s="321"/>
      <c r="HXH136" s="321"/>
      <c r="HXI136" s="321"/>
      <c r="HXJ136" s="321"/>
      <c r="HXK136" s="321"/>
      <c r="HXL136" s="321"/>
      <c r="HXM136" s="321"/>
      <c r="HXN136" s="321"/>
      <c r="HXO136" s="321"/>
      <c r="HXP136" s="321"/>
      <c r="HXQ136" s="321"/>
      <c r="HXR136" s="321"/>
      <c r="HXS136" s="321"/>
      <c r="HXT136" s="321"/>
      <c r="HXU136" s="321"/>
      <c r="HXV136" s="321"/>
      <c r="HXW136" s="321"/>
      <c r="HXX136" s="321"/>
      <c r="HXY136" s="321"/>
      <c r="HXZ136" s="321"/>
      <c r="HYA136" s="321"/>
      <c r="HYB136" s="321"/>
      <c r="HYC136" s="321"/>
      <c r="HYD136" s="321"/>
      <c r="HYE136" s="321"/>
      <c r="HYF136" s="321"/>
      <c r="HYG136" s="321"/>
      <c r="HYH136" s="321"/>
      <c r="HYI136" s="321"/>
      <c r="HYJ136" s="321"/>
      <c r="HYK136" s="321"/>
      <c r="HYL136" s="321"/>
      <c r="HYM136" s="321"/>
      <c r="HYN136" s="321"/>
      <c r="HYO136" s="321"/>
      <c r="HYP136" s="321"/>
      <c r="HYQ136" s="321"/>
      <c r="HYR136" s="321"/>
      <c r="HYS136" s="321"/>
      <c r="HYT136" s="321"/>
      <c r="HYU136" s="321"/>
      <c r="HYV136" s="321"/>
      <c r="HYW136" s="321"/>
      <c r="HYX136" s="321"/>
      <c r="HYY136" s="321"/>
      <c r="HYZ136" s="321"/>
      <c r="HZA136" s="321"/>
      <c r="HZB136" s="321"/>
      <c r="HZC136" s="321"/>
      <c r="HZD136" s="321"/>
      <c r="HZE136" s="321"/>
      <c r="HZF136" s="321"/>
      <c r="HZG136" s="321"/>
      <c r="HZH136" s="321"/>
      <c r="HZI136" s="321"/>
      <c r="HZJ136" s="321"/>
      <c r="HZK136" s="321"/>
      <c r="HZL136" s="321"/>
      <c r="HZM136" s="321"/>
      <c r="HZN136" s="321"/>
      <c r="HZO136" s="321"/>
      <c r="HZP136" s="321"/>
      <c r="HZQ136" s="321"/>
      <c r="HZR136" s="321"/>
      <c r="HZS136" s="321"/>
      <c r="HZT136" s="321"/>
      <c r="HZU136" s="321"/>
      <c r="HZV136" s="321"/>
      <c r="HZW136" s="321"/>
      <c r="HZX136" s="321"/>
      <c r="HZY136" s="321"/>
      <c r="HZZ136" s="321"/>
      <c r="IAA136" s="321"/>
      <c r="IAB136" s="321"/>
      <c r="IAC136" s="321"/>
      <c r="IAD136" s="321"/>
      <c r="IAE136" s="321"/>
      <c r="IAF136" s="321"/>
      <c r="IAG136" s="321"/>
      <c r="IAH136" s="321"/>
      <c r="IAI136" s="321"/>
      <c r="IAJ136" s="321"/>
      <c r="IAK136" s="321"/>
      <c r="IAL136" s="321"/>
      <c r="IAM136" s="321"/>
      <c r="IAN136" s="321"/>
      <c r="IAO136" s="321"/>
      <c r="IAP136" s="321"/>
      <c r="IAQ136" s="321"/>
      <c r="IAR136" s="321"/>
      <c r="IAS136" s="321"/>
      <c r="IAT136" s="321"/>
      <c r="IAU136" s="321"/>
      <c r="IAV136" s="321"/>
      <c r="IAW136" s="321"/>
      <c r="IAX136" s="321"/>
      <c r="IAY136" s="321"/>
      <c r="IAZ136" s="321"/>
      <c r="IBA136" s="321"/>
      <c r="IBB136" s="321"/>
      <c r="IBC136" s="321"/>
      <c r="IBD136" s="321"/>
      <c r="IBE136" s="321"/>
      <c r="IBF136" s="321"/>
      <c r="IBG136" s="321"/>
      <c r="IBH136" s="321"/>
      <c r="IBI136" s="321"/>
      <c r="IBJ136" s="321"/>
      <c r="IBK136" s="321"/>
      <c r="IBL136" s="321"/>
      <c r="IBM136" s="321"/>
      <c r="IBN136" s="321"/>
      <c r="IBO136" s="321"/>
      <c r="IBP136" s="321"/>
      <c r="IBQ136" s="321"/>
      <c r="IBR136" s="321"/>
      <c r="IBS136" s="321"/>
      <c r="IBT136" s="321"/>
      <c r="IBU136" s="321"/>
      <c r="IBV136" s="321"/>
      <c r="IBW136" s="321"/>
      <c r="IBX136" s="321"/>
      <c r="IBY136" s="321"/>
      <c r="IBZ136" s="321"/>
      <c r="ICA136" s="321"/>
      <c r="ICB136" s="321"/>
      <c r="ICC136" s="321"/>
      <c r="ICD136" s="321"/>
      <c r="ICE136" s="321"/>
      <c r="ICF136" s="321"/>
      <c r="ICG136" s="321"/>
      <c r="ICH136" s="321"/>
      <c r="ICI136" s="321"/>
      <c r="ICJ136" s="321"/>
      <c r="ICK136" s="321"/>
      <c r="ICL136" s="321"/>
      <c r="ICM136" s="321"/>
      <c r="ICN136" s="321"/>
      <c r="ICO136" s="321"/>
      <c r="ICP136" s="321"/>
      <c r="ICQ136" s="321"/>
      <c r="ICR136" s="321"/>
      <c r="ICS136" s="321"/>
      <c r="ICT136" s="321"/>
      <c r="ICU136" s="321"/>
      <c r="ICV136" s="321"/>
      <c r="ICW136" s="321"/>
      <c r="ICX136" s="321"/>
      <c r="ICY136" s="321"/>
      <c r="ICZ136" s="321"/>
      <c r="IDA136" s="321"/>
      <c r="IDB136" s="321"/>
      <c r="IDC136" s="321"/>
      <c r="IDD136" s="321"/>
      <c r="IDE136" s="321"/>
      <c r="IDF136" s="321"/>
      <c r="IDG136" s="321"/>
      <c r="IDH136" s="321"/>
      <c r="IDI136" s="321"/>
      <c r="IDJ136" s="321"/>
      <c r="IDK136" s="321"/>
      <c r="IDL136" s="321"/>
      <c r="IDM136" s="321"/>
      <c r="IDN136" s="321"/>
      <c r="IDO136" s="321"/>
      <c r="IDP136" s="321"/>
      <c r="IDQ136" s="321"/>
      <c r="IDR136" s="321"/>
      <c r="IDS136" s="321"/>
      <c r="IDT136" s="321"/>
      <c r="IDU136" s="321"/>
      <c r="IDV136" s="321"/>
      <c r="IDW136" s="321"/>
      <c r="IDX136" s="321"/>
      <c r="IDY136" s="321"/>
      <c r="IDZ136" s="321"/>
      <c r="IEA136" s="321"/>
      <c r="IEB136" s="321"/>
      <c r="IEC136" s="321"/>
      <c r="IED136" s="321"/>
      <c r="IEE136" s="321"/>
      <c r="IEF136" s="321"/>
      <c r="IEG136" s="321"/>
      <c r="IEH136" s="321"/>
      <c r="IEI136" s="321"/>
      <c r="IEJ136" s="321"/>
      <c r="IEK136" s="321"/>
      <c r="IEL136" s="321"/>
      <c r="IEM136" s="321"/>
      <c r="IEN136" s="321"/>
      <c r="IEO136" s="321"/>
      <c r="IEP136" s="321"/>
      <c r="IEQ136" s="321"/>
      <c r="IER136" s="321"/>
      <c r="IES136" s="321"/>
      <c r="IET136" s="321"/>
      <c r="IEU136" s="321"/>
      <c r="IEV136" s="321"/>
      <c r="IEW136" s="321"/>
      <c r="IEX136" s="321"/>
      <c r="IEY136" s="321"/>
      <c r="IEZ136" s="321"/>
      <c r="IFA136" s="321"/>
      <c r="IFB136" s="321"/>
      <c r="IFC136" s="321"/>
      <c r="IFD136" s="321"/>
      <c r="IFE136" s="321"/>
      <c r="IFF136" s="321"/>
      <c r="IFG136" s="321"/>
      <c r="IFH136" s="321"/>
      <c r="IFI136" s="321"/>
      <c r="IFJ136" s="321"/>
      <c r="IFK136" s="321"/>
      <c r="IFL136" s="321"/>
      <c r="IFM136" s="321"/>
      <c r="IFN136" s="321"/>
      <c r="IFO136" s="321"/>
      <c r="IFP136" s="321"/>
      <c r="IFQ136" s="321"/>
      <c r="IFR136" s="321"/>
      <c r="IFS136" s="321"/>
      <c r="IFT136" s="321"/>
      <c r="IFU136" s="321"/>
      <c r="IFV136" s="321"/>
      <c r="IFW136" s="321"/>
      <c r="IFX136" s="321"/>
      <c r="IFY136" s="321"/>
      <c r="IFZ136" s="321"/>
      <c r="IGA136" s="321"/>
      <c r="IGB136" s="321"/>
      <c r="IGC136" s="321"/>
      <c r="IGD136" s="321"/>
      <c r="IGE136" s="321"/>
      <c r="IGF136" s="321"/>
      <c r="IGG136" s="321"/>
      <c r="IGH136" s="321"/>
      <c r="IGI136" s="321"/>
      <c r="IGJ136" s="321"/>
      <c r="IGK136" s="321"/>
      <c r="IGL136" s="321"/>
      <c r="IGM136" s="321"/>
      <c r="IGN136" s="321"/>
      <c r="IGO136" s="321"/>
      <c r="IGP136" s="321"/>
      <c r="IGQ136" s="321"/>
      <c r="IGR136" s="321"/>
      <c r="IGS136" s="321"/>
      <c r="IGT136" s="321"/>
      <c r="IGU136" s="321"/>
      <c r="IGV136" s="321"/>
      <c r="IGW136" s="321"/>
      <c r="IGX136" s="321"/>
      <c r="IGY136" s="321"/>
      <c r="IGZ136" s="321"/>
      <c r="IHA136" s="321"/>
      <c r="IHB136" s="321"/>
      <c r="IHC136" s="321"/>
      <c r="IHD136" s="321"/>
      <c r="IHE136" s="321"/>
      <c r="IHF136" s="321"/>
      <c r="IHG136" s="321"/>
      <c r="IHH136" s="321"/>
      <c r="IHI136" s="321"/>
      <c r="IHJ136" s="321"/>
      <c r="IHK136" s="321"/>
      <c r="IHL136" s="321"/>
      <c r="IHM136" s="321"/>
      <c r="IHN136" s="321"/>
      <c r="IHO136" s="321"/>
      <c r="IHP136" s="321"/>
      <c r="IHQ136" s="321"/>
      <c r="IHR136" s="321"/>
      <c r="IHS136" s="321"/>
      <c r="IHT136" s="321"/>
      <c r="IHU136" s="321"/>
      <c r="IHV136" s="321"/>
      <c r="IHW136" s="321"/>
      <c r="IHX136" s="321"/>
      <c r="IHY136" s="321"/>
      <c r="IHZ136" s="321"/>
      <c r="IIA136" s="321"/>
      <c r="IIB136" s="321"/>
      <c r="IIC136" s="321"/>
      <c r="IID136" s="321"/>
      <c r="IIE136" s="321"/>
      <c r="IIF136" s="321"/>
      <c r="IIG136" s="321"/>
      <c r="IIH136" s="321"/>
      <c r="III136" s="321"/>
      <c r="IIJ136" s="321"/>
      <c r="IIK136" s="321"/>
      <c r="IIL136" s="321"/>
      <c r="IIM136" s="321"/>
      <c r="IIN136" s="321"/>
      <c r="IIO136" s="321"/>
      <c r="IIP136" s="321"/>
      <c r="IIQ136" s="321"/>
      <c r="IIR136" s="321"/>
      <c r="IIS136" s="321"/>
      <c r="IIT136" s="321"/>
      <c r="IIU136" s="321"/>
      <c r="IIV136" s="321"/>
      <c r="IIW136" s="321"/>
      <c r="IIX136" s="321"/>
      <c r="IIY136" s="321"/>
      <c r="IIZ136" s="321"/>
      <c r="IJA136" s="321"/>
      <c r="IJB136" s="321"/>
      <c r="IJC136" s="321"/>
      <c r="IJD136" s="321"/>
      <c r="IJE136" s="321"/>
      <c r="IJF136" s="321"/>
      <c r="IJG136" s="321"/>
      <c r="IJH136" s="321"/>
      <c r="IJI136" s="321"/>
      <c r="IJJ136" s="321"/>
      <c r="IJK136" s="321"/>
      <c r="IJL136" s="321"/>
      <c r="IJM136" s="321"/>
      <c r="IJN136" s="321"/>
      <c r="IJO136" s="321"/>
      <c r="IJP136" s="321"/>
      <c r="IJQ136" s="321"/>
      <c r="IJR136" s="321"/>
      <c r="IJS136" s="321"/>
      <c r="IJT136" s="321"/>
      <c r="IJU136" s="321"/>
      <c r="IJV136" s="321"/>
      <c r="IJW136" s="321"/>
      <c r="IJX136" s="321"/>
      <c r="IJY136" s="321"/>
      <c r="IJZ136" s="321"/>
      <c r="IKA136" s="321"/>
      <c r="IKB136" s="321"/>
      <c r="IKC136" s="321"/>
      <c r="IKD136" s="321"/>
      <c r="IKE136" s="321"/>
      <c r="IKF136" s="321"/>
      <c r="IKG136" s="321"/>
      <c r="IKH136" s="321"/>
      <c r="IKI136" s="321"/>
      <c r="IKJ136" s="321"/>
      <c r="IKK136" s="321"/>
      <c r="IKL136" s="321"/>
      <c r="IKM136" s="321"/>
      <c r="IKN136" s="321"/>
      <c r="IKO136" s="321"/>
      <c r="IKP136" s="321"/>
      <c r="IKQ136" s="321"/>
      <c r="IKR136" s="321"/>
      <c r="IKS136" s="321"/>
      <c r="IKT136" s="321"/>
      <c r="IKU136" s="321"/>
      <c r="IKV136" s="321"/>
      <c r="IKW136" s="321"/>
      <c r="IKX136" s="321"/>
      <c r="IKY136" s="321"/>
      <c r="IKZ136" s="321"/>
      <c r="ILA136" s="321"/>
      <c r="ILB136" s="321"/>
      <c r="ILC136" s="321"/>
      <c r="ILD136" s="321"/>
      <c r="ILE136" s="321"/>
      <c r="ILF136" s="321"/>
      <c r="ILG136" s="321"/>
      <c r="ILH136" s="321"/>
      <c r="ILI136" s="321"/>
      <c r="ILJ136" s="321"/>
      <c r="ILK136" s="321"/>
      <c r="ILL136" s="321"/>
      <c r="ILM136" s="321"/>
      <c r="ILN136" s="321"/>
      <c r="ILO136" s="321"/>
      <c r="ILP136" s="321"/>
      <c r="ILQ136" s="321"/>
      <c r="ILR136" s="321"/>
      <c r="ILS136" s="321"/>
      <c r="ILT136" s="321"/>
      <c r="ILU136" s="321"/>
      <c r="ILV136" s="321"/>
      <c r="ILW136" s="321"/>
      <c r="ILX136" s="321"/>
      <c r="ILY136" s="321"/>
      <c r="ILZ136" s="321"/>
      <c r="IMA136" s="321"/>
      <c r="IMB136" s="321"/>
      <c r="IMC136" s="321"/>
      <c r="IMD136" s="321"/>
      <c r="IME136" s="321"/>
      <c r="IMF136" s="321"/>
      <c r="IMG136" s="321"/>
      <c r="IMH136" s="321"/>
      <c r="IMI136" s="321"/>
      <c r="IMJ136" s="321"/>
      <c r="IMK136" s="321"/>
      <c r="IML136" s="321"/>
      <c r="IMM136" s="321"/>
      <c r="IMN136" s="321"/>
      <c r="IMO136" s="321"/>
      <c r="IMP136" s="321"/>
      <c r="IMQ136" s="321"/>
      <c r="IMR136" s="321"/>
      <c r="IMS136" s="321"/>
      <c r="IMT136" s="321"/>
      <c r="IMU136" s="321"/>
      <c r="IMV136" s="321"/>
      <c r="IMW136" s="321"/>
      <c r="IMX136" s="321"/>
      <c r="IMY136" s="321"/>
      <c r="IMZ136" s="321"/>
      <c r="INA136" s="321"/>
      <c r="INB136" s="321"/>
      <c r="INC136" s="321"/>
      <c r="IND136" s="321"/>
      <c r="INE136" s="321"/>
      <c r="INF136" s="321"/>
      <c r="ING136" s="321"/>
      <c r="INH136" s="321"/>
      <c r="INI136" s="321"/>
      <c r="INJ136" s="321"/>
      <c r="INK136" s="321"/>
      <c r="INL136" s="321"/>
      <c r="INM136" s="321"/>
      <c r="INN136" s="321"/>
      <c r="INO136" s="321"/>
      <c r="INP136" s="321"/>
      <c r="INQ136" s="321"/>
      <c r="INR136" s="321"/>
      <c r="INS136" s="321"/>
      <c r="INT136" s="321"/>
      <c r="INU136" s="321"/>
      <c r="INV136" s="321"/>
      <c r="INW136" s="321"/>
      <c r="INX136" s="321"/>
      <c r="INY136" s="321"/>
      <c r="INZ136" s="321"/>
      <c r="IOA136" s="321"/>
      <c r="IOB136" s="321"/>
      <c r="IOC136" s="321"/>
      <c r="IOD136" s="321"/>
      <c r="IOE136" s="321"/>
      <c r="IOF136" s="321"/>
      <c r="IOG136" s="321"/>
      <c r="IOH136" s="321"/>
      <c r="IOI136" s="321"/>
      <c r="IOJ136" s="321"/>
      <c r="IOK136" s="321"/>
      <c r="IOL136" s="321"/>
      <c r="IOM136" s="321"/>
      <c r="ION136" s="321"/>
      <c r="IOO136" s="321"/>
      <c r="IOP136" s="321"/>
      <c r="IOQ136" s="321"/>
      <c r="IOR136" s="321"/>
      <c r="IOS136" s="321"/>
      <c r="IOT136" s="321"/>
      <c r="IOU136" s="321"/>
      <c r="IOV136" s="321"/>
      <c r="IOW136" s="321"/>
      <c r="IOX136" s="321"/>
      <c r="IOY136" s="321"/>
      <c r="IOZ136" s="321"/>
      <c r="IPA136" s="321"/>
      <c r="IPB136" s="321"/>
      <c r="IPC136" s="321"/>
      <c r="IPD136" s="321"/>
      <c r="IPE136" s="321"/>
      <c r="IPF136" s="321"/>
      <c r="IPG136" s="321"/>
      <c r="IPH136" s="321"/>
      <c r="IPI136" s="321"/>
      <c r="IPJ136" s="321"/>
      <c r="IPK136" s="321"/>
      <c r="IPL136" s="321"/>
      <c r="IPM136" s="321"/>
      <c r="IPN136" s="321"/>
      <c r="IPO136" s="321"/>
      <c r="IPP136" s="321"/>
      <c r="IPQ136" s="321"/>
      <c r="IPR136" s="321"/>
      <c r="IPS136" s="321"/>
      <c r="IPT136" s="321"/>
      <c r="IPU136" s="321"/>
      <c r="IPV136" s="321"/>
      <c r="IPW136" s="321"/>
      <c r="IPX136" s="321"/>
      <c r="IPY136" s="321"/>
      <c r="IPZ136" s="321"/>
      <c r="IQA136" s="321"/>
      <c r="IQB136" s="321"/>
      <c r="IQC136" s="321"/>
      <c r="IQD136" s="321"/>
      <c r="IQE136" s="321"/>
      <c r="IQF136" s="321"/>
      <c r="IQG136" s="321"/>
      <c r="IQH136" s="321"/>
      <c r="IQI136" s="321"/>
      <c r="IQJ136" s="321"/>
      <c r="IQK136" s="321"/>
      <c r="IQL136" s="321"/>
      <c r="IQM136" s="321"/>
      <c r="IQN136" s="321"/>
      <c r="IQO136" s="321"/>
      <c r="IQP136" s="321"/>
      <c r="IQQ136" s="321"/>
      <c r="IQR136" s="321"/>
      <c r="IQS136" s="321"/>
      <c r="IQT136" s="321"/>
      <c r="IQU136" s="321"/>
      <c r="IQV136" s="321"/>
      <c r="IQW136" s="321"/>
      <c r="IQX136" s="321"/>
      <c r="IQY136" s="321"/>
      <c r="IQZ136" s="321"/>
      <c r="IRA136" s="321"/>
      <c r="IRB136" s="321"/>
      <c r="IRC136" s="321"/>
      <c r="IRD136" s="321"/>
      <c r="IRE136" s="321"/>
      <c r="IRF136" s="321"/>
      <c r="IRG136" s="321"/>
      <c r="IRH136" s="321"/>
      <c r="IRI136" s="321"/>
      <c r="IRJ136" s="321"/>
      <c r="IRK136" s="321"/>
      <c r="IRL136" s="321"/>
      <c r="IRM136" s="321"/>
      <c r="IRN136" s="321"/>
      <c r="IRO136" s="321"/>
      <c r="IRP136" s="321"/>
      <c r="IRQ136" s="321"/>
      <c r="IRR136" s="321"/>
      <c r="IRS136" s="321"/>
      <c r="IRT136" s="321"/>
      <c r="IRU136" s="321"/>
      <c r="IRV136" s="321"/>
      <c r="IRW136" s="321"/>
      <c r="IRX136" s="321"/>
      <c r="IRY136" s="321"/>
      <c r="IRZ136" s="321"/>
      <c r="ISA136" s="321"/>
      <c r="ISB136" s="321"/>
      <c r="ISC136" s="321"/>
      <c r="ISD136" s="321"/>
      <c r="ISE136" s="321"/>
      <c r="ISF136" s="321"/>
      <c r="ISG136" s="321"/>
      <c r="ISH136" s="321"/>
      <c r="ISI136" s="321"/>
      <c r="ISJ136" s="321"/>
      <c r="ISK136" s="321"/>
      <c r="ISL136" s="321"/>
      <c r="ISM136" s="321"/>
      <c r="ISN136" s="321"/>
      <c r="ISO136" s="321"/>
      <c r="ISP136" s="321"/>
      <c r="ISQ136" s="321"/>
      <c r="ISR136" s="321"/>
      <c r="ISS136" s="321"/>
      <c r="IST136" s="321"/>
      <c r="ISU136" s="321"/>
      <c r="ISV136" s="321"/>
      <c r="ISW136" s="321"/>
      <c r="ISX136" s="321"/>
      <c r="ISY136" s="321"/>
      <c r="ISZ136" s="321"/>
      <c r="ITA136" s="321"/>
      <c r="ITB136" s="321"/>
      <c r="ITC136" s="321"/>
      <c r="ITD136" s="321"/>
      <c r="ITE136" s="321"/>
      <c r="ITF136" s="321"/>
      <c r="ITG136" s="321"/>
      <c r="ITH136" s="321"/>
      <c r="ITI136" s="321"/>
      <c r="ITJ136" s="321"/>
      <c r="ITK136" s="321"/>
      <c r="ITL136" s="321"/>
      <c r="ITM136" s="321"/>
      <c r="ITN136" s="321"/>
      <c r="ITO136" s="321"/>
      <c r="ITP136" s="321"/>
      <c r="ITQ136" s="321"/>
      <c r="ITR136" s="321"/>
      <c r="ITS136" s="321"/>
      <c r="ITT136" s="321"/>
      <c r="ITU136" s="321"/>
      <c r="ITV136" s="321"/>
      <c r="ITW136" s="321"/>
      <c r="ITX136" s="321"/>
      <c r="ITY136" s="321"/>
      <c r="ITZ136" s="321"/>
      <c r="IUA136" s="321"/>
      <c r="IUB136" s="321"/>
      <c r="IUC136" s="321"/>
      <c r="IUD136" s="321"/>
      <c r="IUE136" s="321"/>
      <c r="IUF136" s="321"/>
      <c r="IUG136" s="321"/>
      <c r="IUH136" s="321"/>
      <c r="IUI136" s="321"/>
      <c r="IUJ136" s="321"/>
      <c r="IUK136" s="321"/>
      <c r="IUL136" s="321"/>
      <c r="IUM136" s="321"/>
      <c r="IUN136" s="321"/>
      <c r="IUO136" s="321"/>
      <c r="IUP136" s="321"/>
      <c r="IUQ136" s="321"/>
      <c r="IUR136" s="321"/>
      <c r="IUS136" s="321"/>
      <c r="IUT136" s="321"/>
      <c r="IUU136" s="321"/>
      <c r="IUV136" s="321"/>
      <c r="IUW136" s="321"/>
      <c r="IUX136" s="321"/>
      <c r="IUY136" s="321"/>
      <c r="IUZ136" s="321"/>
      <c r="IVA136" s="321"/>
      <c r="IVB136" s="321"/>
      <c r="IVC136" s="321"/>
      <c r="IVD136" s="321"/>
      <c r="IVE136" s="321"/>
      <c r="IVF136" s="321"/>
      <c r="IVG136" s="321"/>
      <c r="IVH136" s="321"/>
      <c r="IVI136" s="321"/>
      <c r="IVJ136" s="321"/>
      <c r="IVK136" s="321"/>
      <c r="IVL136" s="321"/>
      <c r="IVM136" s="321"/>
      <c r="IVN136" s="321"/>
      <c r="IVO136" s="321"/>
      <c r="IVP136" s="321"/>
      <c r="IVQ136" s="321"/>
      <c r="IVR136" s="321"/>
      <c r="IVS136" s="321"/>
      <c r="IVT136" s="321"/>
      <c r="IVU136" s="321"/>
      <c r="IVV136" s="321"/>
      <c r="IVW136" s="321"/>
      <c r="IVX136" s="321"/>
      <c r="IVY136" s="321"/>
      <c r="IVZ136" s="321"/>
      <c r="IWA136" s="321"/>
      <c r="IWB136" s="321"/>
      <c r="IWC136" s="321"/>
      <c r="IWD136" s="321"/>
      <c r="IWE136" s="321"/>
      <c r="IWF136" s="321"/>
      <c r="IWG136" s="321"/>
      <c r="IWH136" s="321"/>
      <c r="IWI136" s="321"/>
      <c r="IWJ136" s="321"/>
      <c r="IWK136" s="321"/>
      <c r="IWL136" s="321"/>
      <c r="IWM136" s="321"/>
      <c r="IWN136" s="321"/>
      <c r="IWO136" s="321"/>
      <c r="IWP136" s="321"/>
      <c r="IWQ136" s="321"/>
      <c r="IWR136" s="321"/>
      <c r="IWS136" s="321"/>
      <c r="IWT136" s="321"/>
      <c r="IWU136" s="321"/>
      <c r="IWV136" s="321"/>
      <c r="IWW136" s="321"/>
      <c r="IWX136" s="321"/>
      <c r="IWY136" s="321"/>
      <c r="IWZ136" s="321"/>
      <c r="IXA136" s="321"/>
      <c r="IXB136" s="321"/>
      <c r="IXC136" s="321"/>
      <c r="IXD136" s="321"/>
      <c r="IXE136" s="321"/>
      <c r="IXF136" s="321"/>
      <c r="IXG136" s="321"/>
      <c r="IXH136" s="321"/>
      <c r="IXI136" s="321"/>
      <c r="IXJ136" s="321"/>
      <c r="IXK136" s="321"/>
      <c r="IXL136" s="321"/>
      <c r="IXM136" s="321"/>
      <c r="IXN136" s="321"/>
      <c r="IXO136" s="321"/>
      <c r="IXP136" s="321"/>
      <c r="IXQ136" s="321"/>
      <c r="IXR136" s="321"/>
      <c r="IXS136" s="321"/>
      <c r="IXT136" s="321"/>
      <c r="IXU136" s="321"/>
      <c r="IXV136" s="321"/>
      <c r="IXW136" s="321"/>
      <c r="IXX136" s="321"/>
      <c r="IXY136" s="321"/>
      <c r="IXZ136" s="321"/>
      <c r="IYA136" s="321"/>
      <c r="IYB136" s="321"/>
      <c r="IYC136" s="321"/>
      <c r="IYD136" s="321"/>
      <c r="IYE136" s="321"/>
      <c r="IYF136" s="321"/>
      <c r="IYG136" s="321"/>
      <c r="IYH136" s="321"/>
      <c r="IYI136" s="321"/>
      <c r="IYJ136" s="321"/>
      <c r="IYK136" s="321"/>
      <c r="IYL136" s="321"/>
      <c r="IYM136" s="321"/>
      <c r="IYN136" s="321"/>
      <c r="IYO136" s="321"/>
      <c r="IYP136" s="321"/>
      <c r="IYQ136" s="321"/>
      <c r="IYR136" s="321"/>
      <c r="IYS136" s="321"/>
      <c r="IYT136" s="321"/>
      <c r="IYU136" s="321"/>
      <c r="IYV136" s="321"/>
      <c r="IYW136" s="321"/>
      <c r="IYX136" s="321"/>
      <c r="IYY136" s="321"/>
      <c r="IYZ136" s="321"/>
      <c r="IZA136" s="321"/>
      <c r="IZB136" s="321"/>
      <c r="IZC136" s="321"/>
      <c r="IZD136" s="321"/>
      <c r="IZE136" s="321"/>
      <c r="IZF136" s="321"/>
      <c r="IZG136" s="321"/>
      <c r="IZH136" s="321"/>
      <c r="IZI136" s="321"/>
      <c r="IZJ136" s="321"/>
      <c r="IZK136" s="321"/>
      <c r="IZL136" s="321"/>
      <c r="IZM136" s="321"/>
      <c r="IZN136" s="321"/>
      <c r="IZO136" s="321"/>
      <c r="IZP136" s="321"/>
      <c r="IZQ136" s="321"/>
      <c r="IZR136" s="321"/>
      <c r="IZS136" s="321"/>
      <c r="IZT136" s="321"/>
      <c r="IZU136" s="321"/>
      <c r="IZV136" s="321"/>
      <c r="IZW136" s="321"/>
      <c r="IZX136" s="321"/>
      <c r="IZY136" s="321"/>
      <c r="IZZ136" s="321"/>
      <c r="JAA136" s="321"/>
      <c r="JAB136" s="321"/>
      <c r="JAC136" s="321"/>
      <c r="JAD136" s="321"/>
      <c r="JAE136" s="321"/>
      <c r="JAF136" s="321"/>
      <c r="JAG136" s="321"/>
      <c r="JAH136" s="321"/>
      <c r="JAI136" s="321"/>
      <c r="JAJ136" s="321"/>
      <c r="JAK136" s="321"/>
      <c r="JAL136" s="321"/>
      <c r="JAM136" s="321"/>
      <c r="JAN136" s="321"/>
      <c r="JAO136" s="321"/>
      <c r="JAP136" s="321"/>
      <c r="JAQ136" s="321"/>
      <c r="JAR136" s="321"/>
      <c r="JAS136" s="321"/>
      <c r="JAT136" s="321"/>
      <c r="JAU136" s="321"/>
      <c r="JAV136" s="321"/>
      <c r="JAW136" s="321"/>
      <c r="JAX136" s="321"/>
      <c r="JAY136" s="321"/>
      <c r="JAZ136" s="321"/>
      <c r="JBA136" s="321"/>
      <c r="JBB136" s="321"/>
      <c r="JBC136" s="321"/>
      <c r="JBD136" s="321"/>
      <c r="JBE136" s="321"/>
      <c r="JBF136" s="321"/>
      <c r="JBG136" s="321"/>
      <c r="JBH136" s="321"/>
      <c r="JBI136" s="321"/>
      <c r="JBJ136" s="321"/>
      <c r="JBK136" s="321"/>
      <c r="JBL136" s="321"/>
      <c r="JBM136" s="321"/>
      <c r="JBN136" s="321"/>
      <c r="JBO136" s="321"/>
      <c r="JBP136" s="321"/>
      <c r="JBQ136" s="321"/>
      <c r="JBR136" s="321"/>
      <c r="JBS136" s="321"/>
      <c r="JBT136" s="321"/>
      <c r="JBU136" s="321"/>
      <c r="JBV136" s="321"/>
      <c r="JBW136" s="321"/>
      <c r="JBX136" s="321"/>
      <c r="JBY136" s="321"/>
      <c r="JBZ136" s="321"/>
      <c r="JCA136" s="321"/>
      <c r="JCB136" s="321"/>
      <c r="JCC136" s="321"/>
      <c r="JCD136" s="321"/>
      <c r="JCE136" s="321"/>
      <c r="JCF136" s="321"/>
      <c r="JCG136" s="321"/>
      <c r="JCH136" s="321"/>
      <c r="JCI136" s="321"/>
      <c r="JCJ136" s="321"/>
      <c r="JCK136" s="321"/>
      <c r="JCL136" s="321"/>
      <c r="JCM136" s="321"/>
      <c r="JCN136" s="321"/>
      <c r="JCO136" s="321"/>
      <c r="JCP136" s="321"/>
      <c r="JCQ136" s="321"/>
      <c r="JCR136" s="321"/>
      <c r="JCS136" s="321"/>
      <c r="JCT136" s="321"/>
      <c r="JCU136" s="321"/>
      <c r="JCV136" s="321"/>
      <c r="JCW136" s="321"/>
      <c r="JCX136" s="321"/>
      <c r="JCY136" s="321"/>
      <c r="JCZ136" s="321"/>
      <c r="JDA136" s="321"/>
      <c r="JDB136" s="321"/>
      <c r="JDC136" s="321"/>
      <c r="JDD136" s="321"/>
      <c r="JDE136" s="321"/>
      <c r="JDF136" s="321"/>
      <c r="JDG136" s="321"/>
      <c r="JDH136" s="321"/>
      <c r="JDI136" s="321"/>
      <c r="JDJ136" s="321"/>
      <c r="JDK136" s="321"/>
      <c r="JDL136" s="321"/>
      <c r="JDM136" s="321"/>
      <c r="JDN136" s="321"/>
      <c r="JDO136" s="321"/>
      <c r="JDP136" s="321"/>
      <c r="JDQ136" s="321"/>
      <c r="JDR136" s="321"/>
      <c r="JDS136" s="321"/>
      <c r="JDT136" s="321"/>
      <c r="JDU136" s="321"/>
      <c r="JDV136" s="321"/>
      <c r="JDW136" s="321"/>
      <c r="JDX136" s="321"/>
      <c r="JDY136" s="321"/>
      <c r="JDZ136" s="321"/>
      <c r="JEA136" s="321"/>
      <c r="JEB136" s="321"/>
      <c r="JEC136" s="321"/>
      <c r="JED136" s="321"/>
      <c r="JEE136" s="321"/>
      <c r="JEF136" s="321"/>
      <c r="JEG136" s="321"/>
      <c r="JEH136" s="321"/>
      <c r="JEI136" s="321"/>
      <c r="JEJ136" s="321"/>
      <c r="JEK136" s="321"/>
      <c r="JEL136" s="321"/>
      <c r="JEM136" s="321"/>
      <c r="JEN136" s="321"/>
      <c r="JEO136" s="321"/>
      <c r="JEP136" s="321"/>
      <c r="JEQ136" s="321"/>
      <c r="JER136" s="321"/>
      <c r="JES136" s="321"/>
      <c r="JET136" s="321"/>
      <c r="JEU136" s="321"/>
      <c r="JEV136" s="321"/>
      <c r="JEW136" s="321"/>
      <c r="JEX136" s="321"/>
      <c r="JEY136" s="321"/>
      <c r="JEZ136" s="321"/>
      <c r="JFA136" s="321"/>
      <c r="JFB136" s="321"/>
      <c r="JFC136" s="321"/>
      <c r="JFD136" s="321"/>
      <c r="JFE136" s="321"/>
      <c r="JFF136" s="321"/>
      <c r="JFG136" s="321"/>
      <c r="JFH136" s="321"/>
      <c r="JFI136" s="321"/>
      <c r="JFJ136" s="321"/>
      <c r="JFK136" s="321"/>
      <c r="JFL136" s="321"/>
      <c r="JFM136" s="321"/>
      <c r="JFN136" s="321"/>
      <c r="JFO136" s="321"/>
      <c r="JFP136" s="321"/>
      <c r="JFQ136" s="321"/>
      <c r="JFR136" s="321"/>
      <c r="JFS136" s="321"/>
      <c r="JFT136" s="321"/>
      <c r="JFU136" s="321"/>
      <c r="JFV136" s="321"/>
      <c r="JFW136" s="321"/>
      <c r="JFX136" s="321"/>
      <c r="JFY136" s="321"/>
      <c r="JFZ136" s="321"/>
      <c r="JGA136" s="321"/>
      <c r="JGB136" s="321"/>
      <c r="JGC136" s="321"/>
      <c r="JGD136" s="321"/>
      <c r="JGE136" s="321"/>
      <c r="JGF136" s="321"/>
      <c r="JGG136" s="321"/>
      <c r="JGH136" s="321"/>
      <c r="JGI136" s="321"/>
      <c r="JGJ136" s="321"/>
      <c r="JGK136" s="321"/>
      <c r="JGL136" s="321"/>
      <c r="JGM136" s="321"/>
      <c r="JGN136" s="321"/>
      <c r="JGO136" s="321"/>
      <c r="JGP136" s="321"/>
      <c r="JGQ136" s="321"/>
      <c r="JGR136" s="321"/>
      <c r="JGS136" s="321"/>
      <c r="JGT136" s="321"/>
      <c r="JGU136" s="321"/>
      <c r="JGV136" s="321"/>
      <c r="JGW136" s="321"/>
      <c r="JGX136" s="321"/>
      <c r="JGY136" s="321"/>
      <c r="JGZ136" s="321"/>
      <c r="JHA136" s="321"/>
      <c r="JHB136" s="321"/>
      <c r="JHC136" s="321"/>
      <c r="JHD136" s="321"/>
      <c r="JHE136" s="321"/>
      <c r="JHF136" s="321"/>
      <c r="JHG136" s="321"/>
      <c r="JHH136" s="321"/>
      <c r="JHI136" s="321"/>
      <c r="JHJ136" s="321"/>
      <c r="JHK136" s="321"/>
      <c r="JHL136" s="321"/>
      <c r="JHM136" s="321"/>
      <c r="JHN136" s="321"/>
      <c r="JHO136" s="321"/>
      <c r="JHP136" s="321"/>
      <c r="JHQ136" s="321"/>
      <c r="JHR136" s="321"/>
      <c r="JHS136" s="321"/>
      <c r="JHT136" s="321"/>
      <c r="JHU136" s="321"/>
      <c r="JHV136" s="321"/>
      <c r="JHW136" s="321"/>
      <c r="JHX136" s="321"/>
      <c r="JHY136" s="321"/>
      <c r="JHZ136" s="321"/>
      <c r="JIA136" s="321"/>
      <c r="JIB136" s="321"/>
      <c r="JIC136" s="321"/>
      <c r="JID136" s="321"/>
      <c r="JIE136" s="321"/>
      <c r="JIF136" s="321"/>
      <c r="JIG136" s="321"/>
      <c r="JIH136" s="321"/>
      <c r="JII136" s="321"/>
      <c r="JIJ136" s="321"/>
      <c r="JIK136" s="321"/>
      <c r="JIL136" s="321"/>
      <c r="JIM136" s="321"/>
      <c r="JIN136" s="321"/>
      <c r="JIO136" s="321"/>
      <c r="JIP136" s="321"/>
      <c r="JIQ136" s="321"/>
      <c r="JIR136" s="321"/>
      <c r="JIS136" s="321"/>
      <c r="JIT136" s="321"/>
      <c r="JIU136" s="321"/>
      <c r="JIV136" s="321"/>
      <c r="JIW136" s="321"/>
      <c r="JIX136" s="321"/>
      <c r="JIY136" s="321"/>
      <c r="JIZ136" s="321"/>
      <c r="JJA136" s="321"/>
      <c r="JJB136" s="321"/>
      <c r="JJC136" s="321"/>
      <c r="JJD136" s="321"/>
      <c r="JJE136" s="321"/>
      <c r="JJF136" s="321"/>
      <c r="JJG136" s="321"/>
      <c r="JJH136" s="321"/>
      <c r="JJI136" s="321"/>
      <c r="JJJ136" s="321"/>
      <c r="JJK136" s="321"/>
      <c r="JJL136" s="321"/>
      <c r="JJM136" s="321"/>
      <c r="JJN136" s="321"/>
      <c r="JJO136" s="321"/>
      <c r="JJP136" s="321"/>
      <c r="JJQ136" s="321"/>
      <c r="JJR136" s="321"/>
      <c r="JJS136" s="321"/>
      <c r="JJT136" s="321"/>
      <c r="JJU136" s="321"/>
      <c r="JJV136" s="321"/>
      <c r="JJW136" s="321"/>
      <c r="JJX136" s="321"/>
      <c r="JJY136" s="321"/>
      <c r="JJZ136" s="321"/>
      <c r="JKA136" s="321"/>
      <c r="JKB136" s="321"/>
      <c r="JKC136" s="321"/>
      <c r="JKD136" s="321"/>
      <c r="JKE136" s="321"/>
      <c r="JKF136" s="321"/>
      <c r="JKG136" s="321"/>
      <c r="JKH136" s="321"/>
      <c r="JKI136" s="321"/>
      <c r="JKJ136" s="321"/>
      <c r="JKK136" s="321"/>
      <c r="JKL136" s="321"/>
      <c r="JKM136" s="321"/>
      <c r="JKN136" s="321"/>
      <c r="JKO136" s="321"/>
      <c r="JKP136" s="321"/>
      <c r="JKQ136" s="321"/>
      <c r="JKR136" s="321"/>
      <c r="JKS136" s="321"/>
      <c r="JKT136" s="321"/>
      <c r="JKU136" s="321"/>
      <c r="JKV136" s="321"/>
      <c r="JKW136" s="321"/>
      <c r="JKX136" s="321"/>
      <c r="JKY136" s="321"/>
      <c r="JKZ136" s="321"/>
      <c r="JLA136" s="321"/>
      <c r="JLB136" s="321"/>
      <c r="JLC136" s="321"/>
      <c r="JLD136" s="321"/>
      <c r="JLE136" s="321"/>
      <c r="JLF136" s="321"/>
      <c r="JLG136" s="321"/>
      <c r="JLH136" s="321"/>
      <c r="JLI136" s="321"/>
      <c r="JLJ136" s="321"/>
      <c r="JLK136" s="321"/>
      <c r="JLL136" s="321"/>
      <c r="JLM136" s="321"/>
      <c r="JLN136" s="321"/>
      <c r="JLO136" s="321"/>
      <c r="JLP136" s="321"/>
      <c r="JLQ136" s="321"/>
      <c r="JLR136" s="321"/>
      <c r="JLS136" s="321"/>
      <c r="JLT136" s="321"/>
      <c r="JLU136" s="321"/>
      <c r="JLV136" s="321"/>
      <c r="JLW136" s="321"/>
      <c r="JLX136" s="321"/>
      <c r="JLY136" s="321"/>
      <c r="JLZ136" s="321"/>
      <c r="JMA136" s="321"/>
      <c r="JMB136" s="321"/>
      <c r="JMC136" s="321"/>
      <c r="JMD136" s="321"/>
      <c r="JME136" s="321"/>
      <c r="JMF136" s="321"/>
      <c r="JMG136" s="321"/>
      <c r="JMH136" s="321"/>
      <c r="JMI136" s="321"/>
      <c r="JMJ136" s="321"/>
      <c r="JMK136" s="321"/>
      <c r="JML136" s="321"/>
      <c r="JMM136" s="321"/>
      <c r="JMN136" s="321"/>
      <c r="JMO136" s="321"/>
      <c r="JMP136" s="321"/>
      <c r="JMQ136" s="321"/>
      <c r="JMR136" s="321"/>
      <c r="JMS136" s="321"/>
      <c r="JMT136" s="321"/>
      <c r="JMU136" s="321"/>
      <c r="JMV136" s="321"/>
      <c r="JMW136" s="321"/>
      <c r="JMX136" s="321"/>
      <c r="JMY136" s="321"/>
      <c r="JMZ136" s="321"/>
      <c r="JNA136" s="321"/>
      <c r="JNB136" s="321"/>
      <c r="JNC136" s="321"/>
      <c r="JND136" s="321"/>
      <c r="JNE136" s="321"/>
      <c r="JNF136" s="321"/>
      <c r="JNG136" s="321"/>
      <c r="JNH136" s="321"/>
      <c r="JNI136" s="321"/>
      <c r="JNJ136" s="321"/>
      <c r="JNK136" s="321"/>
      <c r="JNL136" s="321"/>
      <c r="JNM136" s="321"/>
      <c r="JNN136" s="321"/>
      <c r="JNO136" s="321"/>
      <c r="JNP136" s="321"/>
      <c r="JNQ136" s="321"/>
      <c r="JNR136" s="321"/>
      <c r="JNS136" s="321"/>
      <c r="JNT136" s="321"/>
      <c r="JNU136" s="321"/>
      <c r="JNV136" s="321"/>
      <c r="JNW136" s="321"/>
      <c r="JNX136" s="321"/>
      <c r="JNY136" s="321"/>
      <c r="JNZ136" s="321"/>
      <c r="JOA136" s="321"/>
      <c r="JOB136" s="321"/>
      <c r="JOC136" s="321"/>
      <c r="JOD136" s="321"/>
      <c r="JOE136" s="321"/>
      <c r="JOF136" s="321"/>
      <c r="JOG136" s="321"/>
      <c r="JOH136" s="321"/>
      <c r="JOI136" s="321"/>
      <c r="JOJ136" s="321"/>
      <c r="JOK136" s="321"/>
      <c r="JOL136" s="321"/>
      <c r="JOM136" s="321"/>
      <c r="JON136" s="321"/>
      <c r="JOO136" s="321"/>
      <c r="JOP136" s="321"/>
      <c r="JOQ136" s="321"/>
      <c r="JOR136" s="321"/>
      <c r="JOS136" s="321"/>
      <c r="JOT136" s="321"/>
      <c r="JOU136" s="321"/>
      <c r="JOV136" s="321"/>
      <c r="JOW136" s="321"/>
      <c r="JOX136" s="321"/>
      <c r="JOY136" s="321"/>
      <c r="JOZ136" s="321"/>
      <c r="JPA136" s="321"/>
      <c r="JPB136" s="321"/>
      <c r="JPC136" s="321"/>
      <c r="JPD136" s="321"/>
      <c r="JPE136" s="321"/>
      <c r="JPF136" s="321"/>
      <c r="JPG136" s="321"/>
      <c r="JPH136" s="321"/>
      <c r="JPI136" s="321"/>
      <c r="JPJ136" s="321"/>
      <c r="JPK136" s="321"/>
      <c r="JPL136" s="321"/>
      <c r="JPM136" s="321"/>
      <c r="JPN136" s="321"/>
      <c r="JPO136" s="321"/>
      <c r="JPP136" s="321"/>
      <c r="JPQ136" s="321"/>
      <c r="JPR136" s="321"/>
      <c r="JPS136" s="321"/>
      <c r="JPT136" s="321"/>
      <c r="JPU136" s="321"/>
      <c r="JPV136" s="321"/>
      <c r="JPW136" s="321"/>
      <c r="JPX136" s="321"/>
      <c r="JPY136" s="321"/>
      <c r="JPZ136" s="321"/>
      <c r="JQA136" s="321"/>
      <c r="JQB136" s="321"/>
      <c r="JQC136" s="321"/>
      <c r="JQD136" s="321"/>
      <c r="JQE136" s="321"/>
      <c r="JQF136" s="321"/>
      <c r="JQG136" s="321"/>
      <c r="JQH136" s="321"/>
      <c r="JQI136" s="321"/>
      <c r="JQJ136" s="321"/>
      <c r="JQK136" s="321"/>
      <c r="JQL136" s="321"/>
      <c r="JQM136" s="321"/>
      <c r="JQN136" s="321"/>
      <c r="JQO136" s="321"/>
      <c r="JQP136" s="321"/>
      <c r="JQQ136" s="321"/>
      <c r="JQR136" s="321"/>
      <c r="JQS136" s="321"/>
      <c r="JQT136" s="321"/>
      <c r="JQU136" s="321"/>
      <c r="JQV136" s="321"/>
      <c r="JQW136" s="321"/>
      <c r="JQX136" s="321"/>
      <c r="JQY136" s="321"/>
      <c r="JQZ136" s="321"/>
      <c r="JRA136" s="321"/>
      <c r="JRB136" s="321"/>
      <c r="JRC136" s="321"/>
      <c r="JRD136" s="321"/>
      <c r="JRE136" s="321"/>
      <c r="JRF136" s="321"/>
      <c r="JRG136" s="321"/>
      <c r="JRH136" s="321"/>
      <c r="JRI136" s="321"/>
      <c r="JRJ136" s="321"/>
      <c r="JRK136" s="321"/>
      <c r="JRL136" s="321"/>
      <c r="JRM136" s="321"/>
      <c r="JRN136" s="321"/>
      <c r="JRO136" s="321"/>
      <c r="JRP136" s="321"/>
      <c r="JRQ136" s="321"/>
      <c r="JRR136" s="321"/>
      <c r="JRS136" s="321"/>
      <c r="JRT136" s="321"/>
      <c r="JRU136" s="321"/>
      <c r="JRV136" s="321"/>
      <c r="JRW136" s="321"/>
      <c r="JRX136" s="321"/>
      <c r="JRY136" s="321"/>
      <c r="JRZ136" s="321"/>
      <c r="JSA136" s="321"/>
      <c r="JSB136" s="321"/>
      <c r="JSC136" s="321"/>
      <c r="JSD136" s="321"/>
      <c r="JSE136" s="321"/>
      <c r="JSF136" s="321"/>
      <c r="JSG136" s="321"/>
      <c r="JSH136" s="321"/>
      <c r="JSI136" s="321"/>
      <c r="JSJ136" s="321"/>
      <c r="JSK136" s="321"/>
      <c r="JSL136" s="321"/>
      <c r="JSM136" s="321"/>
      <c r="JSN136" s="321"/>
      <c r="JSO136" s="321"/>
      <c r="JSP136" s="321"/>
      <c r="JSQ136" s="321"/>
      <c r="JSR136" s="321"/>
      <c r="JSS136" s="321"/>
      <c r="JST136" s="321"/>
      <c r="JSU136" s="321"/>
      <c r="JSV136" s="321"/>
      <c r="JSW136" s="321"/>
      <c r="JSX136" s="321"/>
      <c r="JSY136" s="321"/>
      <c r="JSZ136" s="321"/>
      <c r="JTA136" s="321"/>
      <c r="JTB136" s="321"/>
      <c r="JTC136" s="321"/>
      <c r="JTD136" s="321"/>
      <c r="JTE136" s="321"/>
      <c r="JTF136" s="321"/>
      <c r="JTG136" s="321"/>
      <c r="JTH136" s="321"/>
      <c r="JTI136" s="321"/>
      <c r="JTJ136" s="321"/>
      <c r="JTK136" s="321"/>
      <c r="JTL136" s="321"/>
      <c r="JTM136" s="321"/>
      <c r="JTN136" s="321"/>
      <c r="JTO136" s="321"/>
      <c r="JTP136" s="321"/>
      <c r="JTQ136" s="321"/>
      <c r="JTR136" s="321"/>
      <c r="JTS136" s="321"/>
      <c r="JTT136" s="321"/>
      <c r="JTU136" s="321"/>
      <c r="JTV136" s="321"/>
      <c r="JTW136" s="321"/>
      <c r="JTX136" s="321"/>
      <c r="JTY136" s="321"/>
      <c r="JTZ136" s="321"/>
      <c r="JUA136" s="321"/>
      <c r="JUB136" s="321"/>
      <c r="JUC136" s="321"/>
      <c r="JUD136" s="321"/>
      <c r="JUE136" s="321"/>
      <c r="JUF136" s="321"/>
      <c r="JUG136" s="321"/>
      <c r="JUH136" s="321"/>
      <c r="JUI136" s="321"/>
      <c r="JUJ136" s="321"/>
      <c r="JUK136" s="321"/>
      <c r="JUL136" s="321"/>
      <c r="JUM136" s="321"/>
      <c r="JUN136" s="321"/>
      <c r="JUO136" s="321"/>
      <c r="JUP136" s="321"/>
      <c r="JUQ136" s="321"/>
      <c r="JUR136" s="321"/>
      <c r="JUS136" s="321"/>
      <c r="JUT136" s="321"/>
      <c r="JUU136" s="321"/>
      <c r="JUV136" s="321"/>
      <c r="JUW136" s="321"/>
      <c r="JUX136" s="321"/>
      <c r="JUY136" s="321"/>
      <c r="JUZ136" s="321"/>
      <c r="JVA136" s="321"/>
      <c r="JVB136" s="321"/>
      <c r="JVC136" s="321"/>
      <c r="JVD136" s="321"/>
      <c r="JVE136" s="321"/>
      <c r="JVF136" s="321"/>
      <c r="JVG136" s="321"/>
      <c r="JVH136" s="321"/>
      <c r="JVI136" s="321"/>
      <c r="JVJ136" s="321"/>
      <c r="JVK136" s="321"/>
      <c r="JVL136" s="321"/>
      <c r="JVM136" s="321"/>
      <c r="JVN136" s="321"/>
      <c r="JVO136" s="321"/>
      <c r="JVP136" s="321"/>
      <c r="JVQ136" s="321"/>
      <c r="JVR136" s="321"/>
      <c r="JVS136" s="321"/>
      <c r="JVT136" s="321"/>
      <c r="JVU136" s="321"/>
      <c r="JVV136" s="321"/>
      <c r="JVW136" s="321"/>
      <c r="JVX136" s="321"/>
      <c r="JVY136" s="321"/>
      <c r="JVZ136" s="321"/>
      <c r="JWA136" s="321"/>
      <c r="JWB136" s="321"/>
      <c r="JWC136" s="321"/>
      <c r="JWD136" s="321"/>
      <c r="JWE136" s="321"/>
      <c r="JWF136" s="321"/>
      <c r="JWG136" s="321"/>
      <c r="JWH136" s="321"/>
      <c r="JWI136" s="321"/>
      <c r="JWJ136" s="321"/>
      <c r="JWK136" s="321"/>
      <c r="JWL136" s="321"/>
      <c r="JWM136" s="321"/>
      <c r="JWN136" s="321"/>
      <c r="JWO136" s="321"/>
      <c r="JWP136" s="321"/>
      <c r="JWQ136" s="321"/>
      <c r="JWR136" s="321"/>
      <c r="JWS136" s="321"/>
      <c r="JWT136" s="321"/>
      <c r="JWU136" s="321"/>
      <c r="JWV136" s="321"/>
      <c r="JWW136" s="321"/>
      <c r="JWX136" s="321"/>
      <c r="JWY136" s="321"/>
      <c r="JWZ136" s="321"/>
      <c r="JXA136" s="321"/>
      <c r="JXB136" s="321"/>
      <c r="JXC136" s="321"/>
      <c r="JXD136" s="321"/>
      <c r="JXE136" s="321"/>
      <c r="JXF136" s="321"/>
      <c r="JXG136" s="321"/>
      <c r="JXH136" s="321"/>
      <c r="JXI136" s="321"/>
      <c r="JXJ136" s="321"/>
      <c r="JXK136" s="321"/>
      <c r="JXL136" s="321"/>
      <c r="JXM136" s="321"/>
      <c r="JXN136" s="321"/>
      <c r="JXO136" s="321"/>
      <c r="JXP136" s="321"/>
      <c r="JXQ136" s="321"/>
      <c r="JXR136" s="321"/>
      <c r="JXS136" s="321"/>
      <c r="JXT136" s="321"/>
      <c r="JXU136" s="321"/>
      <c r="JXV136" s="321"/>
      <c r="JXW136" s="321"/>
      <c r="JXX136" s="321"/>
      <c r="JXY136" s="321"/>
      <c r="JXZ136" s="321"/>
      <c r="JYA136" s="321"/>
      <c r="JYB136" s="321"/>
      <c r="JYC136" s="321"/>
      <c r="JYD136" s="321"/>
      <c r="JYE136" s="321"/>
      <c r="JYF136" s="321"/>
      <c r="JYG136" s="321"/>
      <c r="JYH136" s="321"/>
      <c r="JYI136" s="321"/>
      <c r="JYJ136" s="321"/>
      <c r="JYK136" s="321"/>
      <c r="JYL136" s="321"/>
      <c r="JYM136" s="321"/>
      <c r="JYN136" s="321"/>
      <c r="JYO136" s="321"/>
      <c r="JYP136" s="321"/>
      <c r="JYQ136" s="321"/>
      <c r="JYR136" s="321"/>
      <c r="JYS136" s="321"/>
      <c r="JYT136" s="321"/>
      <c r="JYU136" s="321"/>
      <c r="JYV136" s="321"/>
      <c r="JYW136" s="321"/>
      <c r="JYX136" s="321"/>
      <c r="JYY136" s="321"/>
      <c r="JYZ136" s="321"/>
      <c r="JZA136" s="321"/>
      <c r="JZB136" s="321"/>
      <c r="JZC136" s="321"/>
      <c r="JZD136" s="321"/>
      <c r="JZE136" s="321"/>
      <c r="JZF136" s="321"/>
      <c r="JZG136" s="321"/>
      <c r="JZH136" s="321"/>
      <c r="JZI136" s="321"/>
      <c r="JZJ136" s="321"/>
      <c r="JZK136" s="321"/>
      <c r="JZL136" s="321"/>
      <c r="JZM136" s="321"/>
      <c r="JZN136" s="321"/>
      <c r="JZO136" s="321"/>
      <c r="JZP136" s="321"/>
      <c r="JZQ136" s="321"/>
      <c r="JZR136" s="321"/>
      <c r="JZS136" s="321"/>
      <c r="JZT136" s="321"/>
      <c r="JZU136" s="321"/>
      <c r="JZV136" s="321"/>
      <c r="JZW136" s="321"/>
      <c r="JZX136" s="321"/>
      <c r="JZY136" s="321"/>
      <c r="JZZ136" s="321"/>
      <c r="KAA136" s="321"/>
      <c r="KAB136" s="321"/>
      <c r="KAC136" s="321"/>
      <c r="KAD136" s="321"/>
      <c r="KAE136" s="321"/>
      <c r="KAF136" s="321"/>
      <c r="KAG136" s="321"/>
      <c r="KAH136" s="321"/>
      <c r="KAI136" s="321"/>
      <c r="KAJ136" s="321"/>
      <c r="KAK136" s="321"/>
      <c r="KAL136" s="321"/>
      <c r="KAM136" s="321"/>
      <c r="KAN136" s="321"/>
      <c r="KAO136" s="321"/>
      <c r="KAP136" s="321"/>
      <c r="KAQ136" s="321"/>
      <c r="KAR136" s="321"/>
      <c r="KAS136" s="321"/>
      <c r="KAT136" s="321"/>
      <c r="KAU136" s="321"/>
      <c r="KAV136" s="321"/>
      <c r="KAW136" s="321"/>
      <c r="KAX136" s="321"/>
      <c r="KAY136" s="321"/>
      <c r="KAZ136" s="321"/>
      <c r="KBA136" s="321"/>
      <c r="KBB136" s="321"/>
      <c r="KBC136" s="321"/>
      <c r="KBD136" s="321"/>
      <c r="KBE136" s="321"/>
      <c r="KBF136" s="321"/>
      <c r="KBG136" s="321"/>
      <c r="KBH136" s="321"/>
      <c r="KBI136" s="321"/>
      <c r="KBJ136" s="321"/>
      <c r="KBK136" s="321"/>
      <c r="KBL136" s="321"/>
      <c r="KBM136" s="321"/>
      <c r="KBN136" s="321"/>
      <c r="KBO136" s="321"/>
      <c r="KBP136" s="321"/>
      <c r="KBQ136" s="321"/>
      <c r="KBR136" s="321"/>
      <c r="KBS136" s="321"/>
      <c r="KBT136" s="321"/>
      <c r="KBU136" s="321"/>
      <c r="KBV136" s="321"/>
      <c r="KBW136" s="321"/>
      <c r="KBX136" s="321"/>
      <c r="KBY136" s="321"/>
      <c r="KBZ136" s="321"/>
      <c r="KCA136" s="321"/>
      <c r="KCB136" s="321"/>
      <c r="KCC136" s="321"/>
      <c r="KCD136" s="321"/>
      <c r="KCE136" s="321"/>
      <c r="KCF136" s="321"/>
      <c r="KCG136" s="321"/>
      <c r="KCH136" s="321"/>
      <c r="KCI136" s="321"/>
      <c r="KCJ136" s="321"/>
      <c r="KCK136" s="321"/>
      <c r="KCL136" s="321"/>
      <c r="KCM136" s="321"/>
      <c r="KCN136" s="321"/>
      <c r="KCO136" s="321"/>
      <c r="KCP136" s="321"/>
      <c r="KCQ136" s="321"/>
      <c r="KCR136" s="321"/>
      <c r="KCS136" s="321"/>
      <c r="KCT136" s="321"/>
      <c r="KCU136" s="321"/>
      <c r="KCV136" s="321"/>
      <c r="KCW136" s="321"/>
      <c r="KCX136" s="321"/>
      <c r="KCY136" s="321"/>
      <c r="KCZ136" s="321"/>
      <c r="KDA136" s="321"/>
      <c r="KDB136" s="321"/>
      <c r="KDC136" s="321"/>
      <c r="KDD136" s="321"/>
      <c r="KDE136" s="321"/>
      <c r="KDF136" s="321"/>
      <c r="KDG136" s="321"/>
      <c r="KDH136" s="321"/>
      <c r="KDI136" s="321"/>
      <c r="KDJ136" s="321"/>
      <c r="KDK136" s="321"/>
      <c r="KDL136" s="321"/>
      <c r="KDM136" s="321"/>
      <c r="KDN136" s="321"/>
      <c r="KDO136" s="321"/>
      <c r="KDP136" s="321"/>
      <c r="KDQ136" s="321"/>
      <c r="KDR136" s="321"/>
      <c r="KDS136" s="321"/>
      <c r="KDT136" s="321"/>
      <c r="KDU136" s="321"/>
      <c r="KDV136" s="321"/>
      <c r="KDW136" s="321"/>
      <c r="KDX136" s="321"/>
      <c r="KDY136" s="321"/>
      <c r="KDZ136" s="321"/>
      <c r="KEA136" s="321"/>
      <c r="KEB136" s="321"/>
      <c r="KEC136" s="321"/>
      <c r="KED136" s="321"/>
      <c r="KEE136" s="321"/>
      <c r="KEF136" s="321"/>
      <c r="KEG136" s="321"/>
      <c r="KEH136" s="321"/>
      <c r="KEI136" s="321"/>
      <c r="KEJ136" s="321"/>
      <c r="KEK136" s="321"/>
      <c r="KEL136" s="321"/>
      <c r="KEM136" s="321"/>
      <c r="KEN136" s="321"/>
      <c r="KEO136" s="321"/>
      <c r="KEP136" s="321"/>
      <c r="KEQ136" s="321"/>
      <c r="KER136" s="321"/>
      <c r="KES136" s="321"/>
      <c r="KET136" s="321"/>
      <c r="KEU136" s="321"/>
      <c r="KEV136" s="321"/>
      <c r="KEW136" s="321"/>
      <c r="KEX136" s="321"/>
      <c r="KEY136" s="321"/>
      <c r="KEZ136" s="321"/>
      <c r="KFA136" s="321"/>
      <c r="KFB136" s="321"/>
      <c r="KFC136" s="321"/>
      <c r="KFD136" s="321"/>
      <c r="KFE136" s="321"/>
      <c r="KFF136" s="321"/>
      <c r="KFG136" s="321"/>
      <c r="KFH136" s="321"/>
      <c r="KFI136" s="321"/>
      <c r="KFJ136" s="321"/>
      <c r="KFK136" s="321"/>
      <c r="KFL136" s="321"/>
      <c r="KFM136" s="321"/>
      <c r="KFN136" s="321"/>
      <c r="KFO136" s="321"/>
      <c r="KFP136" s="321"/>
      <c r="KFQ136" s="321"/>
      <c r="KFR136" s="321"/>
      <c r="KFS136" s="321"/>
      <c r="KFT136" s="321"/>
      <c r="KFU136" s="321"/>
      <c r="KFV136" s="321"/>
      <c r="KFW136" s="321"/>
      <c r="KFX136" s="321"/>
      <c r="KFY136" s="321"/>
      <c r="KFZ136" s="321"/>
      <c r="KGA136" s="321"/>
      <c r="KGB136" s="321"/>
      <c r="KGC136" s="321"/>
      <c r="KGD136" s="321"/>
      <c r="KGE136" s="321"/>
      <c r="KGF136" s="321"/>
      <c r="KGG136" s="321"/>
      <c r="KGH136" s="321"/>
      <c r="KGI136" s="321"/>
      <c r="KGJ136" s="321"/>
      <c r="KGK136" s="321"/>
      <c r="KGL136" s="321"/>
      <c r="KGM136" s="321"/>
      <c r="KGN136" s="321"/>
      <c r="KGO136" s="321"/>
      <c r="KGP136" s="321"/>
      <c r="KGQ136" s="321"/>
      <c r="KGR136" s="321"/>
      <c r="KGS136" s="321"/>
      <c r="KGT136" s="321"/>
      <c r="KGU136" s="321"/>
      <c r="KGV136" s="321"/>
      <c r="KGW136" s="321"/>
      <c r="KGX136" s="321"/>
      <c r="KGY136" s="321"/>
      <c r="KGZ136" s="321"/>
      <c r="KHA136" s="321"/>
      <c r="KHB136" s="321"/>
      <c r="KHC136" s="321"/>
      <c r="KHD136" s="321"/>
      <c r="KHE136" s="321"/>
      <c r="KHF136" s="321"/>
      <c r="KHG136" s="321"/>
      <c r="KHH136" s="321"/>
      <c r="KHI136" s="321"/>
      <c r="KHJ136" s="321"/>
      <c r="KHK136" s="321"/>
      <c r="KHL136" s="321"/>
      <c r="KHM136" s="321"/>
      <c r="KHN136" s="321"/>
      <c r="KHO136" s="321"/>
      <c r="KHP136" s="321"/>
      <c r="KHQ136" s="321"/>
      <c r="KHR136" s="321"/>
      <c r="KHS136" s="321"/>
      <c r="KHT136" s="321"/>
      <c r="KHU136" s="321"/>
      <c r="KHV136" s="321"/>
      <c r="KHW136" s="321"/>
      <c r="KHX136" s="321"/>
      <c r="KHY136" s="321"/>
      <c r="KHZ136" s="321"/>
      <c r="KIA136" s="321"/>
      <c r="KIB136" s="321"/>
      <c r="KIC136" s="321"/>
      <c r="KID136" s="321"/>
      <c r="KIE136" s="321"/>
      <c r="KIF136" s="321"/>
      <c r="KIG136" s="321"/>
      <c r="KIH136" s="321"/>
      <c r="KII136" s="321"/>
      <c r="KIJ136" s="321"/>
      <c r="KIK136" s="321"/>
      <c r="KIL136" s="321"/>
      <c r="KIM136" s="321"/>
      <c r="KIN136" s="321"/>
      <c r="KIO136" s="321"/>
      <c r="KIP136" s="321"/>
      <c r="KIQ136" s="321"/>
      <c r="KIR136" s="321"/>
      <c r="KIS136" s="321"/>
      <c r="KIT136" s="321"/>
      <c r="KIU136" s="321"/>
      <c r="KIV136" s="321"/>
      <c r="KIW136" s="321"/>
      <c r="KIX136" s="321"/>
      <c r="KIY136" s="321"/>
      <c r="KIZ136" s="321"/>
      <c r="KJA136" s="321"/>
      <c r="KJB136" s="321"/>
      <c r="KJC136" s="321"/>
      <c r="KJD136" s="321"/>
      <c r="KJE136" s="321"/>
      <c r="KJF136" s="321"/>
      <c r="KJG136" s="321"/>
      <c r="KJH136" s="321"/>
      <c r="KJI136" s="321"/>
      <c r="KJJ136" s="321"/>
      <c r="KJK136" s="321"/>
      <c r="KJL136" s="321"/>
      <c r="KJM136" s="321"/>
      <c r="KJN136" s="321"/>
      <c r="KJO136" s="321"/>
      <c r="KJP136" s="321"/>
      <c r="KJQ136" s="321"/>
      <c r="KJR136" s="321"/>
      <c r="KJS136" s="321"/>
      <c r="KJT136" s="321"/>
      <c r="KJU136" s="321"/>
      <c r="KJV136" s="321"/>
      <c r="KJW136" s="321"/>
      <c r="KJX136" s="321"/>
      <c r="KJY136" s="321"/>
      <c r="KJZ136" s="321"/>
      <c r="KKA136" s="321"/>
      <c r="KKB136" s="321"/>
      <c r="KKC136" s="321"/>
      <c r="KKD136" s="321"/>
      <c r="KKE136" s="321"/>
      <c r="KKF136" s="321"/>
      <c r="KKG136" s="321"/>
      <c r="KKH136" s="321"/>
      <c r="KKI136" s="321"/>
      <c r="KKJ136" s="321"/>
      <c r="KKK136" s="321"/>
      <c r="KKL136" s="321"/>
      <c r="KKM136" s="321"/>
      <c r="KKN136" s="321"/>
      <c r="KKO136" s="321"/>
      <c r="KKP136" s="321"/>
      <c r="KKQ136" s="321"/>
      <c r="KKR136" s="321"/>
      <c r="KKS136" s="321"/>
      <c r="KKT136" s="321"/>
      <c r="KKU136" s="321"/>
      <c r="KKV136" s="321"/>
      <c r="KKW136" s="321"/>
      <c r="KKX136" s="321"/>
      <c r="KKY136" s="321"/>
      <c r="KKZ136" s="321"/>
      <c r="KLA136" s="321"/>
      <c r="KLB136" s="321"/>
      <c r="KLC136" s="321"/>
      <c r="KLD136" s="321"/>
      <c r="KLE136" s="321"/>
      <c r="KLF136" s="321"/>
      <c r="KLG136" s="321"/>
      <c r="KLH136" s="321"/>
      <c r="KLI136" s="321"/>
      <c r="KLJ136" s="321"/>
      <c r="KLK136" s="321"/>
      <c r="KLL136" s="321"/>
      <c r="KLM136" s="321"/>
      <c r="KLN136" s="321"/>
      <c r="KLO136" s="321"/>
      <c r="KLP136" s="321"/>
      <c r="KLQ136" s="321"/>
      <c r="KLR136" s="321"/>
      <c r="KLS136" s="321"/>
      <c r="KLT136" s="321"/>
      <c r="KLU136" s="321"/>
      <c r="KLV136" s="321"/>
      <c r="KLW136" s="321"/>
      <c r="KLX136" s="321"/>
      <c r="KLY136" s="321"/>
      <c r="KLZ136" s="321"/>
      <c r="KMA136" s="321"/>
      <c r="KMB136" s="321"/>
      <c r="KMC136" s="321"/>
      <c r="KMD136" s="321"/>
      <c r="KME136" s="321"/>
      <c r="KMF136" s="321"/>
      <c r="KMG136" s="321"/>
      <c r="KMH136" s="321"/>
      <c r="KMI136" s="321"/>
      <c r="KMJ136" s="321"/>
      <c r="KMK136" s="321"/>
      <c r="KML136" s="321"/>
      <c r="KMM136" s="321"/>
      <c r="KMN136" s="321"/>
      <c r="KMO136" s="321"/>
      <c r="KMP136" s="321"/>
      <c r="KMQ136" s="321"/>
      <c r="KMR136" s="321"/>
      <c r="KMS136" s="321"/>
      <c r="KMT136" s="321"/>
      <c r="KMU136" s="321"/>
      <c r="KMV136" s="321"/>
      <c r="KMW136" s="321"/>
      <c r="KMX136" s="321"/>
      <c r="KMY136" s="321"/>
      <c r="KMZ136" s="321"/>
      <c r="KNA136" s="321"/>
      <c r="KNB136" s="321"/>
      <c r="KNC136" s="321"/>
      <c r="KND136" s="321"/>
      <c r="KNE136" s="321"/>
      <c r="KNF136" s="321"/>
      <c r="KNG136" s="321"/>
      <c r="KNH136" s="321"/>
      <c r="KNI136" s="321"/>
      <c r="KNJ136" s="321"/>
      <c r="KNK136" s="321"/>
      <c r="KNL136" s="321"/>
      <c r="KNM136" s="321"/>
      <c r="KNN136" s="321"/>
      <c r="KNO136" s="321"/>
      <c r="KNP136" s="321"/>
      <c r="KNQ136" s="321"/>
      <c r="KNR136" s="321"/>
      <c r="KNS136" s="321"/>
      <c r="KNT136" s="321"/>
      <c r="KNU136" s="321"/>
      <c r="KNV136" s="321"/>
      <c r="KNW136" s="321"/>
      <c r="KNX136" s="321"/>
      <c r="KNY136" s="321"/>
      <c r="KNZ136" s="321"/>
      <c r="KOA136" s="321"/>
      <c r="KOB136" s="321"/>
      <c r="KOC136" s="321"/>
      <c r="KOD136" s="321"/>
      <c r="KOE136" s="321"/>
      <c r="KOF136" s="321"/>
      <c r="KOG136" s="321"/>
      <c r="KOH136" s="321"/>
      <c r="KOI136" s="321"/>
      <c r="KOJ136" s="321"/>
      <c r="KOK136" s="321"/>
      <c r="KOL136" s="321"/>
      <c r="KOM136" s="321"/>
      <c r="KON136" s="321"/>
      <c r="KOO136" s="321"/>
      <c r="KOP136" s="321"/>
      <c r="KOQ136" s="321"/>
      <c r="KOR136" s="321"/>
      <c r="KOS136" s="321"/>
      <c r="KOT136" s="321"/>
      <c r="KOU136" s="321"/>
      <c r="KOV136" s="321"/>
      <c r="KOW136" s="321"/>
      <c r="KOX136" s="321"/>
      <c r="KOY136" s="321"/>
      <c r="KOZ136" s="321"/>
      <c r="KPA136" s="321"/>
      <c r="KPB136" s="321"/>
      <c r="KPC136" s="321"/>
      <c r="KPD136" s="321"/>
      <c r="KPE136" s="321"/>
      <c r="KPF136" s="321"/>
      <c r="KPG136" s="321"/>
      <c r="KPH136" s="321"/>
      <c r="KPI136" s="321"/>
      <c r="KPJ136" s="321"/>
      <c r="KPK136" s="321"/>
      <c r="KPL136" s="321"/>
      <c r="KPM136" s="321"/>
      <c r="KPN136" s="321"/>
      <c r="KPO136" s="321"/>
      <c r="KPP136" s="321"/>
      <c r="KPQ136" s="321"/>
      <c r="KPR136" s="321"/>
      <c r="KPS136" s="321"/>
      <c r="KPT136" s="321"/>
      <c r="KPU136" s="321"/>
      <c r="KPV136" s="321"/>
      <c r="KPW136" s="321"/>
      <c r="KPX136" s="321"/>
      <c r="KPY136" s="321"/>
      <c r="KPZ136" s="321"/>
      <c r="KQA136" s="321"/>
      <c r="KQB136" s="321"/>
      <c r="KQC136" s="321"/>
      <c r="KQD136" s="321"/>
      <c r="KQE136" s="321"/>
      <c r="KQF136" s="321"/>
      <c r="KQG136" s="321"/>
      <c r="KQH136" s="321"/>
      <c r="KQI136" s="321"/>
      <c r="KQJ136" s="321"/>
      <c r="KQK136" s="321"/>
      <c r="KQL136" s="321"/>
      <c r="KQM136" s="321"/>
      <c r="KQN136" s="321"/>
      <c r="KQO136" s="321"/>
      <c r="KQP136" s="321"/>
      <c r="KQQ136" s="321"/>
      <c r="KQR136" s="321"/>
      <c r="KQS136" s="321"/>
      <c r="KQT136" s="321"/>
      <c r="KQU136" s="321"/>
      <c r="KQV136" s="321"/>
      <c r="KQW136" s="321"/>
      <c r="KQX136" s="321"/>
      <c r="KQY136" s="321"/>
      <c r="KQZ136" s="321"/>
      <c r="KRA136" s="321"/>
      <c r="KRB136" s="321"/>
      <c r="KRC136" s="321"/>
      <c r="KRD136" s="321"/>
      <c r="KRE136" s="321"/>
      <c r="KRF136" s="321"/>
      <c r="KRG136" s="321"/>
      <c r="KRH136" s="321"/>
      <c r="KRI136" s="321"/>
      <c r="KRJ136" s="321"/>
      <c r="KRK136" s="321"/>
      <c r="KRL136" s="321"/>
      <c r="KRM136" s="321"/>
      <c r="KRN136" s="321"/>
      <c r="KRO136" s="321"/>
      <c r="KRP136" s="321"/>
      <c r="KRQ136" s="321"/>
      <c r="KRR136" s="321"/>
      <c r="KRS136" s="321"/>
      <c r="KRT136" s="321"/>
      <c r="KRU136" s="321"/>
      <c r="KRV136" s="321"/>
      <c r="KRW136" s="321"/>
      <c r="KRX136" s="321"/>
      <c r="KRY136" s="321"/>
      <c r="KRZ136" s="321"/>
      <c r="KSA136" s="321"/>
      <c r="KSB136" s="321"/>
      <c r="KSC136" s="321"/>
      <c r="KSD136" s="321"/>
      <c r="KSE136" s="321"/>
      <c r="KSF136" s="321"/>
      <c r="KSG136" s="321"/>
      <c r="KSH136" s="321"/>
      <c r="KSI136" s="321"/>
      <c r="KSJ136" s="321"/>
      <c r="KSK136" s="321"/>
      <c r="KSL136" s="321"/>
      <c r="KSM136" s="321"/>
      <c r="KSN136" s="321"/>
      <c r="KSO136" s="321"/>
      <c r="KSP136" s="321"/>
      <c r="KSQ136" s="321"/>
      <c r="KSR136" s="321"/>
      <c r="KSS136" s="321"/>
      <c r="KST136" s="321"/>
      <c r="KSU136" s="321"/>
      <c r="KSV136" s="321"/>
      <c r="KSW136" s="321"/>
      <c r="KSX136" s="321"/>
      <c r="KSY136" s="321"/>
      <c r="KSZ136" s="321"/>
      <c r="KTA136" s="321"/>
      <c r="KTB136" s="321"/>
      <c r="KTC136" s="321"/>
      <c r="KTD136" s="321"/>
      <c r="KTE136" s="321"/>
      <c r="KTF136" s="321"/>
      <c r="KTG136" s="321"/>
      <c r="KTH136" s="321"/>
      <c r="KTI136" s="321"/>
      <c r="KTJ136" s="321"/>
      <c r="KTK136" s="321"/>
      <c r="KTL136" s="321"/>
      <c r="KTM136" s="321"/>
      <c r="KTN136" s="321"/>
      <c r="KTO136" s="321"/>
      <c r="KTP136" s="321"/>
      <c r="KTQ136" s="321"/>
      <c r="KTR136" s="321"/>
      <c r="KTS136" s="321"/>
      <c r="KTT136" s="321"/>
      <c r="KTU136" s="321"/>
      <c r="KTV136" s="321"/>
      <c r="KTW136" s="321"/>
      <c r="KTX136" s="321"/>
      <c r="KTY136" s="321"/>
      <c r="KTZ136" s="321"/>
      <c r="KUA136" s="321"/>
      <c r="KUB136" s="321"/>
      <c r="KUC136" s="321"/>
      <c r="KUD136" s="321"/>
      <c r="KUE136" s="321"/>
      <c r="KUF136" s="321"/>
      <c r="KUG136" s="321"/>
      <c r="KUH136" s="321"/>
      <c r="KUI136" s="321"/>
      <c r="KUJ136" s="321"/>
      <c r="KUK136" s="321"/>
      <c r="KUL136" s="321"/>
      <c r="KUM136" s="321"/>
      <c r="KUN136" s="321"/>
      <c r="KUO136" s="321"/>
      <c r="KUP136" s="321"/>
      <c r="KUQ136" s="321"/>
      <c r="KUR136" s="321"/>
      <c r="KUS136" s="321"/>
      <c r="KUT136" s="321"/>
      <c r="KUU136" s="321"/>
      <c r="KUV136" s="321"/>
      <c r="KUW136" s="321"/>
      <c r="KUX136" s="321"/>
      <c r="KUY136" s="321"/>
      <c r="KUZ136" s="321"/>
      <c r="KVA136" s="321"/>
      <c r="KVB136" s="321"/>
      <c r="KVC136" s="321"/>
      <c r="KVD136" s="321"/>
      <c r="KVE136" s="321"/>
      <c r="KVF136" s="321"/>
      <c r="KVG136" s="321"/>
      <c r="KVH136" s="321"/>
      <c r="KVI136" s="321"/>
      <c r="KVJ136" s="321"/>
      <c r="KVK136" s="321"/>
      <c r="KVL136" s="321"/>
      <c r="KVM136" s="321"/>
      <c r="KVN136" s="321"/>
      <c r="KVO136" s="321"/>
      <c r="KVP136" s="321"/>
      <c r="KVQ136" s="321"/>
      <c r="KVR136" s="321"/>
      <c r="KVS136" s="321"/>
      <c r="KVT136" s="321"/>
      <c r="KVU136" s="321"/>
      <c r="KVV136" s="321"/>
      <c r="KVW136" s="321"/>
      <c r="KVX136" s="321"/>
      <c r="KVY136" s="321"/>
      <c r="KVZ136" s="321"/>
      <c r="KWA136" s="321"/>
      <c r="KWB136" s="321"/>
      <c r="KWC136" s="321"/>
      <c r="KWD136" s="321"/>
      <c r="KWE136" s="321"/>
      <c r="KWF136" s="321"/>
      <c r="KWG136" s="321"/>
      <c r="KWH136" s="321"/>
      <c r="KWI136" s="321"/>
      <c r="KWJ136" s="321"/>
      <c r="KWK136" s="321"/>
      <c r="KWL136" s="321"/>
      <c r="KWM136" s="321"/>
      <c r="KWN136" s="321"/>
      <c r="KWO136" s="321"/>
      <c r="KWP136" s="321"/>
      <c r="KWQ136" s="321"/>
      <c r="KWR136" s="321"/>
      <c r="KWS136" s="321"/>
      <c r="KWT136" s="321"/>
      <c r="KWU136" s="321"/>
      <c r="KWV136" s="321"/>
      <c r="KWW136" s="321"/>
      <c r="KWX136" s="321"/>
      <c r="KWY136" s="321"/>
      <c r="KWZ136" s="321"/>
      <c r="KXA136" s="321"/>
      <c r="KXB136" s="321"/>
      <c r="KXC136" s="321"/>
      <c r="KXD136" s="321"/>
      <c r="KXE136" s="321"/>
      <c r="KXF136" s="321"/>
      <c r="KXG136" s="321"/>
      <c r="KXH136" s="321"/>
      <c r="KXI136" s="321"/>
      <c r="KXJ136" s="321"/>
      <c r="KXK136" s="321"/>
      <c r="KXL136" s="321"/>
      <c r="KXM136" s="321"/>
      <c r="KXN136" s="321"/>
      <c r="KXO136" s="321"/>
      <c r="KXP136" s="321"/>
      <c r="KXQ136" s="321"/>
      <c r="KXR136" s="321"/>
      <c r="KXS136" s="321"/>
      <c r="KXT136" s="321"/>
      <c r="KXU136" s="321"/>
      <c r="KXV136" s="321"/>
      <c r="KXW136" s="321"/>
      <c r="KXX136" s="321"/>
      <c r="KXY136" s="321"/>
      <c r="KXZ136" s="321"/>
      <c r="KYA136" s="321"/>
      <c r="KYB136" s="321"/>
      <c r="KYC136" s="321"/>
      <c r="KYD136" s="321"/>
      <c r="KYE136" s="321"/>
      <c r="KYF136" s="321"/>
      <c r="KYG136" s="321"/>
      <c r="KYH136" s="321"/>
      <c r="KYI136" s="321"/>
      <c r="KYJ136" s="321"/>
      <c r="KYK136" s="321"/>
      <c r="KYL136" s="321"/>
      <c r="KYM136" s="321"/>
      <c r="KYN136" s="321"/>
      <c r="KYO136" s="321"/>
      <c r="KYP136" s="321"/>
      <c r="KYQ136" s="321"/>
      <c r="KYR136" s="321"/>
      <c r="KYS136" s="321"/>
      <c r="KYT136" s="321"/>
      <c r="KYU136" s="321"/>
      <c r="KYV136" s="321"/>
      <c r="KYW136" s="321"/>
      <c r="KYX136" s="321"/>
      <c r="KYY136" s="321"/>
      <c r="KYZ136" s="321"/>
      <c r="KZA136" s="321"/>
      <c r="KZB136" s="321"/>
      <c r="KZC136" s="321"/>
      <c r="KZD136" s="321"/>
      <c r="KZE136" s="321"/>
      <c r="KZF136" s="321"/>
      <c r="KZG136" s="321"/>
      <c r="KZH136" s="321"/>
      <c r="KZI136" s="321"/>
      <c r="KZJ136" s="321"/>
      <c r="KZK136" s="321"/>
      <c r="KZL136" s="321"/>
      <c r="KZM136" s="321"/>
      <c r="KZN136" s="321"/>
      <c r="KZO136" s="321"/>
      <c r="KZP136" s="321"/>
      <c r="KZQ136" s="321"/>
      <c r="KZR136" s="321"/>
      <c r="KZS136" s="321"/>
      <c r="KZT136" s="321"/>
      <c r="KZU136" s="321"/>
      <c r="KZV136" s="321"/>
      <c r="KZW136" s="321"/>
      <c r="KZX136" s="321"/>
      <c r="KZY136" s="321"/>
      <c r="KZZ136" s="321"/>
      <c r="LAA136" s="321"/>
      <c r="LAB136" s="321"/>
      <c r="LAC136" s="321"/>
      <c r="LAD136" s="321"/>
      <c r="LAE136" s="321"/>
      <c r="LAF136" s="321"/>
      <c r="LAG136" s="321"/>
      <c r="LAH136" s="321"/>
      <c r="LAI136" s="321"/>
      <c r="LAJ136" s="321"/>
      <c r="LAK136" s="321"/>
      <c r="LAL136" s="321"/>
      <c r="LAM136" s="321"/>
      <c r="LAN136" s="321"/>
      <c r="LAO136" s="321"/>
      <c r="LAP136" s="321"/>
      <c r="LAQ136" s="321"/>
      <c r="LAR136" s="321"/>
      <c r="LAS136" s="321"/>
      <c r="LAT136" s="321"/>
      <c r="LAU136" s="321"/>
      <c r="LAV136" s="321"/>
      <c r="LAW136" s="321"/>
      <c r="LAX136" s="321"/>
      <c r="LAY136" s="321"/>
      <c r="LAZ136" s="321"/>
      <c r="LBA136" s="321"/>
      <c r="LBB136" s="321"/>
      <c r="LBC136" s="321"/>
      <c r="LBD136" s="321"/>
      <c r="LBE136" s="321"/>
      <c r="LBF136" s="321"/>
      <c r="LBG136" s="321"/>
      <c r="LBH136" s="321"/>
      <c r="LBI136" s="321"/>
      <c r="LBJ136" s="321"/>
      <c r="LBK136" s="321"/>
      <c r="LBL136" s="321"/>
      <c r="LBM136" s="321"/>
      <c r="LBN136" s="321"/>
      <c r="LBO136" s="321"/>
      <c r="LBP136" s="321"/>
      <c r="LBQ136" s="321"/>
      <c r="LBR136" s="321"/>
      <c r="LBS136" s="321"/>
      <c r="LBT136" s="321"/>
      <c r="LBU136" s="321"/>
      <c r="LBV136" s="321"/>
      <c r="LBW136" s="321"/>
      <c r="LBX136" s="321"/>
      <c r="LBY136" s="321"/>
      <c r="LBZ136" s="321"/>
      <c r="LCA136" s="321"/>
      <c r="LCB136" s="321"/>
      <c r="LCC136" s="321"/>
      <c r="LCD136" s="321"/>
      <c r="LCE136" s="321"/>
      <c r="LCF136" s="321"/>
      <c r="LCG136" s="321"/>
      <c r="LCH136" s="321"/>
      <c r="LCI136" s="321"/>
      <c r="LCJ136" s="321"/>
      <c r="LCK136" s="321"/>
      <c r="LCL136" s="321"/>
      <c r="LCM136" s="321"/>
      <c r="LCN136" s="321"/>
      <c r="LCO136" s="321"/>
      <c r="LCP136" s="321"/>
      <c r="LCQ136" s="321"/>
      <c r="LCR136" s="321"/>
      <c r="LCS136" s="321"/>
      <c r="LCT136" s="321"/>
      <c r="LCU136" s="321"/>
      <c r="LCV136" s="321"/>
      <c r="LCW136" s="321"/>
      <c r="LCX136" s="321"/>
      <c r="LCY136" s="321"/>
      <c r="LCZ136" s="321"/>
      <c r="LDA136" s="321"/>
      <c r="LDB136" s="321"/>
      <c r="LDC136" s="321"/>
      <c r="LDD136" s="321"/>
      <c r="LDE136" s="321"/>
      <c r="LDF136" s="321"/>
      <c r="LDG136" s="321"/>
      <c r="LDH136" s="321"/>
      <c r="LDI136" s="321"/>
      <c r="LDJ136" s="321"/>
      <c r="LDK136" s="321"/>
      <c r="LDL136" s="321"/>
      <c r="LDM136" s="321"/>
      <c r="LDN136" s="321"/>
      <c r="LDO136" s="321"/>
      <c r="LDP136" s="321"/>
      <c r="LDQ136" s="321"/>
      <c r="LDR136" s="321"/>
      <c r="LDS136" s="321"/>
      <c r="LDT136" s="321"/>
      <c r="LDU136" s="321"/>
      <c r="LDV136" s="321"/>
      <c r="LDW136" s="321"/>
      <c r="LDX136" s="321"/>
      <c r="LDY136" s="321"/>
      <c r="LDZ136" s="321"/>
      <c r="LEA136" s="321"/>
      <c r="LEB136" s="321"/>
      <c r="LEC136" s="321"/>
      <c r="LED136" s="321"/>
      <c r="LEE136" s="321"/>
      <c r="LEF136" s="321"/>
      <c r="LEG136" s="321"/>
      <c r="LEH136" s="321"/>
      <c r="LEI136" s="321"/>
      <c r="LEJ136" s="321"/>
      <c r="LEK136" s="321"/>
      <c r="LEL136" s="321"/>
      <c r="LEM136" s="321"/>
      <c r="LEN136" s="321"/>
      <c r="LEO136" s="321"/>
      <c r="LEP136" s="321"/>
      <c r="LEQ136" s="321"/>
      <c r="LER136" s="321"/>
      <c r="LES136" s="321"/>
      <c r="LET136" s="321"/>
      <c r="LEU136" s="321"/>
      <c r="LEV136" s="321"/>
      <c r="LEW136" s="321"/>
      <c r="LEX136" s="321"/>
      <c r="LEY136" s="321"/>
      <c r="LEZ136" s="321"/>
      <c r="LFA136" s="321"/>
      <c r="LFB136" s="321"/>
      <c r="LFC136" s="321"/>
      <c r="LFD136" s="321"/>
      <c r="LFE136" s="321"/>
      <c r="LFF136" s="321"/>
      <c r="LFG136" s="321"/>
      <c r="LFH136" s="321"/>
      <c r="LFI136" s="321"/>
      <c r="LFJ136" s="321"/>
      <c r="LFK136" s="321"/>
      <c r="LFL136" s="321"/>
      <c r="LFM136" s="321"/>
      <c r="LFN136" s="321"/>
      <c r="LFO136" s="321"/>
      <c r="LFP136" s="321"/>
      <c r="LFQ136" s="321"/>
      <c r="LFR136" s="321"/>
      <c r="LFS136" s="321"/>
      <c r="LFT136" s="321"/>
      <c r="LFU136" s="321"/>
      <c r="LFV136" s="321"/>
      <c r="LFW136" s="321"/>
      <c r="LFX136" s="321"/>
      <c r="LFY136" s="321"/>
      <c r="LFZ136" s="321"/>
      <c r="LGA136" s="321"/>
      <c r="LGB136" s="321"/>
      <c r="LGC136" s="321"/>
      <c r="LGD136" s="321"/>
      <c r="LGE136" s="321"/>
      <c r="LGF136" s="321"/>
      <c r="LGG136" s="321"/>
      <c r="LGH136" s="321"/>
      <c r="LGI136" s="321"/>
      <c r="LGJ136" s="321"/>
      <c r="LGK136" s="321"/>
      <c r="LGL136" s="321"/>
      <c r="LGM136" s="321"/>
      <c r="LGN136" s="321"/>
      <c r="LGO136" s="321"/>
      <c r="LGP136" s="321"/>
      <c r="LGQ136" s="321"/>
      <c r="LGR136" s="321"/>
      <c r="LGS136" s="321"/>
      <c r="LGT136" s="321"/>
      <c r="LGU136" s="321"/>
      <c r="LGV136" s="321"/>
      <c r="LGW136" s="321"/>
      <c r="LGX136" s="321"/>
      <c r="LGY136" s="321"/>
      <c r="LGZ136" s="321"/>
      <c r="LHA136" s="321"/>
      <c r="LHB136" s="321"/>
      <c r="LHC136" s="321"/>
      <c r="LHD136" s="321"/>
      <c r="LHE136" s="321"/>
      <c r="LHF136" s="321"/>
      <c r="LHG136" s="321"/>
      <c r="LHH136" s="321"/>
      <c r="LHI136" s="321"/>
      <c r="LHJ136" s="321"/>
      <c r="LHK136" s="321"/>
      <c r="LHL136" s="321"/>
      <c r="LHM136" s="321"/>
      <c r="LHN136" s="321"/>
      <c r="LHO136" s="321"/>
      <c r="LHP136" s="321"/>
      <c r="LHQ136" s="321"/>
      <c r="LHR136" s="321"/>
      <c r="LHS136" s="321"/>
      <c r="LHT136" s="321"/>
      <c r="LHU136" s="321"/>
      <c r="LHV136" s="321"/>
      <c r="LHW136" s="321"/>
      <c r="LHX136" s="321"/>
      <c r="LHY136" s="321"/>
      <c r="LHZ136" s="321"/>
      <c r="LIA136" s="321"/>
      <c r="LIB136" s="321"/>
      <c r="LIC136" s="321"/>
      <c r="LID136" s="321"/>
      <c r="LIE136" s="321"/>
      <c r="LIF136" s="321"/>
      <c r="LIG136" s="321"/>
      <c r="LIH136" s="321"/>
      <c r="LII136" s="321"/>
      <c r="LIJ136" s="321"/>
      <c r="LIK136" s="321"/>
      <c r="LIL136" s="321"/>
      <c r="LIM136" s="321"/>
      <c r="LIN136" s="321"/>
      <c r="LIO136" s="321"/>
      <c r="LIP136" s="321"/>
      <c r="LIQ136" s="321"/>
      <c r="LIR136" s="321"/>
      <c r="LIS136" s="321"/>
      <c r="LIT136" s="321"/>
      <c r="LIU136" s="321"/>
      <c r="LIV136" s="321"/>
      <c r="LIW136" s="321"/>
      <c r="LIX136" s="321"/>
      <c r="LIY136" s="321"/>
      <c r="LIZ136" s="321"/>
      <c r="LJA136" s="321"/>
      <c r="LJB136" s="321"/>
      <c r="LJC136" s="321"/>
      <c r="LJD136" s="321"/>
      <c r="LJE136" s="321"/>
      <c r="LJF136" s="321"/>
      <c r="LJG136" s="321"/>
      <c r="LJH136" s="321"/>
      <c r="LJI136" s="321"/>
      <c r="LJJ136" s="321"/>
      <c r="LJK136" s="321"/>
      <c r="LJL136" s="321"/>
      <c r="LJM136" s="321"/>
      <c r="LJN136" s="321"/>
      <c r="LJO136" s="321"/>
      <c r="LJP136" s="321"/>
      <c r="LJQ136" s="321"/>
      <c r="LJR136" s="321"/>
      <c r="LJS136" s="321"/>
      <c r="LJT136" s="321"/>
      <c r="LJU136" s="321"/>
      <c r="LJV136" s="321"/>
      <c r="LJW136" s="321"/>
      <c r="LJX136" s="321"/>
      <c r="LJY136" s="321"/>
      <c r="LJZ136" s="321"/>
      <c r="LKA136" s="321"/>
      <c r="LKB136" s="321"/>
      <c r="LKC136" s="321"/>
      <c r="LKD136" s="321"/>
      <c r="LKE136" s="321"/>
      <c r="LKF136" s="321"/>
      <c r="LKG136" s="321"/>
      <c r="LKH136" s="321"/>
      <c r="LKI136" s="321"/>
      <c r="LKJ136" s="321"/>
      <c r="LKK136" s="321"/>
      <c r="LKL136" s="321"/>
      <c r="LKM136" s="321"/>
      <c r="LKN136" s="321"/>
      <c r="LKO136" s="321"/>
      <c r="LKP136" s="321"/>
      <c r="LKQ136" s="321"/>
      <c r="LKR136" s="321"/>
      <c r="LKS136" s="321"/>
      <c r="LKT136" s="321"/>
      <c r="LKU136" s="321"/>
      <c r="LKV136" s="321"/>
      <c r="LKW136" s="321"/>
      <c r="LKX136" s="321"/>
      <c r="LKY136" s="321"/>
      <c r="LKZ136" s="321"/>
      <c r="LLA136" s="321"/>
      <c r="LLB136" s="321"/>
      <c r="LLC136" s="321"/>
      <c r="LLD136" s="321"/>
      <c r="LLE136" s="321"/>
      <c r="LLF136" s="321"/>
      <c r="LLG136" s="321"/>
      <c r="LLH136" s="321"/>
      <c r="LLI136" s="321"/>
      <c r="LLJ136" s="321"/>
      <c r="LLK136" s="321"/>
      <c r="LLL136" s="321"/>
      <c r="LLM136" s="321"/>
      <c r="LLN136" s="321"/>
      <c r="LLO136" s="321"/>
      <c r="LLP136" s="321"/>
      <c r="LLQ136" s="321"/>
      <c r="LLR136" s="321"/>
      <c r="LLS136" s="321"/>
      <c r="LLT136" s="321"/>
      <c r="LLU136" s="321"/>
      <c r="LLV136" s="321"/>
      <c r="LLW136" s="321"/>
      <c r="LLX136" s="321"/>
      <c r="LLY136" s="321"/>
      <c r="LLZ136" s="321"/>
      <c r="LMA136" s="321"/>
      <c r="LMB136" s="321"/>
      <c r="LMC136" s="321"/>
      <c r="LMD136" s="321"/>
      <c r="LME136" s="321"/>
      <c r="LMF136" s="321"/>
      <c r="LMG136" s="321"/>
      <c r="LMH136" s="321"/>
      <c r="LMI136" s="321"/>
      <c r="LMJ136" s="321"/>
      <c r="LMK136" s="321"/>
      <c r="LML136" s="321"/>
      <c r="LMM136" s="321"/>
      <c r="LMN136" s="321"/>
      <c r="LMO136" s="321"/>
      <c r="LMP136" s="321"/>
      <c r="LMQ136" s="321"/>
      <c r="LMR136" s="321"/>
      <c r="LMS136" s="321"/>
      <c r="LMT136" s="321"/>
      <c r="LMU136" s="321"/>
      <c r="LMV136" s="321"/>
      <c r="LMW136" s="321"/>
      <c r="LMX136" s="321"/>
      <c r="LMY136" s="321"/>
      <c r="LMZ136" s="321"/>
      <c r="LNA136" s="321"/>
      <c r="LNB136" s="321"/>
      <c r="LNC136" s="321"/>
      <c r="LND136" s="321"/>
      <c r="LNE136" s="321"/>
      <c r="LNF136" s="321"/>
      <c r="LNG136" s="321"/>
      <c r="LNH136" s="321"/>
      <c r="LNI136" s="321"/>
      <c r="LNJ136" s="321"/>
      <c r="LNK136" s="321"/>
      <c r="LNL136" s="321"/>
      <c r="LNM136" s="321"/>
      <c r="LNN136" s="321"/>
      <c r="LNO136" s="321"/>
      <c r="LNP136" s="321"/>
      <c r="LNQ136" s="321"/>
      <c r="LNR136" s="321"/>
      <c r="LNS136" s="321"/>
      <c r="LNT136" s="321"/>
      <c r="LNU136" s="321"/>
      <c r="LNV136" s="321"/>
      <c r="LNW136" s="321"/>
      <c r="LNX136" s="321"/>
      <c r="LNY136" s="321"/>
      <c r="LNZ136" s="321"/>
      <c r="LOA136" s="321"/>
      <c r="LOB136" s="321"/>
      <c r="LOC136" s="321"/>
      <c r="LOD136" s="321"/>
      <c r="LOE136" s="321"/>
      <c r="LOF136" s="321"/>
      <c r="LOG136" s="321"/>
      <c r="LOH136" s="321"/>
      <c r="LOI136" s="321"/>
      <c r="LOJ136" s="321"/>
      <c r="LOK136" s="321"/>
      <c r="LOL136" s="321"/>
      <c r="LOM136" s="321"/>
      <c r="LON136" s="321"/>
      <c r="LOO136" s="321"/>
      <c r="LOP136" s="321"/>
      <c r="LOQ136" s="321"/>
      <c r="LOR136" s="321"/>
      <c r="LOS136" s="321"/>
      <c r="LOT136" s="321"/>
      <c r="LOU136" s="321"/>
      <c r="LOV136" s="321"/>
      <c r="LOW136" s="321"/>
      <c r="LOX136" s="321"/>
      <c r="LOY136" s="321"/>
      <c r="LOZ136" s="321"/>
      <c r="LPA136" s="321"/>
      <c r="LPB136" s="321"/>
      <c r="LPC136" s="321"/>
      <c r="LPD136" s="321"/>
      <c r="LPE136" s="321"/>
      <c r="LPF136" s="321"/>
      <c r="LPG136" s="321"/>
      <c r="LPH136" s="321"/>
      <c r="LPI136" s="321"/>
      <c r="LPJ136" s="321"/>
      <c r="LPK136" s="321"/>
      <c r="LPL136" s="321"/>
      <c r="LPM136" s="321"/>
      <c r="LPN136" s="321"/>
      <c r="LPO136" s="321"/>
      <c r="LPP136" s="321"/>
      <c r="LPQ136" s="321"/>
      <c r="LPR136" s="321"/>
      <c r="LPS136" s="321"/>
      <c r="LPT136" s="321"/>
      <c r="LPU136" s="321"/>
      <c r="LPV136" s="321"/>
      <c r="LPW136" s="321"/>
      <c r="LPX136" s="321"/>
      <c r="LPY136" s="321"/>
      <c r="LPZ136" s="321"/>
      <c r="LQA136" s="321"/>
      <c r="LQB136" s="321"/>
      <c r="LQC136" s="321"/>
      <c r="LQD136" s="321"/>
      <c r="LQE136" s="321"/>
      <c r="LQF136" s="321"/>
      <c r="LQG136" s="321"/>
      <c r="LQH136" s="321"/>
      <c r="LQI136" s="321"/>
      <c r="LQJ136" s="321"/>
      <c r="LQK136" s="321"/>
      <c r="LQL136" s="321"/>
      <c r="LQM136" s="321"/>
      <c r="LQN136" s="321"/>
      <c r="LQO136" s="321"/>
      <c r="LQP136" s="321"/>
      <c r="LQQ136" s="321"/>
      <c r="LQR136" s="321"/>
      <c r="LQS136" s="321"/>
      <c r="LQT136" s="321"/>
      <c r="LQU136" s="321"/>
      <c r="LQV136" s="321"/>
      <c r="LQW136" s="321"/>
      <c r="LQX136" s="321"/>
      <c r="LQY136" s="321"/>
      <c r="LQZ136" s="321"/>
      <c r="LRA136" s="321"/>
      <c r="LRB136" s="321"/>
      <c r="LRC136" s="321"/>
      <c r="LRD136" s="321"/>
      <c r="LRE136" s="321"/>
      <c r="LRF136" s="321"/>
      <c r="LRG136" s="321"/>
      <c r="LRH136" s="321"/>
      <c r="LRI136" s="321"/>
      <c r="LRJ136" s="321"/>
      <c r="LRK136" s="321"/>
      <c r="LRL136" s="321"/>
      <c r="LRM136" s="321"/>
      <c r="LRN136" s="321"/>
      <c r="LRO136" s="321"/>
      <c r="LRP136" s="321"/>
      <c r="LRQ136" s="321"/>
      <c r="LRR136" s="321"/>
      <c r="LRS136" s="321"/>
      <c r="LRT136" s="321"/>
      <c r="LRU136" s="321"/>
      <c r="LRV136" s="321"/>
      <c r="LRW136" s="321"/>
      <c r="LRX136" s="321"/>
      <c r="LRY136" s="321"/>
      <c r="LRZ136" s="321"/>
      <c r="LSA136" s="321"/>
      <c r="LSB136" s="321"/>
      <c r="LSC136" s="321"/>
      <c r="LSD136" s="321"/>
      <c r="LSE136" s="321"/>
      <c r="LSF136" s="321"/>
      <c r="LSG136" s="321"/>
      <c r="LSH136" s="321"/>
      <c r="LSI136" s="321"/>
      <c r="LSJ136" s="321"/>
      <c r="LSK136" s="321"/>
      <c r="LSL136" s="321"/>
      <c r="LSM136" s="321"/>
      <c r="LSN136" s="321"/>
      <c r="LSO136" s="321"/>
      <c r="LSP136" s="321"/>
      <c r="LSQ136" s="321"/>
      <c r="LSR136" s="321"/>
      <c r="LSS136" s="321"/>
      <c r="LST136" s="321"/>
      <c r="LSU136" s="321"/>
      <c r="LSV136" s="321"/>
      <c r="LSW136" s="321"/>
      <c r="LSX136" s="321"/>
      <c r="LSY136" s="321"/>
      <c r="LSZ136" s="321"/>
      <c r="LTA136" s="321"/>
      <c r="LTB136" s="321"/>
      <c r="LTC136" s="321"/>
      <c r="LTD136" s="321"/>
      <c r="LTE136" s="321"/>
      <c r="LTF136" s="321"/>
      <c r="LTG136" s="321"/>
      <c r="LTH136" s="321"/>
      <c r="LTI136" s="321"/>
      <c r="LTJ136" s="321"/>
      <c r="LTK136" s="321"/>
      <c r="LTL136" s="321"/>
      <c r="LTM136" s="321"/>
      <c r="LTN136" s="321"/>
      <c r="LTO136" s="321"/>
      <c r="LTP136" s="321"/>
      <c r="LTQ136" s="321"/>
      <c r="LTR136" s="321"/>
      <c r="LTS136" s="321"/>
      <c r="LTT136" s="321"/>
      <c r="LTU136" s="321"/>
      <c r="LTV136" s="321"/>
      <c r="LTW136" s="321"/>
      <c r="LTX136" s="321"/>
      <c r="LTY136" s="321"/>
      <c r="LTZ136" s="321"/>
      <c r="LUA136" s="321"/>
      <c r="LUB136" s="321"/>
      <c r="LUC136" s="321"/>
      <c r="LUD136" s="321"/>
      <c r="LUE136" s="321"/>
      <c r="LUF136" s="321"/>
      <c r="LUG136" s="321"/>
      <c r="LUH136" s="321"/>
      <c r="LUI136" s="321"/>
      <c r="LUJ136" s="321"/>
      <c r="LUK136" s="321"/>
      <c r="LUL136" s="321"/>
      <c r="LUM136" s="321"/>
      <c r="LUN136" s="321"/>
      <c r="LUO136" s="321"/>
      <c r="LUP136" s="321"/>
      <c r="LUQ136" s="321"/>
      <c r="LUR136" s="321"/>
      <c r="LUS136" s="321"/>
      <c r="LUT136" s="321"/>
      <c r="LUU136" s="321"/>
      <c r="LUV136" s="321"/>
      <c r="LUW136" s="321"/>
      <c r="LUX136" s="321"/>
      <c r="LUY136" s="321"/>
      <c r="LUZ136" s="321"/>
      <c r="LVA136" s="321"/>
      <c r="LVB136" s="321"/>
      <c r="LVC136" s="321"/>
      <c r="LVD136" s="321"/>
      <c r="LVE136" s="321"/>
      <c r="LVF136" s="321"/>
      <c r="LVG136" s="321"/>
      <c r="LVH136" s="321"/>
      <c r="LVI136" s="321"/>
      <c r="LVJ136" s="321"/>
      <c r="LVK136" s="321"/>
      <c r="LVL136" s="321"/>
      <c r="LVM136" s="321"/>
      <c r="LVN136" s="321"/>
      <c r="LVO136" s="321"/>
      <c r="LVP136" s="321"/>
      <c r="LVQ136" s="321"/>
      <c r="LVR136" s="321"/>
      <c r="LVS136" s="321"/>
      <c r="LVT136" s="321"/>
      <c r="LVU136" s="321"/>
      <c r="LVV136" s="321"/>
      <c r="LVW136" s="321"/>
      <c r="LVX136" s="321"/>
      <c r="LVY136" s="321"/>
      <c r="LVZ136" s="321"/>
      <c r="LWA136" s="321"/>
      <c r="LWB136" s="321"/>
      <c r="LWC136" s="321"/>
      <c r="LWD136" s="321"/>
      <c r="LWE136" s="321"/>
      <c r="LWF136" s="321"/>
      <c r="LWG136" s="321"/>
      <c r="LWH136" s="321"/>
      <c r="LWI136" s="321"/>
      <c r="LWJ136" s="321"/>
      <c r="LWK136" s="321"/>
      <c r="LWL136" s="321"/>
      <c r="LWM136" s="321"/>
      <c r="LWN136" s="321"/>
      <c r="LWO136" s="321"/>
      <c r="LWP136" s="321"/>
      <c r="LWQ136" s="321"/>
      <c r="LWR136" s="321"/>
      <c r="LWS136" s="321"/>
      <c r="LWT136" s="321"/>
      <c r="LWU136" s="321"/>
      <c r="LWV136" s="321"/>
      <c r="LWW136" s="321"/>
      <c r="LWX136" s="321"/>
      <c r="LWY136" s="321"/>
      <c r="LWZ136" s="321"/>
      <c r="LXA136" s="321"/>
      <c r="LXB136" s="321"/>
      <c r="LXC136" s="321"/>
      <c r="LXD136" s="321"/>
      <c r="LXE136" s="321"/>
      <c r="LXF136" s="321"/>
      <c r="LXG136" s="321"/>
      <c r="LXH136" s="321"/>
      <c r="LXI136" s="321"/>
      <c r="LXJ136" s="321"/>
      <c r="LXK136" s="321"/>
      <c r="LXL136" s="321"/>
      <c r="LXM136" s="321"/>
      <c r="LXN136" s="321"/>
      <c r="LXO136" s="321"/>
      <c r="LXP136" s="321"/>
      <c r="LXQ136" s="321"/>
      <c r="LXR136" s="321"/>
      <c r="LXS136" s="321"/>
      <c r="LXT136" s="321"/>
      <c r="LXU136" s="321"/>
      <c r="LXV136" s="321"/>
      <c r="LXW136" s="321"/>
      <c r="LXX136" s="321"/>
      <c r="LXY136" s="321"/>
      <c r="LXZ136" s="321"/>
      <c r="LYA136" s="321"/>
      <c r="LYB136" s="321"/>
      <c r="LYC136" s="321"/>
      <c r="LYD136" s="321"/>
      <c r="LYE136" s="321"/>
      <c r="LYF136" s="321"/>
      <c r="LYG136" s="321"/>
      <c r="LYH136" s="321"/>
      <c r="LYI136" s="321"/>
      <c r="LYJ136" s="321"/>
      <c r="LYK136" s="321"/>
      <c r="LYL136" s="321"/>
      <c r="LYM136" s="321"/>
      <c r="LYN136" s="321"/>
      <c r="LYO136" s="321"/>
      <c r="LYP136" s="321"/>
      <c r="LYQ136" s="321"/>
      <c r="LYR136" s="321"/>
      <c r="LYS136" s="321"/>
      <c r="LYT136" s="321"/>
      <c r="LYU136" s="321"/>
      <c r="LYV136" s="321"/>
      <c r="LYW136" s="321"/>
      <c r="LYX136" s="321"/>
      <c r="LYY136" s="321"/>
      <c r="LYZ136" s="321"/>
      <c r="LZA136" s="321"/>
      <c r="LZB136" s="321"/>
      <c r="LZC136" s="321"/>
      <c r="LZD136" s="321"/>
      <c r="LZE136" s="321"/>
      <c r="LZF136" s="321"/>
      <c r="LZG136" s="321"/>
      <c r="LZH136" s="321"/>
      <c r="LZI136" s="321"/>
      <c r="LZJ136" s="321"/>
      <c r="LZK136" s="321"/>
      <c r="LZL136" s="321"/>
      <c r="LZM136" s="321"/>
      <c r="LZN136" s="321"/>
      <c r="LZO136" s="321"/>
      <c r="LZP136" s="321"/>
      <c r="LZQ136" s="321"/>
      <c r="LZR136" s="321"/>
      <c r="LZS136" s="321"/>
      <c r="LZT136" s="321"/>
      <c r="LZU136" s="321"/>
      <c r="LZV136" s="321"/>
      <c r="LZW136" s="321"/>
      <c r="LZX136" s="321"/>
      <c r="LZY136" s="321"/>
      <c r="LZZ136" s="321"/>
      <c r="MAA136" s="321"/>
      <c r="MAB136" s="321"/>
      <c r="MAC136" s="321"/>
      <c r="MAD136" s="321"/>
      <c r="MAE136" s="321"/>
      <c r="MAF136" s="321"/>
      <c r="MAG136" s="321"/>
      <c r="MAH136" s="321"/>
      <c r="MAI136" s="321"/>
      <c r="MAJ136" s="321"/>
      <c r="MAK136" s="321"/>
      <c r="MAL136" s="321"/>
      <c r="MAM136" s="321"/>
      <c r="MAN136" s="321"/>
      <c r="MAO136" s="321"/>
      <c r="MAP136" s="321"/>
      <c r="MAQ136" s="321"/>
      <c r="MAR136" s="321"/>
      <c r="MAS136" s="321"/>
      <c r="MAT136" s="321"/>
      <c r="MAU136" s="321"/>
      <c r="MAV136" s="321"/>
      <c r="MAW136" s="321"/>
      <c r="MAX136" s="321"/>
      <c r="MAY136" s="321"/>
      <c r="MAZ136" s="321"/>
      <c r="MBA136" s="321"/>
      <c r="MBB136" s="321"/>
      <c r="MBC136" s="321"/>
      <c r="MBD136" s="321"/>
      <c r="MBE136" s="321"/>
      <c r="MBF136" s="321"/>
      <c r="MBG136" s="321"/>
      <c r="MBH136" s="321"/>
      <c r="MBI136" s="321"/>
      <c r="MBJ136" s="321"/>
      <c r="MBK136" s="321"/>
      <c r="MBL136" s="321"/>
      <c r="MBM136" s="321"/>
      <c r="MBN136" s="321"/>
      <c r="MBO136" s="321"/>
      <c r="MBP136" s="321"/>
      <c r="MBQ136" s="321"/>
      <c r="MBR136" s="321"/>
      <c r="MBS136" s="321"/>
      <c r="MBT136" s="321"/>
      <c r="MBU136" s="321"/>
      <c r="MBV136" s="321"/>
      <c r="MBW136" s="321"/>
      <c r="MBX136" s="321"/>
      <c r="MBY136" s="321"/>
      <c r="MBZ136" s="321"/>
      <c r="MCA136" s="321"/>
      <c r="MCB136" s="321"/>
      <c r="MCC136" s="321"/>
      <c r="MCD136" s="321"/>
      <c r="MCE136" s="321"/>
      <c r="MCF136" s="321"/>
      <c r="MCG136" s="321"/>
      <c r="MCH136" s="321"/>
      <c r="MCI136" s="321"/>
      <c r="MCJ136" s="321"/>
      <c r="MCK136" s="321"/>
      <c r="MCL136" s="321"/>
      <c r="MCM136" s="321"/>
      <c r="MCN136" s="321"/>
      <c r="MCO136" s="321"/>
      <c r="MCP136" s="321"/>
      <c r="MCQ136" s="321"/>
      <c r="MCR136" s="321"/>
      <c r="MCS136" s="321"/>
      <c r="MCT136" s="321"/>
      <c r="MCU136" s="321"/>
      <c r="MCV136" s="321"/>
      <c r="MCW136" s="321"/>
      <c r="MCX136" s="321"/>
      <c r="MCY136" s="321"/>
      <c r="MCZ136" s="321"/>
      <c r="MDA136" s="321"/>
      <c r="MDB136" s="321"/>
      <c r="MDC136" s="321"/>
      <c r="MDD136" s="321"/>
      <c r="MDE136" s="321"/>
      <c r="MDF136" s="321"/>
      <c r="MDG136" s="321"/>
      <c r="MDH136" s="321"/>
      <c r="MDI136" s="321"/>
      <c r="MDJ136" s="321"/>
      <c r="MDK136" s="321"/>
      <c r="MDL136" s="321"/>
      <c r="MDM136" s="321"/>
      <c r="MDN136" s="321"/>
      <c r="MDO136" s="321"/>
      <c r="MDP136" s="321"/>
      <c r="MDQ136" s="321"/>
      <c r="MDR136" s="321"/>
      <c r="MDS136" s="321"/>
      <c r="MDT136" s="321"/>
      <c r="MDU136" s="321"/>
      <c r="MDV136" s="321"/>
      <c r="MDW136" s="321"/>
      <c r="MDX136" s="321"/>
      <c r="MDY136" s="321"/>
      <c r="MDZ136" s="321"/>
      <c r="MEA136" s="321"/>
      <c r="MEB136" s="321"/>
      <c r="MEC136" s="321"/>
      <c r="MED136" s="321"/>
      <c r="MEE136" s="321"/>
      <c r="MEF136" s="321"/>
      <c r="MEG136" s="321"/>
      <c r="MEH136" s="321"/>
      <c r="MEI136" s="321"/>
      <c r="MEJ136" s="321"/>
      <c r="MEK136" s="321"/>
      <c r="MEL136" s="321"/>
      <c r="MEM136" s="321"/>
      <c r="MEN136" s="321"/>
      <c r="MEO136" s="321"/>
      <c r="MEP136" s="321"/>
      <c r="MEQ136" s="321"/>
      <c r="MER136" s="321"/>
      <c r="MES136" s="321"/>
      <c r="MET136" s="321"/>
      <c r="MEU136" s="321"/>
      <c r="MEV136" s="321"/>
      <c r="MEW136" s="321"/>
      <c r="MEX136" s="321"/>
      <c r="MEY136" s="321"/>
      <c r="MEZ136" s="321"/>
      <c r="MFA136" s="321"/>
      <c r="MFB136" s="321"/>
      <c r="MFC136" s="321"/>
      <c r="MFD136" s="321"/>
      <c r="MFE136" s="321"/>
      <c r="MFF136" s="321"/>
      <c r="MFG136" s="321"/>
      <c r="MFH136" s="321"/>
      <c r="MFI136" s="321"/>
      <c r="MFJ136" s="321"/>
      <c r="MFK136" s="321"/>
      <c r="MFL136" s="321"/>
      <c r="MFM136" s="321"/>
      <c r="MFN136" s="321"/>
      <c r="MFO136" s="321"/>
      <c r="MFP136" s="321"/>
      <c r="MFQ136" s="321"/>
      <c r="MFR136" s="321"/>
      <c r="MFS136" s="321"/>
      <c r="MFT136" s="321"/>
      <c r="MFU136" s="321"/>
      <c r="MFV136" s="321"/>
      <c r="MFW136" s="321"/>
      <c r="MFX136" s="321"/>
      <c r="MFY136" s="321"/>
      <c r="MFZ136" s="321"/>
      <c r="MGA136" s="321"/>
      <c r="MGB136" s="321"/>
      <c r="MGC136" s="321"/>
      <c r="MGD136" s="321"/>
      <c r="MGE136" s="321"/>
      <c r="MGF136" s="321"/>
      <c r="MGG136" s="321"/>
      <c r="MGH136" s="321"/>
      <c r="MGI136" s="321"/>
      <c r="MGJ136" s="321"/>
      <c r="MGK136" s="321"/>
      <c r="MGL136" s="321"/>
      <c r="MGM136" s="321"/>
      <c r="MGN136" s="321"/>
      <c r="MGO136" s="321"/>
      <c r="MGP136" s="321"/>
      <c r="MGQ136" s="321"/>
      <c r="MGR136" s="321"/>
      <c r="MGS136" s="321"/>
      <c r="MGT136" s="321"/>
      <c r="MGU136" s="321"/>
      <c r="MGV136" s="321"/>
      <c r="MGW136" s="321"/>
      <c r="MGX136" s="321"/>
      <c r="MGY136" s="321"/>
      <c r="MGZ136" s="321"/>
      <c r="MHA136" s="321"/>
      <c r="MHB136" s="321"/>
      <c r="MHC136" s="321"/>
      <c r="MHD136" s="321"/>
      <c r="MHE136" s="321"/>
      <c r="MHF136" s="321"/>
      <c r="MHG136" s="321"/>
      <c r="MHH136" s="321"/>
      <c r="MHI136" s="321"/>
      <c r="MHJ136" s="321"/>
      <c r="MHK136" s="321"/>
      <c r="MHL136" s="321"/>
      <c r="MHM136" s="321"/>
      <c r="MHN136" s="321"/>
      <c r="MHO136" s="321"/>
      <c r="MHP136" s="321"/>
      <c r="MHQ136" s="321"/>
      <c r="MHR136" s="321"/>
      <c r="MHS136" s="321"/>
      <c r="MHT136" s="321"/>
      <c r="MHU136" s="321"/>
      <c r="MHV136" s="321"/>
      <c r="MHW136" s="321"/>
      <c r="MHX136" s="321"/>
      <c r="MHY136" s="321"/>
      <c r="MHZ136" s="321"/>
      <c r="MIA136" s="321"/>
      <c r="MIB136" s="321"/>
      <c r="MIC136" s="321"/>
      <c r="MID136" s="321"/>
      <c r="MIE136" s="321"/>
      <c r="MIF136" s="321"/>
      <c r="MIG136" s="321"/>
      <c r="MIH136" s="321"/>
      <c r="MII136" s="321"/>
      <c r="MIJ136" s="321"/>
      <c r="MIK136" s="321"/>
      <c r="MIL136" s="321"/>
      <c r="MIM136" s="321"/>
      <c r="MIN136" s="321"/>
      <c r="MIO136" s="321"/>
      <c r="MIP136" s="321"/>
      <c r="MIQ136" s="321"/>
      <c r="MIR136" s="321"/>
      <c r="MIS136" s="321"/>
      <c r="MIT136" s="321"/>
      <c r="MIU136" s="321"/>
      <c r="MIV136" s="321"/>
      <c r="MIW136" s="321"/>
      <c r="MIX136" s="321"/>
      <c r="MIY136" s="321"/>
      <c r="MIZ136" s="321"/>
      <c r="MJA136" s="321"/>
      <c r="MJB136" s="321"/>
      <c r="MJC136" s="321"/>
      <c r="MJD136" s="321"/>
      <c r="MJE136" s="321"/>
      <c r="MJF136" s="321"/>
      <c r="MJG136" s="321"/>
      <c r="MJH136" s="321"/>
      <c r="MJI136" s="321"/>
      <c r="MJJ136" s="321"/>
      <c r="MJK136" s="321"/>
      <c r="MJL136" s="321"/>
      <c r="MJM136" s="321"/>
      <c r="MJN136" s="321"/>
      <c r="MJO136" s="321"/>
      <c r="MJP136" s="321"/>
      <c r="MJQ136" s="321"/>
      <c r="MJR136" s="321"/>
      <c r="MJS136" s="321"/>
      <c r="MJT136" s="321"/>
      <c r="MJU136" s="321"/>
      <c r="MJV136" s="321"/>
      <c r="MJW136" s="321"/>
      <c r="MJX136" s="321"/>
      <c r="MJY136" s="321"/>
      <c r="MJZ136" s="321"/>
      <c r="MKA136" s="321"/>
      <c r="MKB136" s="321"/>
      <c r="MKC136" s="321"/>
      <c r="MKD136" s="321"/>
      <c r="MKE136" s="321"/>
      <c r="MKF136" s="321"/>
      <c r="MKG136" s="321"/>
      <c r="MKH136" s="321"/>
      <c r="MKI136" s="321"/>
      <c r="MKJ136" s="321"/>
      <c r="MKK136" s="321"/>
      <c r="MKL136" s="321"/>
      <c r="MKM136" s="321"/>
      <c r="MKN136" s="321"/>
      <c r="MKO136" s="321"/>
      <c r="MKP136" s="321"/>
      <c r="MKQ136" s="321"/>
      <c r="MKR136" s="321"/>
      <c r="MKS136" s="321"/>
      <c r="MKT136" s="321"/>
      <c r="MKU136" s="321"/>
      <c r="MKV136" s="321"/>
      <c r="MKW136" s="321"/>
      <c r="MKX136" s="321"/>
      <c r="MKY136" s="321"/>
      <c r="MKZ136" s="321"/>
      <c r="MLA136" s="321"/>
      <c r="MLB136" s="321"/>
      <c r="MLC136" s="321"/>
      <c r="MLD136" s="321"/>
      <c r="MLE136" s="321"/>
      <c r="MLF136" s="321"/>
      <c r="MLG136" s="321"/>
      <c r="MLH136" s="321"/>
      <c r="MLI136" s="321"/>
      <c r="MLJ136" s="321"/>
      <c r="MLK136" s="321"/>
      <c r="MLL136" s="321"/>
      <c r="MLM136" s="321"/>
      <c r="MLN136" s="321"/>
      <c r="MLO136" s="321"/>
      <c r="MLP136" s="321"/>
      <c r="MLQ136" s="321"/>
      <c r="MLR136" s="321"/>
      <c r="MLS136" s="321"/>
      <c r="MLT136" s="321"/>
      <c r="MLU136" s="321"/>
      <c r="MLV136" s="321"/>
      <c r="MLW136" s="321"/>
      <c r="MLX136" s="321"/>
      <c r="MLY136" s="321"/>
      <c r="MLZ136" s="321"/>
      <c r="MMA136" s="321"/>
      <c r="MMB136" s="321"/>
      <c r="MMC136" s="321"/>
      <c r="MMD136" s="321"/>
      <c r="MME136" s="321"/>
      <c r="MMF136" s="321"/>
      <c r="MMG136" s="321"/>
      <c r="MMH136" s="321"/>
      <c r="MMI136" s="321"/>
      <c r="MMJ136" s="321"/>
      <c r="MMK136" s="321"/>
      <c r="MML136" s="321"/>
      <c r="MMM136" s="321"/>
      <c r="MMN136" s="321"/>
      <c r="MMO136" s="321"/>
      <c r="MMP136" s="321"/>
      <c r="MMQ136" s="321"/>
      <c r="MMR136" s="321"/>
      <c r="MMS136" s="321"/>
      <c r="MMT136" s="321"/>
      <c r="MMU136" s="321"/>
      <c r="MMV136" s="321"/>
      <c r="MMW136" s="321"/>
      <c r="MMX136" s="321"/>
      <c r="MMY136" s="321"/>
      <c r="MMZ136" s="321"/>
      <c r="MNA136" s="321"/>
      <c r="MNB136" s="321"/>
      <c r="MNC136" s="321"/>
      <c r="MND136" s="321"/>
      <c r="MNE136" s="321"/>
      <c r="MNF136" s="321"/>
      <c r="MNG136" s="321"/>
      <c r="MNH136" s="321"/>
      <c r="MNI136" s="321"/>
      <c r="MNJ136" s="321"/>
      <c r="MNK136" s="321"/>
      <c r="MNL136" s="321"/>
      <c r="MNM136" s="321"/>
      <c r="MNN136" s="321"/>
      <c r="MNO136" s="321"/>
      <c r="MNP136" s="321"/>
      <c r="MNQ136" s="321"/>
      <c r="MNR136" s="321"/>
      <c r="MNS136" s="321"/>
      <c r="MNT136" s="321"/>
      <c r="MNU136" s="321"/>
      <c r="MNV136" s="321"/>
      <c r="MNW136" s="321"/>
      <c r="MNX136" s="321"/>
      <c r="MNY136" s="321"/>
      <c r="MNZ136" s="321"/>
      <c r="MOA136" s="321"/>
      <c r="MOB136" s="321"/>
      <c r="MOC136" s="321"/>
      <c r="MOD136" s="321"/>
      <c r="MOE136" s="321"/>
      <c r="MOF136" s="321"/>
      <c r="MOG136" s="321"/>
      <c r="MOH136" s="321"/>
      <c r="MOI136" s="321"/>
      <c r="MOJ136" s="321"/>
      <c r="MOK136" s="321"/>
      <c r="MOL136" s="321"/>
      <c r="MOM136" s="321"/>
      <c r="MON136" s="321"/>
      <c r="MOO136" s="321"/>
      <c r="MOP136" s="321"/>
      <c r="MOQ136" s="321"/>
      <c r="MOR136" s="321"/>
      <c r="MOS136" s="321"/>
      <c r="MOT136" s="321"/>
      <c r="MOU136" s="321"/>
      <c r="MOV136" s="321"/>
      <c r="MOW136" s="321"/>
      <c r="MOX136" s="321"/>
      <c r="MOY136" s="321"/>
      <c r="MOZ136" s="321"/>
      <c r="MPA136" s="321"/>
      <c r="MPB136" s="321"/>
      <c r="MPC136" s="321"/>
      <c r="MPD136" s="321"/>
      <c r="MPE136" s="321"/>
      <c r="MPF136" s="321"/>
      <c r="MPG136" s="321"/>
      <c r="MPH136" s="321"/>
      <c r="MPI136" s="321"/>
      <c r="MPJ136" s="321"/>
      <c r="MPK136" s="321"/>
      <c r="MPL136" s="321"/>
      <c r="MPM136" s="321"/>
      <c r="MPN136" s="321"/>
      <c r="MPO136" s="321"/>
      <c r="MPP136" s="321"/>
      <c r="MPQ136" s="321"/>
      <c r="MPR136" s="321"/>
      <c r="MPS136" s="321"/>
      <c r="MPT136" s="321"/>
      <c r="MPU136" s="321"/>
      <c r="MPV136" s="321"/>
      <c r="MPW136" s="321"/>
      <c r="MPX136" s="321"/>
      <c r="MPY136" s="321"/>
      <c r="MPZ136" s="321"/>
      <c r="MQA136" s="321"/>
      <c r="MQB136" s="321"/>
      <c r="MQC136" s="321"/>
      <c r="MQD136" s="321"/>
      <c r="MQE136" s="321"/>
      <c r="MQF136" s="321"/>
      <c r="MQG136" s="321"/>
      <c r="MQH136" s="321"/>
      <c r="MQI136" s="321"/>
      <c r="MQJ136" s="321"/>
      <c r="MQK136" s="321"/>
      <c r="MQL136" s="321"/>
      <c r="MQM136" s="321"/>
      <c r="MQN136" s="321"/>
      <c r="MQO136" s="321"/>
      <c r="MQP136" s="321"/>
      <c r="MQQ136" s="321"/>
      <c r="MQR136" s="321"/>
      <c r="MQS136" s="321"/>
      <c r="MQT136" s="321"/>
      <c r="MQU136" s="321"/>
      <c r="MQV136" s="321"/>
      <c r="MQW136" s="321"/>
      <c r="MQX136" s="321"/>
      <c r="MQY136" s="321"/>
      <c r="MQZ136" s="321"/>
      <c r="MRA136" s="321"/>
      <c r="MRB136" s="321"/>
      <c r="MRC136" s="321"/>
      <c r="MRD136" s="321"/>
      <c r="MRE136" s="321"/>
      <c r="MRF136" s="321"/>
      <c r="MRG136" s="321"/>
      <c r="MRH136" s="321"/>
      <c r="MRI136" s="321"/>
      <c r="MRJ136" s="321"/>
      <c r="MRK136" s="321"/>
      <c r="MRL136" s="321"/>
      <c r="MRM136" s="321"/>
      <c r="MRN136" s="321"/>
      <c r="MRO136" s="321"/>
      <c r="MRP136" s="321"/>
      <c r="MRQ136" s="321"/>
      <c r="MRR136" s="321"/>
      <c r="MRS136" s="321"/>
      <c r="MRT136" s="321"/>
      <c r="MRU136" s="321"/>
      <c r="MRV136" s="321"/>
      <c r="MRW136" s="321"/>
      <c r="MRX136" s="321"/>
      <c r="MRY136" s="321"/>
      <c r="MRZ136" s="321"/>
      <c r="MSA136" s="321"/>
      <c r="MSB136" s="321"/>
      <c r="MSC136" s="321"/>
      <c r="MSD136" s="321"/>
      <c r="MSE136" s="321"/>
      <c r="MSF136" s="321"/>
      <c r="MSG136" s="321"/>
      <c r="MSH136" s="321"/>
      <c r="MSI136" s="321"/>
      <c r="MSJ136" s="321"/>
      <c r="MSK136" s="321"/>
      <c r="MSL136" s="321"/>
      <c r="MSM136" s="321"/>
      <c r="MSN136" s="321"/>
      <c r="MSO136" s="321"/>
      <c r="MSP136" s="321"/>
      <c r="MSQ136" s="321"/>
      <c r="MSR136" s="321"/>
      <c r="MSS136" s="321"/>
      <c r="MST136" s="321"/>
      <c r="MSU136" s="321"/>
      <c r="MSV136" s="321"/>
      <c r="MSW136" s="321"/>
      <c r="MSX136" s="321"/>
      <c r="MSY136" s="321"/>
      <c r="MSZ136" s="321"/>
      <c r="MTA136" s="321"/>
      <c r="MTB136" s="321"/>
      <c r="MTC136" s="321"/>
      <c r="MTD136" s="321"/>
      <c r="MTE136" s="321"/>
      <c r="MTF136" s="321"/>
      <c r="MTG136" s="321"/>
      <c r="MTH136" s="321"/>
      <c r="MTI136" s="321"/>
      <c r="MTJ136" s="321"/>
      <c r="MTK136" s="321"/>
      <c r="MTL136" s="321"/>
      <c r="MTM136" s="321"/>
      <c r="MTN136" s="321"/>
      <c r="MTO136" s="321"/>
      <c r="MTP136" s="321"/>
      <c r="MTQ136" s="321"/>
      <c r="MTR136" s="321"/>
      <c r="MTS136" s="321"/>
      <c r="MTT136" s="321"/>
      <c r="MTU136" s="321"/>
      <c r="MTV136" s="321"/>
      <c r="MTW136" s="321"/>
      <c r="MTX136" s="321"/>
      <c r="MTY136" s="321"/>
      <c r="MTZ136" s="321"/>
      <c r="MUA136" s="321"/>
      <c r="MUB136" s="321"/>
      <c r="MUC136" s="321"/>
      <c r="MUD136" s="321"/>
      <c r="MUE136" s="321"/>
      <c r="MUF136" s="321"/>
      <c r="MUG136" s="321"/>
      <c r="MUH136" s="321"/>
      <c r="MUI136" s="321"/>
      <c r="MUJ136" s="321"/>
      <c r="MUK136" s="321"/>
      <c r="MUL136" s="321"/>
      <c r="MUM136" s="321"/>
      <c r="MUN136" s="321"/>
      <c r="MUO136" s="321"/>
      <c r="MUP136" s="321"/>
      <c r="MUQ136" s="321"/>
      <c r="MUR136" s="321"/>
      <c r="MUS136" s="321"/>
      <c r="MUT136" s="321"/>
      <c r="MUU136" s="321"/>
      <c r="MUV136" s="321"/>
      <c r="MUW136" s="321"/>
      <c r="MUX136" s="321"/>
      <c r="MUY136" s="321"/>
      <c r="MUZ136" s="321"/>
      <c r="MVA136" s="321"/>
      <c r="MVB136" s="321"/>
      <c r="MVC136" s="321"/>
      <c r="MVD136" s="321"/>
      <c r="MVE136" s="321"/>
      <c r="MVF136" s="321"/>
      <c r="MVG136" s="321"/>
      <c r="MVH136" s="321"/>
      <c r="MVI136" s="321"/>
      <c r="MVJ136" s="321"/>
      <c r="MVK136" s="321"/>
      <c r="MVL136" s="321"/>
      <c r="MVM136" s="321"/>
      <c r="MVN136" s="321"/>
      <c r="MVO136" s="321"/>
      <c r="MVP136" s="321"/>
      <c r="MVQ136" s="321"/>
      <c r="MVR136" s="321"/>
      <c r="MVS136" s="321"/>
      <c r="MVT136" s="321"/>
      <c r="MVU136" s="321"/>
      <c r="MVV136" s="321"/>
      <c r="MVW136" s="321"/>
      <c r="MVX136" s="321"/>
      <c r="MVY136" s="321"/>
      <c r="MVZ136" s="321"/>
      <c r="MWA136" s="321"/>
      <c r="MWB136" s="321"/>
      <c r="MWC136" s="321"/>
      <c r="MWD136" s="321"/>
      <c r="MWE136" s="321"/>
      <c r="MWF136" s="321"/>
      <c r="MWG136" s="321"/>
      <c r="MWH136" s="321"/>
      <c r="MWI136" s="321"/>
      <c r="MWJ136" s="321"/>
      <c r="MWK136" s="321"/>
      <c r="MWL136" s="321"/>
      <c r="MWM136" s="321"/>
      <c r="MWN136" s="321"/>
      <c r="MWO136" s="321"/>
      <c r="MWP136" s="321"/>
      <c r="MWQ136" s="321"/>
      <c r="MWR136" s="321"/>
      <c r="MWS136" s="321"/>
      <c r="MWT136" s="321"/>
      <c r="MWU136" s="321"/>
      <c r="MWV136" s="321"/>
      <c r="MWW136" s="321"/>
      <c r="MWX136" s="321"/>
      <c r="MWY136" s="321"/>
      <c r="MWZ136" s="321"/>
      <c r="MXA136" s="321"/>
      <c r="MXB136" s="321"/>
      <c r="MXC136" s="321"/>
      <c r="MXD136" s="321"/>
      <c r="MXE136" s="321"/>
      <c r="MXF136" s="321"/>
      <c r="MXG136" s="321"/>
      <c r="MXH136" s="321"/>
      <c r="MXI136" s="321"/>
      <c r="MXJ136" s="321"/>
      <c r="MXK136" s="321"/>
      <c r="MXL136" s="321"/>
      <c r="MXM136" s="321"/>
      <c r="MXN136" s="321"/>
      <c r="MXO136" s="321"/>
      <c r="MXP136" s="321"/>
      <c r="MXQ136" s="321"/>
      <c r="MXR136" s="321"/>
      <c r="MXS136" s="321"/>
      <c r="MXT136" s="321"/>
      <c r="MXU136" s="321"/>
      <c r="MXV136" s="321"/>
      <c r="MXW136" s="321"/>
      <c r="MXX136" s="321"/>
      <c r="MXY136" s="321"/>
      <c r="MXZ136" s="321"/>
      <c r="MYA136" s="321"/>
      <c r="MYB136" s="321"/>
      <c r="MYC136" s="321"/>
      <c r="MYD136" s="321"/>
      <c r="MYE136" s="321"/>
      <c r="MYF136" s="321"/>
      <c r="MYG136" s="321"/>
      <c r="MYH136" s="321"/>
      <c r="MYI136" s="321"/>
      <c r="MYJ136" s="321"/>
      <c r="MYK136" s="321"/>
      <c r="MYL136" s="321"/>
      <c r="MYM136" s="321"/>
      <c r="MYN136" s="321"/>
      <c r="MYO136" s="321"/>
      <c r="MYP136" s="321"/>
      <c r="MYQ136" s="321"/>
      <c r="MYR136" s="321"/>
      <c r="MYS136" s="321"/>
      <c r="MYT136" s="321"/>
      <c r="MYU136" s="321"/>
      <c r="MYV136" s="321"/>
      <c r="MYW136" s="321"/>
      <c r="MYX136" s="321"/>
      <c r="MYY136" s="321"/>
      <c r="MYZ136" s="321"/>
      <c r="MZA136" s="321"/>
      <c r="MZB136" s="321"/>
      <c r="MZC136" s="321"/>
      <c r="MZD136" s="321"/>
      <c r="MZE136" s="321"/>
      <c r="MZF136" s="321"/>
      <c r="MZG136" s="321"/>
      <c r="MZH136" s="321"/>
      <c r="MZI136" s="321"/>
      <c r="MZJ136" s="321"/>
      <c r="MZK136" s="321"/>
      <c r="MZL136" s="321"/>
      <c r="MZM136" s="321"/>
      <c r="MZN136" s="321"/>
      <c r="MZO136" s="321"/>
      <c r="MZP136" s="321"/>
      <c r="MZQ136" s="321"/>
      <c r="MZR136" s="321"/>
      <c r="MZS136" s="321"/>
      <c r="MZT136" s="321"/>
      <c r="MZU136" s="321"/>
      <c r="MZV136" s="321"/>
      <c r="MZW136" s="321"/>
      <c r="MZX136" s="321"/>
      <c r="MZY136" s="321"/>
      <c r="MZZ136" s="321"/>
      <c r="NAA136" s="321"/>
      <c r="NAB136" s="321"/>
      <c r="NAC136" s="321"/>
      <c r="NAD136" s="321"/>
      <c r="NAE136" s="321"/>
      <c r="NAF136" s="321"/>
      <c r="NAG136" s="321"/>
      <c r="NAH136" s="321"/>
      <c r="NAI136" s="321"/>
      <c r="NAJ136" s="321"/>
      <c r="NAK136" s="321"/>
      <c r="NAL136" s="321"/>
      <c r="NAM136" s="321"/>
      <c r="NAN136" s="321"/>
      <c r="NAO136" s="321"/>
      <c r="NAP136" s="321"/>
      <c r="NAQ136" s="321"/>
      <c r="NAR136" s="321"/>
      <c r="NAS136" s="321"/>
      <c r="NAT136" s="321"/>
      <c r="NAU136" s="321"/>
      <c r="NAV136" s="321"/>
      <c r="NAW136" s="321"/>
      <c r="NAX136" s="321"/>
      <c r="NAY136" s="321"/>
      <c r="NAZ136" s="321"/>
      <c r="NBA136" s="321"/>
      <c r="NBB136" s="321"/>
      <c r="NBC136" s="321"/>
      <c r="NBD136" s="321"/>
      <c r="NBE136" s="321"/>
      <c r="NBF136" s="321"/>
      <c r="NBG136" s="321"/>
      <c r="NBH136" s="321"/>
      <c r="NBI136" s="321"/>
      <c r="NBJ136" s="321"/>
      <c r="NBK136" s="321"/>
      <c r="NBL136" s="321"/>
      <c r="NBM136" s="321"/>
      <c r="NBN136" s="321"/>
      <c r="NBO136" s="321"/>
      <c r="NBP136" s="321"/>
      <c r="NBQ136" s="321"/>
      <c r="NBR136" s="321"/>
      <c r="NBS136" s="321"/>
      <c r="NBT136" s="321"/>
      <c r="NBU136" s="321"/>
      <c r="NBV136" s="321"/>
      <c r="NBW136" s="321"/>
      <c r="NBX136" s="321"/>
      <c r="NBY136" s="321"/>
      <c r="NBZ136" s="321"/>
      <c r="NCA136" s="321"/>
      <c r="NCB136" s="321"/>
      <c r="NCC136" s="321"/>
      <c r="NCD136" s="321"/>
      <c r="NCE136" s="321"/>
      <c r="NCF136" s="321"/>
      <c r="NCG136" s="321"/>
      <c r="NCH136" s="321"/>
      <c r="NCI136" s="321"/>
      <c r="NCJ136" s="321"/>
      <c r="NCK136" s="321"/>
      <c r="NCL136" s="321"/>
      <c r="NCM136" s="321"/>
      <c r="NCN136" s="321"/>
      <c r="NCO136" s="321"/>
      <c r="NCP136" s="321"/>
      <c r="NCQ136" s="321"/>
      <c r="NCR136" s="321"/>
      <c r="NCS136" s="321"/>
      <c r="NCT136" s="321"/>
      <c r="NCU136" s="321"/>
      <c r="NCV136" s="321"/>
      <c r="NCW136" s="321"/>
      <c r="NCX136" s="321"/>
      <c r="NCY136" s="321"/>
      <c r="NCZ136" s="321"/>
      <c r="NDA136" s="321"/>
      <c r="NDB136" s="321"/>
      <c r="NDC136" s="321"/>
      <c r="NDD136" s="321"/>
      <c r="NDE136" s="321"/>
      <c r="NDF136" s="321"/>
      <c r="NDG136" s="321"/>
      <c r="NDH136" s="321"/>
      <c r="NDI136" s="321"/>
      <c r="NDJ136" s="321"/>
      <c r="NDK136" s="321"/>
      <c r="NDL136" s="321"/>
      <c r="NDM136" s="321"/>
      <c r="NDN136" s="321"/>
      <c r="NDO136" s="321"/>
      <c r="NDP136" s="321"/>
      <c r="NDQ136" s="321"/>
      <c r="NDR136" s="321"/>
      <c r="NDS136" s="321"/>
      <c r="NDT136" s="321"/>
      <c r="NDU136" s="321"/>
      <c r="NDV136" s="321"/>
      <c r="NDW136" s="321"/>
      <c r="NDX136" s="321"/>
      <c r="NDY136" s="321"/>
      <c r="NDZ136" s="321"/>
      <c r="NEA136" s="321"/>
      <c r="NEB136" s="321"/>
      <c r="NEC136" s="321"/>
      <c r="NED136" s="321"/>
      <c r="NEE136" s="321"/>
      <c r="NEF136" s="321"/>
      <c r="NEG136" s="321"/>
      <c r="NEH136" s="321"/>
      <c r="NEI136" s="321"/>
      <c r="NEJ136" s="321"/>
      <c r="NEK136" s="321"/>
      <c r="NEL136" s="321"/>
      <c r="NEM136" s="321"/>
      <c r="NEN136" s="321"/>
      <c r="NEO136" s="321"/>
      <c r="NEP136" s="321"/>
      <c r="NEQ136" s="321"/>
      <c r="NER136" s="321"/>
      <c r="NES136" s="321"/>
      <c r="NET136" s="321"/>
      <c r="NEU136" s="321"/>
      <c r="NEV136" s="321"/>
      <c r="NEW136" s="321"/>
      <c r="NEX136" s="321"/>
      <c r="NEY136" s="321"/>
      <c r="NEZ136" s="321"/>
      <c r="NFA136" s="321"/>
      <c r="NFB136" s="321"/>
      <c r="NFC136" s="321"/>
      <c r="NFD136" s="321"/>
      <c r="NFE136" s="321"/>
      <c r="NFF136" s="321"/>
      <c r="NFG136" s="321"/>
      <c r="NFH136" s="321"/>
      <c r="NFI136" s="321"/>
      <c r="NFJ136" s="321"/>
      <c r="NFK136" s="321"/>
      <c r="NFL136" s="321"/>
      <c r="NFM136" s="321"/>
      <c r="NFN136" s="321"/>
      <c r="NFO136" s="321"/>
      <c r="NFP136" s="321"/>
      <c r="NFQ136" s="321"/>
      <c r="NFR136" s="321"/>
      <c r="NFS136" s="321"/>
      <c r="NFT136" s="321"/>
      <c r="NFU136" s="321"/>
      <c r="NFV136" s="321"/>
      <c r="NFW136" s="321"/>
      <c r="NFX136" s="321"/>
      <c r="NFY136" s="321"/>
      <c r="NFZ136" s="321"/>
      <c r="NGA136" s="321"/>
      <c r="NGB136" s="321"/>
      <c r="NGC136" s="321"/>
      <c r="NGD136" s="321"/>
      <c r="NGE136" s="321"/>
      <c r="NGF136" s="321"/>
      <c r="NGG136" s="321"/>
      <c r="NGH136" s="321"/>
      <c r="NGI136" s="321"/>
      <c r="NGJ136" s="321"/>
      <c r="NGK136" s="321"/>
      <c r="NGL136" s="321"/>
      <c r="NGM136" s="321"/>
      <c r="NGN136" s="321"/>
      <c r="NGO136" s="321"/>
      <c r="NGP136" s="321"/>
      <c r="NGQ136" s="321"/>
      <c r="NGR136" s="321"/>
      <c r="NGS136" s="321"/>
      <c r="NGT136" s="321"/>
      <c r="NGU136" s="321"/>
      <c r="NGV136" s="321"/>
      <c r="NGW136" s="321"/>
      <c r="NGX136" s="321"/>
      <c r="NGY136" s="321"/>
      <c r="NGZ136" s="321"/>
      <c r="NHA136" s="321"/>
      <c r="NHB136" s="321"/>
      <c r="NHC136" s="321"/>
      <c r="NHD136" s="321"/>
      <c r="NHE136" s="321"/>
      <c r="NHF136" s="321"/>
      <c r="NHG136" s="321"/>
      <c r="NHH136" s="321"/>
      <c r="NHI136" s="321"/>
      <c r="NHJ136" s="321"/>
      <c r="NHK136" s="321"/>
      <c r="NHL136" s="321"/>
      <c r="NHM136" s="321"/>
      <c r="NHN136" s="321"/>
      <c r="NHO136" s="321"/>
      <c r="NHP136" s="321"/>
      <c r="NHQ136" s="321"/>
      <c r="NHR136" s="321"/>
      <c r="NHS136" s="321"/>
      <c r="NHT136" s="321"/>
      <c r="NHU136" s="321"/>
      <c r="NHV136" s="321"/>
      <c r="NHW136" s="321"/>
      <c r="NHX136" s="321"/>
      <c r="NHY136" s="321"/>
      <c r="NHZ136" s="321"/>
      <c r="NIA136" s="321"/>
      <c r="NIB136" s="321"/>
      <c r="NIC136" s="321"/>
      <c r="NID136" s="321"/>
      <c r="NIE136" s="321"/>
      <c r="NIF136" s="321"/>
      <c r="NIG136" s="321"/>
      <c r="NIH136" s="321"/>
      <c r="NII136" s="321"/>
      <c r="NIJ136" s="321"/>
      <c r="NIK136" s="321"/>
      <c r="NIL136" s="321"/>
      <c r="NIM136" s="321"/>
      <c r="NIN136" s="321"/>
      <c r="NIO136" s="321"/>
      <c r="NIP136" s="321"/>
      <c r="NIQ136" s="321"/>
      <c r="NIR136" s="321"/>
      <c r="NIS136" s="321"/>
      <c r="NIT136" s="321"/>
      <c r="NIU136" s="321"/>
      <c r="NIV136" s="321"/>
      <c r="NIW136" s="321"/>
      <c r="NIX136" s="321"/>
      <c r="NIY136" s="321"/>
      <c r="NIZ136" s="321"/>
      <c r="NJA136" s="321"/>
      <c r="NJB136" s="321"/>
      <c r="NJC136" s="321"/>
      <c r="NJD136" s="321"/>
      <c r="NJE136" s="321"/>
      <c r="NJF136" s="321"/>
      <c r="NJG136" s="321"/>
      <c r="NJH136" s="321"/>
      <c r="NJI136" s="321"/>
      <c r="NJJ136" s="321"/>
      <c r="NJK136" s="321"/>
      <c r="NJL136" s="321"/>
      <c r="NJM136" s="321"/>
      <c r="NJN136" s="321"/>
      <c r="NJO136" s="321"/>
      <c r="NJP136" s="321"/>
      <c r="NJQ136" s="321"/>
      <c r="NJR136" s="321"/>
      <c r="NJS136" s="321"/>
      <c r="NJT136" s="321"/>
      <c r="NJU136" s="321"/>
      <c r="NJV136" s="321"/>
      <c r="NJW136" s="321"/>
      <c r="NJX136" s="321"/>
      <c r="NJY136" s="321"/>
      <c r="NJZ136" s="321"/>
      <c r="NKA136" s="321"/>
      <c r="NKB136" s="321"/>
      <c r="NKC136" s="321"/>
      <c r="NKD136" s="321"/>
      <c r="NKE136" s="321"/>
      <c r="NKF136" s="321"/>
      <c r="NKG136" s="321"/>
      <c r="NKH136" s="321"/>
      <c r="NKI136" s="321"/>
      <c r="NKJ136" s="321"/>
      <c r="NKK136" s="321"/>
      <c r="NKL136" s="321"/>
      <c r="NKM136" s="321"/>
      <c r="NKN136" s="321"/>
      <c r="NKO136" s="321"/>
      <c r="NKP136" s="321"/>
      <c r="NKQ136" s="321"/>
      <c r="NKR136" s="321"/>
      <c r="NKS136" s="321"/>
      <c r="NKT136" s="321"/>
      <c r="NKU136" s="321"/>
      <c r="NKV136" s="321"/>
      <c r="NKW136" s="321"/>
      <c r="NKX136" s="321"/>
      <c r="NKY136" s="321"/>
      <c r="NKZ136" s="321"/>
      <c r="NLA136" s="321"/>
      <c r="NLB136" s="321"/>
      <c r="NLC136" s="321"/>
      <c r="NLD136" s="321"/>
      <c r="NLE136" s="321"/>
      <c r="NLF136" s="321"/>
      <c r="NLG136" s="321"/>
      <c r="NLH136" s="321"/>
      <c r="NLI136" s="321"/>
      <c r="NLJ136" s="321"/>
      <c r="NLK136" s="321"/>
      <c r="NLL136" s="321"/>
      <c r="NLM136" s="321"/>
      <c r="NLN136" s="321"/>
      <c r="NLO136" s="321"/>
      <c r="NLP136" s="321"/>
      <c r="NLQ136" s="321"/>
      <c r="NLR136" s="321"/>
      <c r="NLS136" s="321"/>
      <c r="NLT136" s="321"/>
      <c r="NLU136" s="321"/>
      <c r="NLV136" s="321"/>
      <c r="NLW136" s="321"/>
      <c r="NLX136" s="321"/>
      <c r="NLY136" s="321"/>
      <c r="NLZ136" s="321"/>
      <c r="NMA136" s="321"/>
      <c r="NMB136" s="321"/>
      <c r="NMC136" s="321"/>
      <c r="NMD136" s="321"/>
      <c r="NME136" s="321"/>
      <c r="NMF136" s="321"/>
      <c r="NMG136" s="321"/>
      <c r="NMH136" s="321"/>
      <c r="NMI136" s="321"/>
      <c r="NMJ136" s="321"/>
      <c r="NMK136" s="321"/>
      <c r="NML136" s="321"/>
      <c r="NMM136" s="321"/>
      <c r="NMN136" s="321"/>
      <c r="NMO136" s="321"/>
      <c r="NMP136" s="321"/>
      <c r="NMQ136" s="321"/>
      <c r="NMR136" s="321"/>
      <c r="NMS136" s="321"/>
      <c r="NMT136" s="321"/>
      <c r="NMU136" s="321"/>
      <c r="NMV136" s="321"/>
      <c r="NMW136" s="321"/>
      <c r="NMX136" s="321"/>
      <c r="NMY136" s="321"/>
      <c r="NMZ136" s="321"/>
      <c r="NNA136" s="321"/>
      <c r="NNB136" s="321"/>
      <c r="NNC136" s="321"/>
      <c r="NND136" s="321"/>
      <c r="NNE136" s="321"/>
      <c r="NNF136" s="321"/>
      <c r="NNG136" s="321"/>
      <c r="NNH136" s="321"/>
      <c r="NNI136" s="321"/>
      <c r="NNJ136" s="321"/>
      <c r="NNK136" s="321"/>
      <c r="NNL136" s="321"/>
      <c r="NNM136" s="321"/>
      <c r="NNN136" s="321"/>
      <c r="NNO136" s="321"/>
      <c r="NNP136" s="321"/>
      <c r="NNQ136" s="321"/>
      <c r="NNR136" s="321"/>
      <c r="NNS136" s="321"/>
      <c r="NNT136" s="321"/>
      <c r="NNU136" s="321"/>
      <c r="NNV136" s="321"/>
      <c r="NNW136" s="321"/>
      <c r="NNX136" s="321"/>
      <c r="NNY136" s="321"/>
      <c r="NNZ136" s="321"/>
      <c r="NOA136" s="321"/>
      <c r="NOB136" s="321"/>
      <c r="NOC136" s="321"/>
      <c r="NOD136" s="321"/>
      <c r="NOE136" s="321"/>
      <c r="NOF136" s="321"/>
      <c r="NOG136" s="321"/>
      <c r="NOH136" s="321"/>
      <c r="NOI136" s="321"/>
      <c r="NOJ136" s="321"/>
      <c r="NOK136" s="321"/>
      <c r="NOL136" s="321"/>
      <c r="NOM136" s="321"/>
      <c r="NON136" s="321"/>
      <c r="NOO136" s="321"/>
      <c r="NOP136" s="321"/>
      <c r="NOQ136" s="321"/>
      <c r="NOR136" s="321"/>
      <c r="NOS136" s="321"/>
      <c r="NOT136" s="321"/>
      <c r="NOU136" s="321"/>
      <c r="NOV136" s="321"/>
      <c r="NOW136" s="321"/>
      <c r="NOX136" s="321"/>
      <c r="NOY136" s="321"/>
      <c r="NOZ136" s="321"/>
      <c r="NPA136" s="321"/>
      <c r="NPB136" s="321"/>
      <c r="NPC136" s="321"/>
      <c r="NPD136" s="321"/>
      <c r="NPE136" s="321"/>
      <c r="NPF136" s="321"/>
      <c r="NPG136" s="321"/>
      <c r="NPH136" s="321"/>
      <c r="NPI136" s="321"/>
      <c r="NPJ136" s="321"/>
      <c r="NPK136" s="321"/>
      <c r="NPL136" s="321"/>
      <c r="NPM136" s="321"/>
      <c r="NPN136" s="321"/>
      <c r="NPO136" s="321"/>
      <c r="NPP136" s="321"/>
      <c r="NPQ136" s="321"/>
      <c r="NPR136" s="321"/>
      <c r="NPS136" s="321"/>
      <c r="NPT136" s="321"/>
      <c r="NPU136" s="321"/>
      <c r="NPV136" s="321"/>
      <c r="NPW136" s="321"/>
      <c r="NPX136" s="321"/>
      <c r="NPY136" s="321"/>
      <c r="NPZ136" s="321"/>
      <c r="NQA136" s="321"/>
      <c r="NQB136" s="321"/>
      <c r="NQC136" s="321"/>
      <c r="NQD136" s="321"/>
      <c r="NQE136" s="321"/>
      <c r="NQF136" s="321"/>
      <c r="NQG136" s="321"/>
      <c r="NQH136" s="321"/>
      <c r="NQI136" s="321"/>
      <c r="NQJ136" s="321"/>
      <c r="NQK136" s="321"/>
      <c r="NQL136" s="321"/>
      <c r="NQM136" s="321"/>
      <c r="NQN136" s="321"/>
      <c r="NQO136" s="321"/>
      <c r="NQP136" s="321"/>
      <c r="NQQ136" s="321"/>
      <c r="NQR136" s="321"/>
      <c r="NQS136" s="321"/>
      <c r="NQT136" s="321"/>
      <c r="NQU136" s="321"/>
      <c r="NQV136" s="321"/>
      <c r="NQW136" s="321"/>
      <c r="NQX136" s="321"/>
      <c r="NQY136" s="321"/>
      <c r="NQZ136" s="321"/>
      <c r="NRA136" s="321"/>
      <c r="NRB136" s="321"/>
      <c r="NRC136" s="321"/>
      <c r="NRD136" s="321"/>
      <c r="NRE136" s="321"/>
      <c r="NRF136" s="321"/>
      <c r="NRG136" s="321"/>
      <c r="NRH136" s="321"/>
      <c r="NRI136" s="321"/>
      <c r="NRJ136" s="321"/>
      <c r="NRK136" s="321"/>
      <c r="NRL136" s="321"/>
      <c r="NRM136" s="321"/>
      <c r="NRN136" s="321"/>
      <c r="NRO136" s="321"/>
      <c r="NRP136" s="321"/>
      <c r="NRQ136" s="321"/>
      <c r="NRR136" s="321"/>
      <c r="NRS136" s="321"/>
      <c r="NRT136" s="321"/>
      <c r="NRU136" s="321"/>
      <c r="NRV136" s="321"/>
      <c r="NRW136" s="321"/>
      <c r="NRX136" s="321"/>
      <c r="NRY136" s="321"/>
      <c r="NRZ136" s="321"/>
      <c r="NSA136" s="321"/>
      <c r="NSB136" s="321"/>
      <c r="NSC136" s="321"/>
      <c r="NSD136" s="321"/>
      <c r="NSE136" s="321"/>
      <c r="NSF136" s="321"/>
      <c r="NSG136" s="321"/>
      <c r="NSH136" s="321"/>
      <c r="NSI136" s="321"/>
      <c r="NSJ136" s="321"/>
      <c r="NSK136" s="321"/>
      <c r="NSL136" s="321"/>
      <c r="NSM136" s="321"/>
      <c r="NSN136" s="321"/>
      <c r="NSO136" s="321"/>
      <c r="NSP136" s="321"/>
      <c r="NSQ136" s="321"/>
      <c r="NSR136" s="321"/>
      <c r="NSS136" s="321"/>
      <c r="NST136" s="321"/>
      <c r="NSU136" s="321"/>
      <c r="NSV136" s="321"/>
      <c r="NSW136" s="321"/>
      <c r="NSX136" s="321"/>
      <c r="NSY136" s="321"/>
      <c r="NSZ136" s="321"/>
      <c r="NTA136" s="321"/>
      <c r="NTB136" s="321"/>
      <c r="NTC136" s="321"/>
      <c r="NTD136" s="321"/>
      <c r="NTE136" s="321"/>
      <c r="NTF136" s="321"/>
      <c r="NTG136" s="321"/>
      <c r="NTH136" s="321"/>
      <c r="NTI136" s="321"/>
      <c r="NTJ136" s="321"/>
      <c r="NTK136" s="321"/>
      <c r="NTL136" s="321"/>
      <c r="NTM136" s="321"/>
      <c r="NTN136" s="321"/>
      <c r="NTO136" s="321"/>
      <c r="NTP136" s="321"/>
      <c r="NTQ136" s="321"/>
      <c r="NTR136" s="321"/>
      <c r="NTS136" s="321"/>
      <c r="NTT136" s="321"/>
      <c r="NTU136" s="321"/>
      <c r="NTV136" s="321"/>
      <c r="NTW136" s="321"/>
      <c r="NTX136" s="321"/>
      <c r="NTY136" s="321"/>
      <c r="NTZ136" s="321"/>
      <c r="NUA136" s="321"/>
      <c r="NUB136" s="321"/>
      <c r="NUC136" s="321"/>
      <c r="NUD136" s="321"/>
      <c r="NUE136" s="321"/>
      <c r="NUF136" s="321"/>
      <c r="NUG136" s="321"/>
      <c r="NUH136" s="321"/>
      <c r="NUI136" s="321"/>
      <c r="NUJ136" s="321"/>
      <c r="NUK136" s="321"/>
      <c r="NUL136" s="321"/>
      <c r="NUM136" s="321"/>
      <c r="NUN136" s="321"/>
      <c r="NUO136" s="321"/>
      <c r="NUP136" s="321"/>
      <c r="NUQ136" s="321"/>
      <c r="NUR136" s="321"/>
      <c r="NUS136" s="321"/>
      <c r="NUT136" s="321"/>
      <c r="NUU136" s="321"/>
      <c r="NUV136" s="321"/>
      <c r="NUW136" s="321"/>
      <c r="NUX136" s="321"/>
      <c r="NUY136" s="321"/>
      <c r="NUZ136" s="321"/>
      <c r="NVA136" s="321"/>
      <c r="NVB136" s="321"/>
      <c r="NVC136" s="321"/>
      <c r="NVD136" s="321"/>
      <c r="NVE136" s="321"/>
      <c r="NVF136" s="321"/>
      <c r="NVG136" s="321"/>
      <c r="NVH136" s="321"/>
      <c r="NVI136" s="321"/>
      <c r="NVJ136" s="321"/>
      <c r="NVK136" s="321"/>
      <c r="NVL136" s="321"/>
      <c r="NVM136" s="321"/>
      <c r="NVN136" s="321"/>
      <c r="NVO136" s="321"/>
      <c r="NVP136" s="321"/>
      <c r="NVQ136" s="321"/>
      <c r="NVR136" s="321"/>
      <c r="NVS136" s="321"/>
      <c r="NVT136" s="321"/>
      <c r="NVU136" s="321"/>
      <c r="NVV136" s="321"/>
      <c r="NVW136" s="321"/>
      <c r="NVX136" s="321"/>
      <c r="NVY136" s="321"/>
      <c r="NVZ136" s="321"/>
      <c r="NWA136" s="321"/>
      <c r="NWB136" s="321"/>
      <c r="NWC136" s="321"/>
      <c r="NWD136" s="321"/>
      <c r="NWE136" s="321"/>
      <c r="NWF136" s="321"/>
      <c r="NWG136" s="321"/>
      <c r="NWH136" s="321"/>
      <c r="NWI136" s="321"/>
      <c r="NWJ136" s="321"/>
      <c r="NWK136" s="321"/>
      <c r="NWL136" s="321"/>
      <c r="NWM136" s="321"/>
      <c r="NWN136" s="321"/>
      <c r="NWO136" s="321"/>
      <c r="NWP136" s="321"/>
      <c r="NWQ136" s="321"/>
      <c r="NWR136" s="321"/>
      <c r="NWS136" s="321"/>
      <c r="NWT136" s="321"/>
      <c r="NWU136" s="321"/>
      <c r="NWV136" s="321"/>
      <c r="NWW136" s="321"/>
      <c r="NWX136" s="321"/>
      <c r="NWY136" s="321"/>
      <c r="NWZ136" s="321"/>
      <c r="NXA136" s="321"/>
      <c r="NXB136" s="321"/>
      <c r="NXC136" s="321"/>
      <c r="NXD136" s="321"/>
      <c r="NXE136" s="321"/>
      <c r="NXF136" s="321"/>
      <c r="NXG136" s="321"/>
      <c r="NXH136" s="321"/>
      <c r="NXI136" s="321"/>
      <c r="NXJ136" s="321"/>
      <c r="NXK136" s="321"/>
      <c r="NXL136" s="321"/>
      <c r="NXM136" s="321"/>
      <c r="NXN136" s="321"/>
      <c r="NXO136" s="321"/>
      <c r="NXP136" s="321"/>
      <c r="NXQ136" s="321"/>
      <c r="NXR136" s="321"/>
      <c r="NXS136" s="321"/>
      <c r="NXT136" s="321"/>
      <c r="NXU136" s="321"/>
      <c r="NXV136" s="321"/>
      <c r="NXW136" s="321"/>
      <c r="NXX136" s="321"/>
      <c r="NXY136" s="321"/>
      <c r="NXZ136" s="321"/>
      <c r="NYA136" s="321"/>
      <c r="NYB136" s="321"/>
      <c r="NYC136" s="321"/>
      <c r="NYD136" s="321"/>
      <c r="NYE136" s="321"/>
      <c r="NYF136" s="321"/>
      <c r="NYG136" s="321"/>
      <c r="NYH136" s="321"/>
      <c r="NYI136" s="321"/>
      <c r="NYJ136" s="321"/>
      <c r="NYK136" s="321"/>
      <c r="NYL136" s="321"/>
      <c r="NYM136" s="321"/>
      <c r="NYN136" s="321"/>
      <c r="NYO136" s="321"/>
      <c r="NYP136" s="321"/>
      <c r="NYQ136" s="321"/>
      <c r="NYR136" s="321"/>
      <c r="NYS136" s="321"/>
      <c r="NYT136" s="321"/>
      <c r="NYU136" s="321"/>
      <c r="NYV136" s="321"/>
      <c r="NYW136" s="321"/>
      <c r="NYX136" s="321"/>
      <c r="NYY136" s="321"/>
      <c r="NYZ136" s="321"/>
      <c r="NZA136" s="321"/>
      <c r="NZB136" s="321"/>
      <c r="NZC136" s="321"/>
      <c r="NZD136" s="321"/>
      <c r="NZE136" s="321"/>
      <c r="NZF136" s="321"/>
      <c r="NZG136" s="321"/>
      <c r="NZH136" s="321"/>
      <c r="NZI136" s="321"/>
      <c r="NZJ136" s="321"/>
      <c r="NZK136" s="321"/>
      <c r="NZL136" s="321"/>
      <c r="NZM136" s="321"/>
      <c r="NZN136" s="321"/>
      <c r="NZO136" s="321"/>
      <c r="NZP136" s="321"/>
      <c r="NZQ136" s="321"/>
      <c r="NZR136" s="321"/>
      <c r="NZS136" s="321"/>
      <c r="NZT136" s="321"/>
      <c r="NZU136" s="321"/>
      <c r="NZV136" s="321"/>
      <c r="NZW136" s="321"/>
      <c r="NZX136" s="321"/>
      <c r="NZY136" s="321"/>
      <c r="NZZ136" s="321"/>
      <c r="OAA136" s="321"/>
      <c r="OAB136" s="321"/>
      <c r="OAC136" s="321"/>
      <c r="OAD136" s="321"/>
      <c r="OAE136" s="321"/>
      <c r="OAF136" s="321"/>
      <c r="OAG136" s="321"/>
      <c r="OAH136" s="321"/>
      <c r="OAI136" s="321"/>
      <c r="OAJ136" s="321"/>
      <c r="OAK136" s="321"/>
      <c r="OAL136" s="321"/>
      <c r="OAM136" s="321"/>
      <c r="OAN136" s="321"/>
      <c r="OAO136" s="321"/>
      <c r="OAP136" s="321"/>
      <c r="OAQ136" s="321"/>
      <c r="OAR136" s="321"/>
      <c r="OAS136" s="321"/>
      <c r="OAT136" s="321"/>
      <c r="OAU136" s="321"/>
      <c r="OAV136" s="321"/>
      <c r="OAW136" s="321"/>
      <c r="OAX136" s="321"/>
      <c r="OAY136" s="321"/>
      <c r="OAZ136" s="321"/>
      <c r="OBA136" s="321"/>
      <c r="OBB136" s="321"/>
      <c r="OBC136" s="321"/>
      <c r="OBD136" s="321"/>
      <c r="OBE136" s="321"/>
      <c r="OBF136" s="321"/>
      <c r="OBG136" s="321"/>
      <c r="OBH136" s="321"/>
      <c r="OBI136" s="321"/>
      <c r="OBJ136" s="321"/>
      <c r="OBK136" s="321"/>
      <c r="OBL136" s="321"/>
      <c r="OBM136" s="321"/>
      <c r="OBN136" s="321"/>
      <c r="OBO136" s="321"/>
      <c r="OBP136" s="321"/>
      <c r="OBQ136" s="321"/>
      <c r="OBR136" s="321"/>
      <c r="OBS136" s="321"/>
      <c r="OBT136" s="321"/>
      <c r="OBU136" s="321"/>
      <c r="OBV136" s="321"/>
      <c r="OBW136" s="321"/>
      <c r="OBX136" s="321"/>
      <c r="OBY136" s="321"/>
      <c r="OBZ136" s="321"/>
      <c r="OCA136" s="321"/>
      <c r="OCB136" s="321"/>
      <c r="OCC136" s="321"/>
      <c r="OCD136" s="321"/>
      <c r="OCE136" s="321"/>
      <c r="OCF136" s="321"/>
      <c r="OCG136" s="321"/>
      <c r="OCH136" s="321"/>
      <c r="OCI136" s="321"/>
      <c r="OCJ136" s="321"/>
      <c r="OCK136" s="321"/>
      <c r="OCL136" s="321"/>
      <c r="OCM136" s="321"/>
      <c r="OCN136" s="321"/>
      <c r="OCO136" s="321"/>
      <c r="OCP136" s="321"/>
      <c r="OCQ136" s="321"/>
      <c r="OCR136" s="321"/>
      <c r="OCS136" s="321"/>
      <c r="OCT136" s="321"/>
      <c r="OCU136" s="321"/>
      <c r="OCV136" s="321"/>
      <c r="OCW136" s="321"/>
      <c r="OCX136" s="321"/>
      <c r="OCY136" s="321"/>
      <c r="OCZ136" s="321"/>
      <c r="ODA136" s="321"/>
      <c r="ODB136" s="321"/>
      <c r="ODC136" s="321"/>
      <c r="ODD136" s="321"/>
      <c r="ODE136" s="321"/>
      <c r="ODF136" s="321"/>
      <c r="ODG136" s="321"/>
      <c r="ODH136" s="321"/>
      <c r="ODI136" s="321"/>
      <c r="ODJ136" s="321"/>
      <c r="ODK136" s="321"/>
      <c r="ODL136" s="321"/>
      <c r="ODM136" s="321"/>
      <c r="ODN136" s="321"/>
      <c r="ODO136" s="321"/>
      <c r="ODP136" s="321"/>
      <c r="ODQ136" s="321"/>
      <c r="ODR136" s="321"/>
      <c r="ODS136" s="321"/>
      <c r="ODT136" s="321"/>
      <c r="ODU136" s="321"/>
      <c r="ODV136" s="321"/>
      <c r="ODW136" s="321"/>
      <c r="ODX136" s="321"/>
      <c r="ODY136" s="321"/>
      <c r="ODZ136" s="321"/>
      <c r="OEA136" s="321"/>
      <c r="OEB136" s="321"/>
      <c r="OEC136" s="321"/>
      <c r="OED136" s="321"/>
      <c r="OEE136" s="321"/>
      <c r="OEF136" s="321"/>
      <c r="OEG136" s="321"/>
      <c r="OEH136" s="321"/>
      <c r="OEI136" s="321"/>
      <c r="OEJ136" s="321"/>
      <c r="OEK136" s="321"/>
      <c r="OEL136" s="321"/>
      <c r="OEM136" s="321"/>
      <c r="OEN136" s="321"/>
      <c r="OEO136" s="321"/>
      <c r="OEP136" s="321"/>
      <c r="OEQ136" s="321"/>
      <c r="OER136" s="321"/>
      <c r="OES136" s="321"/>
      <c r="OET136" s="321"/>
      <c r="OEU136" s="321"/>
      <c r="OEV136" s="321"/>
      <c r="OEW136" s="321"/>
      <c r="OEX136" s="321"/>
      <c r="OEY136" s="321"/>
      <c r="OEZ136" s="321"/>
      <c r="OFA136" s="321"/>
      <c r="OFB136" s="321"/>
      <c r="OFC136" s="321"/>
      <c r="OFD136" s="321"/>
      <c r="OFE136" s="321"/>
      <c r="OFF136" s="321"/>
      <c r="OFG136" s="321"/>
      <c r="OFH136" s="321"/>
      <c r="OFI136" s="321"/>
      <c r="OFJ136" s="321"/>
      <c r="OFK136" s="321"/>
      <c r="OFL136" s="321"/>
      <c r="OFM136" s="321"/>
      <c r="OFN136" s="321"/>
      <c r="OFO136" s="321"/>
      <c r="OFP136" s="321"/>
      <c r="OFQ136" s="321"/>
      <c r="OFR136" s="321"/>
      <c r="OFS136" s="321"/>
      <c r="OFT136" s="321"/>
      <c r="OFU136" s="321"/>
      <c r="OFV136" s="321"/>
      <c r="OFW136" s="321"/>
      <c r="OFX136" s="321"/>
      <c r="OFY136" s="321"/>
      <c r="OFZ136" s="321"/>
      <c r="OGA136" s="321"/>
      <c r="OGB136" s="321"/>
      <c r="OGC136" s="321"/>
      <c r="OGD136" s="321"/>
      <c r="OGE136" s="321"/>
      <c r="OGF136" s="321"/>
      <c r="OGG136" s="321"/>
      <c r="OGH136" s="321"/>
      <c r="OGI136" s="321"/>
      <c r="OGJ136" s="321"/>
      <c r="OGK136" s="321"/>
      <c r="OGL136" s="321"/>
      <c r="OGM136" s="321"/>
      <c r="OGN136" s="321"/>
      <c r="OGO136" s="321"/>
      <c r="OGP136" s="321"/>
      <c r="OGQ136" s="321"/>
      <c r="OGR136" s="321"/>
      <c r="OGS136" s="321"/>
      <c r="OGT136" s="321"/>
      <c r="OGU136" s="321"/>
      <c r="OGV136" s="321"/>
      <c r="OGW136" s="321"/>
      <c r="OGX136" s="321"/>
      <c r="OGY136" s="321"/>
      <c r="OGZ136" s="321"/>
      <c r="OHA136" s="321"/>
      <c r="OHB136" s="321"/>
      <c r="OHC136" s="321"/>
      <c r="OHD136" s="321"/>
      <c r="OHE136" s="321"/>
      <c r="OHF136" s="321"/>
      <c r="OHG136" s="321"/>
      <c r="OHH136" s="321"/>
      <c r="OHI136" s="321"/>
      <c r="OHJ136" s="321"/>
      <c r="OHK136" s="321"/>
      <c r="OHL136" s="321"/>
      <c r="OHM136" s="321"/>
      <c r="OHN136" s="321"/>
      <c r="OHO136" s="321"/>
      <c r="OHP136" s="321"/>
      <c r="OHQ136" s="321"/>
      <c r="OHR136" s="321"/>
      <c r="OHS136" s="321"/>
      <c r="OHT136" s="321"/>
      <c r="OHU136" s="321"/>
      <c r="OHV136" s="321"/>
      <c r="OHW136" s="321"/>
      <c r="OHX136" s="321"/>
      <c r="OHY136" s="321"/>
      <c r="OHZ136" s="321"/>
      <c r="OIA136" s="321"/>
      <c r="OIB136" s="321"/>
      <c r="OIC136" s="321"/>
      <c r="OID136" s="321"/>
      <c r="OIE136" s="321"/>
      <c r="OIF136" s="321"/>
      <c r="OIG136" s="321"/>
      <c r="OIH136" s="321"/>
      <c r="OII136" s="321"/>
      <c r="OIJ136" s="321"/>
      <c r="OIK136" s="321"/>
      <c r="OIL136" s="321"/>
      <c r="OIM136" s="321"/>
      <c r="OIN136" s="321"/>
      <c r="OIO136" s="321"/>
      <c r="OIP136" s="321"/>
      <c r="OIQ136" s="321"/>
      <c r="OIR136" s="321"/>
      <c r="OIS136" s="321"/>
      <c r="OIT136" s="321"/>
      <c r="OIU136" s="321"/>
      <c r="OIV136" s="321"/>
      <c r="OIW136" s="321"/>
      <c r="OIX136" s="321"/>
      <c r="OIY136" s="321"/>
      <c r="OIZ136" s="321"/>
      <c r="OJA136" s="321"/>
      <c r="OJB136" s="321"/>
      <c r="OJC136" s="321"/>
      <c r="OJD136" s="321"/>
      <c r="OJE136" s="321"/>
      <c r="OJF136" s="321"/>
      <c r="OJG136" s="321"/>
      <c r="OJH136" s="321"/>
      <c r="OJI136" s="321"/>
      <c r="OJJ136" s="321"/>
      <c r="OJK136" s="321"/>
      <c r="OJL136" s="321"/>
      <c r="OJM136" s="321"/>
      <c r="OJN136" s="321"/>
      <c r="OJO136" s="321"/>
      <c r="OJP136" s="321"/>
      <c r="OJQ136" s="321"/>
      <c r="OJR136" s="321"/>
      <c r="OJS136" s="321"/>
      <c r="OJT136" s="321"/>
      <c r="OJU136" s="321"/>
      <c r="OJV136" s="321"/>
      <c r="OJW136" s="321"/>
      <c r="OJX136" s="321"/>
      <c r="OJY136" s="321"/>
      <c r="OJZ136" s="321"/>
      <c r="OKA136" s="321"/>
      <c r="OKB136" s="321"/>
      <c r="OKC136" s="321"/>
      <c r="OKD136" s="321"/>
      <c r="OKE136" s="321"/>
      <c r="OKF136" s="321"/>
      <c r="OKG136" s="321"/>
      <c r="OKH136" s="321"/>
      <c r="OKI136" s="321"/>
      <c r="OKJ136" s="321"/>
      <c r="OKK136" s="321"/>
      <c r="OKL136" s="321"/>
      <c r="OKM136" s="321"/>
      <c r="OKN136" s="321"/>
      <c r="OKO136" s="321"/>
      <c r="OKP136" s="321"/>
      <c r="OKQ136" s="321"/>
      <c r="OKR136" s="321"/>
      <c r="OKS136" s="321"/>
      <c r="OKT136" s="321"/>
      <c r="OKU136" s="321"/>
      <c r="OKV136" s="321"/>
      <c r="OKW136" s="321"/>
      <c r="OKX136" s="321"/>
      <c r="OKY136" s="321"/>
      <c r="OKZ136" s="321"/>
      <c r="OLA136" s="321"/>
      <c r="OLB136" s="321"/>
      <c r="OLC136" s="321"/>
      <c r="OLD136" s="321"/>
      <c r="OLE136" s="321"/>
      <c r="OLF136" s="321"/>
      <c r="OLG136" s="321"/>
      <c r="OLH136" s="321"/>
      <c r="OLI136" s="321"/>
      <c r="OLJ136" s="321"/>
      <c r="OLK136" s="321"/>
      <c r="OLL136" s="321"/>
      <c r="OLM136" s="321"/>
      <c r="OLN136" s="321"/>
      <c r="OLO136" s="321"/>
      <c r="OLP136" s="321"/>
      <c r="OLQ136" s="321"/>
      <c r="OLR136" s="321"/>
      <c r="OLS136" s="321"/>
      <c r="OLT136" s="321"/>
      <c r="OLU136" s="321"/>
      <c r="OLV136" s="321"/>
      <c r="OLW136" s="321"/>
      <c r="OLX136" s="321"/>
      <c r="OLY136" s="321"/>
      <c r="OLZ136" s="321"/>
      <c r="OMA136" s="321"/>
      <c r="OMB136" s="321"/>
      <c r="OMC136" s="321"/>
      <c r="OMD136" s="321"/>
      <c r="OME136" s="321"/>
      <c r="OMF136" s="321"/>
      <c r="OMG136" s="321"/>
      <c r="OMH136" s="321"/>
      <c r="OMI136" s="321"/>
      <c r="OMJ136" s="321"/>
      <c r="OMK136" s="321"/>
      <c r="OML136" s="321"/>
      <c r="OMM136" s="321"/>
      <c r="OMN136" s="321"/>
      <c r="OMO136" s="321"/>
      <c r="OMP136" s="321"/>
      <c r="OMQ136" s="321"/>
      <c r="OMR136" s="321"/>
      <c r="OMS136" s="321"/>
      <c r="OMT136" s="321"/>
      <c r="OMU136" s="321"/>
      <c r="OMV136" s="321"/>
      <c r="OMW136" s="321"/>
      <c r="OMX136" s="321"/>
      <c r="OMY136" s="321"/>
      <c r="OMZ136" s="321"/>
      <c r="ONA136" s="321"/>
      <c r="ONB136" s="321"/>
      <c r="ONC136" s="321"/>
      <c r="OND136" s="321"/>
      <c r="ONE136" s="321"/>
      <c r="ONF136" s="321"/>
      <c r="ONG136" s="321"/>
      <c r="ONH136" s="321"/>
      <c r="ONI136" s="321"/>
      <c r="ONJ136" s="321"/>
      <c r="ONK136" s="321"/>
      <c r="ONL136" s="321"/>
      <c r="ONM136" s="321"/>
      <c r="ONN136" s="321"/>
      <c r="ONO136" s="321"/>
      <c r="ONP136" s="321"/>
      <c r="ONQ136" s="321"/>
      <c r="ONR136" s="321"/>
      <c r="ONS136" s="321"/>
      <c r="ONT136" s="321"/>
      <c r="ONU136" s="321"/>
      <c r="ONV136" s="321"/>
      <c r="ONW136" s="321"/>
      <c r="ONX136" s="321"/>
      <c r="ONY136" s="321"/>
      <c r="ONZ136" s="321"/>
      <c r="OOA136" s="321"/>
      <c r="OOB136" s="321"/>
      <c r="OOC136" s="321"/>
      <c r="OOD136" s="321"/>
      <c r="OOE136" s="321"/>
      <c r="OOF136" s="321"/>
      <c r="OOG136" s="321"/>
      <c r="OOH136" s="321"/>
      <c r="OOI136" s="321"/>
      <c r="OOJ136" s="321"/>
      <c r="OOK136" s="321"/>
      <c r="OOL136" s="321"/>
      <c r="OOM136" s="321"/>
      <c r="OON136" s="321"/>
      <c r="OOO136" s="321"/>
      <c r="OOP136" s="321"/>
      <c r="OOQ136" s="321"/>
      <c r="OOR136" s="321"/>
      <c r="OOS136" s="321"/>
      <c r="OOT136" s="321"/>
      <c r="OOU136" s="321"/>
      <c r="OOV136" s="321"/>
      <c r="OOW136" s="321"/>
      <c r="OOX136" s="321"/>
      <c r="OOY136" s="321"/>
      <c r="OOZ136" s="321"/>
      <c r="OPA136" s="321"/>
      <c r="OPB136" s="321"/>
      <c r="OPC136" s="321"/>
      <c r="OPD136" s="321"/>
      <c r="OPE136" s="321"/>
      <c r="OPF136" s="321"/>
      <c r="OPG136" s="321"/>
      <c r="OPH136" s="321"/>
      <c r="OPI136" s="321"/>
      <c r="OPJ136" s="321"/>
      <c r="OPK136" s="321"/>
      <c r="OPL136" s="321"/>
      <c r="OPM136" s="321"/>
      <c r="OPN136" s="321"/>
      <c r="OPO136" s="321"/>
      <c r="OPP136" s="321"/>
      <c r="OPQ136" s="321"/>
      <c r="OPR136" s="321"/>
      <c r="OPS136" s="321"/>
      <c r="OPT136" s="321"/>
      <c r="OPU136" s="321"/>
      <c r="OPV136" s="321"/>
      <c r="OPW136" s="321"/>
      <c r="OPX136" s="321"/>
      <c r="OPY136" s="321"/>
      <c r="OPZ136" s="321"/>
      <c r="OQA136" s="321"/>
      <c r="OQB136" s="321"/>
      <c r="OQC136" s="321"/>
      <c r="OQD136" s="321"/>
      <c r="OQE136" s="321"/>
      <c r="OQF136" s="321"/>
      <c r="OQG136" s="321"/>
      <c r="OQH136" s="321"/>
      <c r="OQI136" s="321"/>
      <c r="OQJ136" s="321"/>
      <c r="OQK136" s="321"/>
      <c r="OQL136" s="321"/>
      <c r="OQM136" s="321"/>
      <c r="OQN136" s="321"/>
      <c r="OQO136" s="321"/>
      <c r="OQP136" s="321"/>
      <c r="OQQ136" s="321"/>
      <c r="OQR136" s="321"/>
      <c r="OQS136" s="321"/>
      <c r="OQT136" s="321"/>
      <c r="OQU136" s="321"/>
      <c r="OQV136" s="321"/>
      <c r="OQW136" s="321"/>
      <c r="OQX136" s="321"/>
      <c r="OQY136" s="321"/>
      <c r="OQZ136" s="321"/>
      <c r="ORA136" s="321"/>
      <c r="ORB136" s="321"/>
      <c r="ORC136" s="321"/>
      <c r="ORD136" s="321"/>
      <c r="ORE136" s="321"/>
      <c r="ORF136" s="321"/>
      <c r="ORG136" s="321"/>
      <c r="ORH136" s="321"/>
      <c r="ORI136" s="321"/>
      <c r="ORJ136" s="321"/>
      <c r="ORK136" s="321"/>
      <c r="ORL136" s="321"/>
      <c r="ORM136" s="321"/>
      <c r="ORN136" s="321"/>
      <c r="ORO136" s="321"/>
      <c r="ORP136" s="321"/>
      <c r="ORQ136" s="321"/>
      <c r="ORR136" s="321"/>
      <c r="ORS136" s="321"/>
      <c r="ORT136" s="321"/>
      <c r="ORU136" s="321"/>
      <c r="ORV136" s="321"/>
      <c r="ORW136" s="321"/>
      <c r="ORX136" s="321"/>
      <c r="ORY136" s="321"/>
      <c r="ORZ136" s="321"/>
      <c r="OSA136" s="321"/>
      <c r="OSB136" s="321"/>
      <c r="OSC136" s="321"/>
      <c r="OSD136" s="321"/>
      <c r="OSE136" s="321"/>
      <c r="OSF136" s="321"/>
      <c r="OSG136" s="321"/>
      <c r="OSH136" s="321"/>
      <c r="OSI136" s="321"/>
      <c r="OSJ136" s="321"/>
      <c r="OSK136" s="321"/>
      <c r="OSL136" s="321"/>
      <c r="OSM136" s="321"/>
      <c r="OSN136" s="321"/>
      <c r="OSO136" s="321"/>
      <c r="OSP136" s="321"/>
      <c r="OSQ136" s="321"/>
      <c r="OSR136" s="321"/>
      <c r="OSS136" s="321"/>
      <c r="OST136" s="321"/>
      <c r="OSU136" s="321"/>
      <c r="OSV136" s="321"/>
      <c r="OSW136" s="321"/>
      <c r="OSX136" s="321"/>
      <c r="OSY136" s="321"/>
      <c r="OSZ136" s="321"/>
      <c r="OTA136" s="321"/>
      <c r="OTB136" s="321"/>
      <c r="OTC136" s="321"/>
      <c r="OTD136" s="321"/>
      <c r="OTE136" s="321"/>
      <c r="OTF136" s="321"/>
      <c r="OTG136" s="321"/>
      <c r="OTH136" s="321"/>
      <c r="OTI136" s="321"/>
      <c r="OTJ136" s="321"/>
      <c r="OTK136" s="321"/>
      <c r="OTL136" s="321"/>
      <c r="OTM136" s="321"/>
      <c r="OTN136" s="321"/>
      <c r="OTO136" s="321"/>
      <c r="OTP136" s="321"/>
      <c r="OTQ136" s="321"/>
      <c r="OTR136" s="321"/>
      <c r="OTS136" s="321"/>
      <c r="OTT136" s="321"/>
      <c r="OTU136" s="321"/>
      <c r="OTV136" s="321"/>
      <c r="OTW136" s="321"/>
      <c r="OTX136" s="321"/>
      <c r="OTY136" s="321"/>
      <c r="OTZ136" s="321"/>
      <c r="OUA136" s="321"/>
      <c r="OUB136" s="321"/>
      <c r="OUC136" s="321"/>
      <c r="OUD136" s="321"/>
      <c r="OUE136" s="321"/>
      <c r="OUF136" s="321"/>
      <c r="OUG136" s="321"/>
      <c r="OUH136" s="321"/>
      <c r="OUI136" s="321"/>
      <c r="OUJ136" s="321"/>
      <c r="OUK136" s="321"/>
      <c r="OUL136" s="321"/>
      <c r="OUM136" s="321"/>
      <c r="OUN136" s="321"/>
      <c r="OUO136" s="321"/>
      <c r="OUP136" s="321"/>
      <c r="OUQ136" s="321"/>
      <c r="OUR136" s="321"/>
      <c r="OUS136" s="321"/>
      <c r="OUT136" s="321"/>
      <c r="OUU136" s="321"/>
      <c r="OUV136" s="321"/>
      <c r="OUW136" s="321"/>
      <c r="OUX136" s="321"/>
      <c r="OUY136" s="321"/>
      <c r="OUZ136" s="321"/>
      <c r="OVA136" s="321"/>
      <c r="OVB136" s="321"/>
      <c r="OVC136" s="321"/>
      <c r="OVD136" s="321"/>
      <c r="OVE136" s="321"/>
      <c r="OVF136" s="321"/>
      <c r="OVG136" s="321"/>
      <c r="OVH136" s="321"/>
      <c r="OVI136" s="321"/>
      <c r="OVJ136" s="321"/>
      <c r="OVK136" s="321"/>
      <c r="OVL136" s="321"/>
      <c r="OVM136" s="321"/>
      <c r="OVN136" s="321"/>
      <c r="OVO136" s="321"/>
      <c r="OVP136" s="321"/>
      <c r="OVQ136" s="321"/>
      <c r="OVR136" s="321"/>
      <c r="OVS136" s="321"/>
      <c r="OVT136" s="321"/>
      <c r="OVU136" s="321"/>
      <c r="OVV136" s="321"/>
      <c r="OVW136" s="321"/>
      <c r="OVX136" s="321"/>
      <c r="OVY136" s="321"/>
      <c r="OVZ136" s="321"/>
      <c r="OWA136" s="321"/>
      <c r="OWB136" s="321"/>
      <c r="OWC136" s="321"/>
      <c r="OWD136" s="321"/>
      <c r="OWE136" s="321"/>
      <c r="OWF136" s="321"/>
      <c r="OWG136" s="321"/>
      <c r="OWH136" s="321"/>
      <c r="OWI136" s="321"/>
      <c r="OWJ136" s="321"/>
      <c r="OWK136" s="321"/>
      <c r="OWL136" s="321"/>
      <c r="OWM136" s="321"/>
      <c r="OWN136" s="321"/>
      <c r="OWO136" s="321"/>
      <c r="OWP136" s="321"/>
      <c r="OWQ136" s="321"/>
      <c r="OWR136" s="321"/>
      <c r="OWS136" s="321"/>
      <c r="OWT136" s="321"/>
      <c r="OWU136" s="321"/>
      <c r="OWV136" s="321"/>
      <c r="OWW136" s="321"/>
      <c r="OWX136" s="321"/>
      <c r="OWY136" s="321"/>
      <c r="OWZ136" s="321"/>
      <c r="OXA136" s="321"/>
      <c r="OXB136" s="321"/>
      <c r="OXC136" s="321"/>
      <c r="OXD136" s="321"/>
      <c r="OXE136" s="321"/>
      <c r="OXF136" s="321"/>
      <c r="OXG136" s="321"/>
      <c r="OXH136" s="321"/>
      <c r="OXI136" s="321"/>
      <c r="OXJ136" s="321"/>
      <c r="OXK136" s="321"/>
      <c r="OXL136" s="321"/>
      <c r="OXM136" s="321"/>
      <c r="OXN136" s="321"/>
      <c r="OXO136" s="321"/>
      <c r="OXP136" s="321"/>
      <c r="OXQ136" s="321"/>
      <c r="OXR136" s="321"/>
      <c r="OXS136" s="321"/>
      <c r="OXT136" s="321"/>
      <c r="OXU136" s="321"/>
      <c r="OXV136" s="321"/>
      <c r="OXW136" s="321"/>
      <c r="OXX136" s="321"/>
      <c r="OXY136" s="321"/>
      <c r="OXZ136" s="321"/>
      <c r="OYA136" s="321"/>
      <c r="OYB136" s="321"/>
      <c r="OYC136" s="321"/>
      <c r="OYD136" s="321"/>
      <c r="OYE136" s="321"/>
      <c r="OYF136" s="321"/>
      <c r="OYG136" s="321"/>
      <c r="OYH136" s="321"/>
      <c r="OYI136" s="321"/>
      <c r="OYJ136" s="321"/>
      <c r="OYK136" s="321"/>
      <c r="OYL136" s="321"/>
      <c r="OYM136" s="321"/>
      <c r="OYN136" s="321"/>
      <c r="OYO136" s="321"/>
      <c r="OYP136" s="321"/>
      <c r="OYQ136" s="321"/>
      <c r="OYR136" s="321"/>
      <c r="OYS136" s="321"/>
      <c r="OYT136" s="321"/>
      <c r="OYU136" s="321"/>
      <c r="OYV136" s="321"/>
      <c r="OYW136" s="321"/>
      <c r="OYX136" s="321"/>
      <c r="OYY136" s="321"/>
      <c r="OYZ136" s="321"/>
      <c r="OZA136" s="321"/>
      <c r="OZB136" s="321"/>
      <c r="OZC136" s="321"/>
      <c r="OZD136" s="321"/>
      <c r="OZE136" s="321"/>
      <c r="OZF136" s="321"/>
      <c r="OZG136" s="321"/>
      <c r="OZH136" s="321"/>
      <c r="OZI136" s="321"/>
      <c r="OZJ136" s="321"/>
      <c r="OZK136" s="321"/>
      <c r="OZL136" s="321"/>
      <c r="OZM136" s="321"/>
      <c r="OZN136" s="321"/>
      <c r="OZO136" s="321"/>
      <c r="OZP136" s="321"/>
      <c r="OZQ136" s="321"/>
      <c r="OZR136" s="321"/>
      <c r="OZS136" s="321"/>
      <c r="OZT136" s="321"/>
      <c r="OZU136" s="321"/>
      <c r="OZV136" s="321"/>
      <c r="OZW136" s="321"/>
      <c r="OZX136" s="321"/>
      <c r="OZY136" s="321"/>
      <c r="OZZ136" s="321"/>
      <c r="PAA136" s="321"/>
      <c r="PAB136" s="321"/>
      <c r="PAC136" s="321"/>
      <c r="PAD136" s="321"/>
      <c r="PAE136" s="321"/>
      <c r="PAF136" s="321"/>
      <c r="PAG136" s="321"/>
      <c r="PAH136" s="321"/>
      <c r="PAI136" s="321"/>
      <c r="PAJ136" s="321"/>
      <c r="PAK136" s="321"/>
      <c r="PAL136" s="321"/>
      <c r="PAM136" s="321"/>
      <c r="PAN136" s="321"/>
      <c r="PAO136" s="321"/>
      <c r="PAP136" s="321"/>
      <c r="PAQ136" s="321"/>
      <c r="PAR136" s="321"/>
      <c r="PAS136" s="321"/>
      <c r="PAT136" s="321"/>
      <c r="PAU136" s="321"/>
      <c r="PAV136" s="321"/>
      <c r="PAW136" s="321"/>
      <c r="PAX136" s="321"/>
      <c r="PAY136" s="321"/>
      <c r="PAZ136" s="321"/>
      <c r="PBA136" s="321"/>
      <c r="PBB136" s="321"/>
      <c r="PBC136" s="321"/>
      <c r="PBD136" s="321"/>
      <c r="PBE136" s="321"/>
      <c r="PBF136" s="321"/>
      <c r="PBG136" s="321"/>
      <c r="PBH136" s="321"/>
      <c r="PBI136" s="321"/>
      <c r="PBJ136" s="321"/>
      <c r="PBK136" s="321"/>
      <c r="PBL136" s="321"/>
      <c r="PBM136" s="321"/>
      <c r="PBN136" s="321"/>
      <c r="PBO136" s="321"/>
      <c r="PBP136" s="321"/>
      <c r="PBQ136" s="321"/>
      <c r="PBR136" s="321"/>
      <c r="PBS136" s="321"/>
      <c r="PBT136" s="321"/>
      <c r="PBU136" s="321"/>
      <c r="PBV136" s="321"/>
      <c r="PBW136" s="321"/>
      <c r="PBX136" s="321"/>
      <c r="PBY136" s="321"/>
      <c r="PBZ136" s="321"/>
      <c r="PCA136" s="321"/>
      <c r="PCB136" s="321"/>
      <c r="PCC136" s="321"/>
      <c r="PCD136" s="321"/>
      <c r="PCE136" s="321"/>
      <c r="PCF136" s="321"/>
      <c r="PCG136" s="321"/>
      <c r="PCH136" s="321"/>
      <c r="PCI136" s="321"/>
      <c r="PCJ136" s="321"/>
      <c r="PCK136" s="321"/>
      <c r="PCL136" s="321"/>
      <c r="PCM136" s="321"/>
      <c r="PCN136" s="321"/>
      <c r="PCO136" s="321"/>
      <c r="PCP136" s="321"/>
      <c r="PCQ136" s="321"/>
      <c r="PCR136" s="321"/>
      <c r="PCS136" s="321"/>
      <c r="PCT136" s="321"/>
      <c r="PCU136" s="321"/>
      <c r="PCV136" s="321"/>
      <c r="PCW136" s="321"/>
      <c r="PCX136" s="321"/>
      <c r="PCY136" s="321"/>
      <c r="PCZ136" s="321"/>
      <c r="PDA136" s="321"/>
      <c r="PDB136" s="321"/>
      <c r="PDC136" s="321"/>
      <c r="PDD136" s="321"/>
      <c r="PDE136" s="321"/>
      <c r="PDF136" s="321"/>
      <c r="PDG136" s="321"/>
      <c r="PDH136" s="321"/>
      <c r="PDI136" s="321"/>
      <c r="PDJ136" s="321"/>
      <c r="PDK136" s="321"/>
      <c r="PDL136" s="321"/>
      <c r="PDM136" s="321"/>
      <c r="PDN136" s="321"/>
      <c r="PDO136" s="321"/>
      <c r="PDP136" s="321"/>
      <c r="PDQ136" s="321"/>
      <c r="PDR136" s="321"/>
      <c r="PDS136" s="321"/>
      <c r="PDT136" s="321"/>
      <c r="PDU136" s="321"/>
      <c r="PDV136" s="321"/>
      <c r="PDW136" s="321"/>
      <c r="PDX136" s="321"/>
      <c r="PDY136" s="321"/>
      <c r="PDZ136" s="321"/>
      <c r="PEA136" s="321"/>
      <c r="PEB136" s="321"/>
      <c r="PEC136" s="321"/>
      <c r="PED136" s="321"/>
      <c r="PEE136" s="321"/>
      <c r="PEF136" s="321"/>
      <c r="PEG136" s="321"/>
      <c r="PEH136" s="321"/>
      <c r="PEI136" s="321"/>
      <c r="PEJ136" s="321"/>
      <c r="PEK136" s="321"/>
      <c r="PEL136" s="321"/>
      <c r="PEM136" s="321"/>
      <c r="PEN136" s="321"/>
      <c r="PEO136" s="321"/>
      <c r="PEP136" s="321"/>
      <c r="PEQ136" s="321"/>
      <c r="PER136" s="321"/>
      <c r="PES136" s="321"/>
      <c r="PET136" s="321"/>
      <c r="PEU136" s="321"/>
      <c r="PEV136" s="321"/>
      <c r="PEW136" s="321"/>
      <c r="PEX136" s="321"/>
      <c r="PEY136" s="321"/>
      <c r="PEZ136" s="321"/>
      <c r="PFA136" s="321"/>
      <c r="PFB136" s="321"/>
      <c r="PFC136" s="321"/>
      <c r="PFD136" s="321"/>
      <c r="PFE136" s="321"/>
      <c r="PFF136" s="321"/>
      <c r="PFG136" s="321"/>
      <c r="PFH136" s="321"/>
      <c r="PFI136" s="321"/>
      <c r="PFJ136" s="321"/>
      <c r="PFK136" s="321"/>
      <c r="PFL136" s="321"/>
      <c r="PFM136" s="321"/>
      <c r="PFN136" s="321"/>
      <c r="PFO136" s="321"/>
      <c r="PFP136" s="321"/>
      <c r="PFQ136" s="321"/>
      <c r="PFR136" s="321"/>
      <c r="PFS136" s="321"/>
      <c r="PFT136" s="321"/>
      <c r="PFU136" s="321"/>
      <c r="PFV136" s="321"/>
      <c r="PFW136" s="321"/>
      <c r="PFX136" s="321"/>
      <c r="PFY136" s="321"/>
      <c r="PFZ136" s="321"/>
      <c r="PGA136" s="321"/>
      <c r="PGB136" s="321"/>
      <c r="PGC136" s="321"/>
      <c r="PGD136" s="321"/>
      <c r="PGE136" s="321"/>
      <c r="PGF136" s="321"/>
      <c r="PGG136" s="321"/>
      <c r="PGH136" s="321"/>
      <c r="PGI136" s="321"/>
      <c r="PGJ136" s="321"/>
      <c r="PGK136" s="321"/>
      <c r="PGL136" s="321"/>
      <c r="PGM136" s="321"/>
      <c r="PGN136" s="321"/>
      <c r="PGO136" s="321"/>
      <c r="PGP136" s="321"/>
      <c r="PGQ136" s="321"/>
      <c r="PGR136" s="321"/>
      <c r="PGS136" s="321"/>
      <c r="PGT136" s="321"/>
      <c r="PGU136" s="321"/>
      <c r="PGV136" s="321"/>
      <c r="PGW136" s="321"/>
      <c r="PGX136" s="321"/>
      <c r="PGY136" s="321"/>
      <c r="PGZ136" s="321"/>
      <c r="PHA136" s="321"/>
      <c r="PHB136" s="321"/>
      <c r="PHC136" s="321"/>
      <c r="PHD136" s="321"/>
      <c r="PHE136" s="321"/>
      <c r="PHF136" s="321"/>
      <c r="PHG136" s="321"/>
      <c r="PHH136" s="321"/>
      <c r="PHI136" s="321"/>
      <c r="PHJ136" s="321"/>
      <c r="PHK136" s="321"/>
      <c r="PHL136" s="321"/>
      <c r="PHM136" s="321"/>
      <c r="PHN136" s="321"/>
      <c r="PHO136" s="321"/>
      <c r="PHP136" s="321"/>
      <c r="PHQ136" s="321"/>
      <c r="PHR136" s="321"/>
      <c r="PHS136" s="321"/>
      <c r="PHT136" s="321"/>
      <c r="PHU136" s="321"/>
      <c r="PHV136" s="321"/>
      <c r="PHW136" s="321"/>
      <c r="PHX136" s="321"/>
      <c r="PHY136" s="321"/>
      <c r="PHZ136" s="321"/>
      <c r="PIA136" s="321"/>
      <c r="PIB136" s="321"/>
      <c r="PIC136" s="321"/>
      <c r="PID136" s="321"/>
      <c r="PIE136" s="321"/>
      <c r="PIF136" s="321"/>
      <c r="PIG136" s="321"/>
      <c r="PIH136" s="321"/>
      <c r="PII136" s="321"/>
      <c r="PIJ136" s="321"/>
      <c r="PIK136" s="321"/>
      <c r="PIL136" s="321"/>
      <c r="PIM136" s="321"/>
      <c r="PIN136" s="321"/>
      <c r="PIO136" s="321"/>
      <c r="PIP136" s="321"/>
      <c r="PIQ136" s="321"/>
      <c r="PIR136" s="321"/>
      <c r="PIS136" s="321"/>
      <c r="PIT136" s="321"/>
      <c r="PIU136" s="321"/>
      <c r="PIV136" s="321"/>
      <c r="PIW136" s="321"/>
      <c r="PIX136" s="321"/>
      <c r="PIY136" s="321"/>
      <c r="PIZ136" s="321"/>
      <c r="PJA136" s="321"/>
      <c r="PJB136" s="321"/>
      <c r="PJC136" s="321"/>
      <c r="PJD136" s="321"/>
      <c r="PJE136" s="321"/>
      <c r="PJF136" s="321"/>
      <c r="PJG136" s="321"/>
      <c r="PJH136" s="321"/>
      <c r="PJI136" s="321"/>
      <c r="PJJ136" s="321"/>
      <c r="PJK136" s="321"/>
      <c r="PJL136" s="321"/>
      <c r="PJM136" s="321"/>
      <c r="PJN136" s="321"/>
      <c r="PJO136" s="321"/>
      <c r="PJP136" s="321"/>
      <c r="PJQ136" s="321"/>
      <c r="PJR136" s="321"/>
      <c r="PJS136" s="321"/>
      <c r="PJT136" s="321"/>
      <c r="PJU136" s="321"/>
      <c r="PJV136" s="321"/>
      <c r="PJW136" s="321"/>
      <c r="PJX136" s="321"/>
      <c r="PJY136" s="321"/>
      <c r="PJZ136" s="321"/>
      <c r="PKA136" s="321"/>
      <c r="PKB136" s="321"/>
      <c r="PKC136" s="321"/>
      <c r="PKD136" s="321"/>
      <c r="PKE136" s="321"/>
      <c r="PKF136" s="321"/>
      <c r="PKG136" s="321"/>
      <c r="PKH136" s="321"/>
      <c r="PKI136" s="321"/>
      <c r="PKJ136" s="321"/>
      <c r="PKK136" s="321"/>
      <c r="PKL136" s="321"/>
      <c r="PKM136" s="321"/>
      <c r="PKN136" s="321"/>
      <c r="PKO136" s="321"/>
      <c r="PKP136" s="321"/>
      <c r="PKQ136" s="321"/>
      <c r="PKR136" s="321"/>
      <c r="PKS136" s="321"/>
      <c r="PKT136" s="321"/>
      <c r="PKU136" s="321"/>
      <c r="PKV136" s="321"/>
      <c r="PKW136" s="321"/>
      <c r="PKX136" s="321"/>
      <c r="PKY136" s="321"/>
      <c r="PKZ136" s="321"/>
      <c r="PLA136" s="321"/>
      <c r="PLB136" s="321"/>
      <c r="PLC136" s="321"/>
      <c r="PLD136" s="321"/>
      <c r="PLE136" s="321"/>
      <c r="PLF136" s="321"/>
      <c r="PLG136" s="321"/>
      <c r="PLH136" s="321"/>
      <c r="PLI136" s="321"/>
      <c r="PLJ136" s="321"/>
      <c r="PLK136" s="321"/>
      <c r="PLL136" s="321"/>
      <c r="PLM136" s="321"/>
      <c r="PLN136" s="321"/>
      <c r="PLO136" s="321"/>
      <c r="PLP136" s="321"/>
      <c r="PLQ136" s="321"/>
      <c r="PLR136" s="321"/>
      <c r="PLS136" s="321"/>
      <c r="PLT136" s="321"/>
      <c r="PLU136" s="321"/>
      <c r="PLV136" s="321"/>
      <c r="PLW136" s="321"/>
      <c r="PLX136" s="321"/>
      <c r="PLY136" s="321"/>
      <c r="PLZ136" s="321"/>
      <c r="PMA136" s="321"/>
      <c r="PMB136" s="321"/>
      <c r="PMC136" s="321"/>
      <c r="PMD136" s="321"/>
      <c r="PME136" s="321"/>
      <c r="PMF136" s="321"/>
      <c r="PMG136" s="321"/>
      <c r="PMH136" s="321"/>
      <c r="PMI136" s="321"/>
      <c r="PMJ136" s="321"/>
      <c r="PMK136" s="321"/>
      <c r="PML136" s="321"/>
      <c r="PMM136" s="321"/>
      <c r="PMN136" s="321"/>
      <c r="PMO136" s="321"/>
      <c r="PMP136" s="321"/>
      <c r="PMQ136" s="321"/>
      <c r="PMR136" s="321"/>
      <c r="PMS136" s="321"/>
      <c r="PMT136" s="321"/>
      <c r="PMU136" s="321"/>
      <c r="PMV136" s="321"/>
      <c r="PMW136" s="321"/>
      <c r="PMX136" s="321"/>
      <c r="PMY136" s="321"/>
      <c r="PMZ136" s="321"/>
      <c r="PNA136" s="321"/>
      <c r="PNB136" s="321"/>
      <c r="PNC136" s="321"/>
      <c r="PND136" s="321"/>
      <c r="PNE136" s="321"/>
      <c r="PNF136" s="321"/>
      <c r="PNG136" s="321"/>
      <c r="PNH136" s="321"/>
      <c r="PNI136" s="321"/>
      <c r="PNJ136" s="321"/>
      <c r="PNK136" s="321"/>
      <c r="PNL136" s="321"/>
      <c r="PNM136" s="321"/>
      <c r="PNN136" s="321"/>
      <c r="PNO136" s="321"/>
      <c r="PNP136" s="321"/>
      <c r="PNQ136" s="321"/>
      <c r="PNR136" s="321"/>
      <c r="PNS136" s="321"/>
      <c r="PNT136" s="321"/>
      <c r="PNU136" s="321"/>
      <c r="PNV136" s="321"/>
      <c r="PNW136" s="321"/>
      <c r="PNX136" s="321"/>
      <c r="PNY136" s="321"/>
      <c r="PNZ136" s="321"/>
      <c r="POA136" s="321"/>
      <c r="POB136" s="321"/>
      <c r="POC136" s="321"/>
      <c r="POD136" s="321"/>
      <c r="POE136" s="321"/>
      <c r="POF136" s="321"/>
      <c r="POG136" s="321"/>
      <c r="POH136" s="321"/>
      <c r="POI136" s="321"/>
      <c r="POJ136" s="321"/>
      <c r="POK136" s="321"/>
      <c r="POL136" s="321"/>
      <c r="POM136" s="321"/>
      <c r="PON136" s="321"/>
      <c r="POO136" s="321"/>
      <c r="POP136" s="321"/>
      <c r="POQ136" s="321"/>
      <c r="POR136" s="321"/>
      <c r="POS136" s="321"/>
      <c r="POT136" s="321"/>
      <c r="POU136" s="321"/>
      <c r="POV136" s="321"/>
      <c r="POW136" s="321"/>
      <c r="POX136" s="321"/>
      <c r="POY136" s="321"/>
      <c r="POZ136" s="321"/>
      <c r="PPA136" s="321"/>
      <c r="PPB136" s="321"/>
      <c r="PPC136" s="321"/>
      <c r="PPD136" s="321"/>
      <c r="PPE136" s="321"/>
      <c r="PPF136" s="321"/>
      <c r="PPG136" s="321"/>
      <c r="PPH136" s="321"/>
      <c r="PPI136" s="321"/>
      <c r="PPJ136" s="321"/>
      <c r="PPK136" s="321"/>
      <c r="PPL136" s="321"/>
      <c r="PPM136" s="321"/>
      <c r="PPN136" s="321"/>
      <c r="PPO136" s="321"/>
      <c r="PPP136" s="321"/>
      <c r="PPQ136" s="321"/>
      <c r="PPR136" s="321"/>
      <c r="PPS136" s="321"/>
      <c r="PPT136" s="321"/>
      <c r="PPU136" s="321"/>
      <c r="PPV136" s="321"/>
      <c r="PPW136" s="321"/>
      <c r="PPX136" s="321"/>
      <c r="PPY136" s="321"/>
      <c r="PPZ136" s="321"/>
      <c r="PQA136" s="321"/>
      <c r="PQB136" s="321"/>
      <c r="PQC136" s="321"/>
      <c r="PQD136" s="321"/>
      <c r="PQE136" s="321"/>
      <c r="PQF136" s="321"/>
      <c r="PQG136" s="321"/>
      <c r="PQH136" s="321"/>
      <c r="PQI136" s="321"/>
      <c r="PQJ136" s="321"/>
      <c r="PQK136" s="321"/>
      <c r="PQL136" s="321"/>
      <c r="PQM136" s="321"/>
      <c r="PQN136" s="321"/>
      <c r="PQO136" s="321"/>
      <c r="PQP136" s="321"/>
      <c r="PQQ136" s="321"/>
      <c r="PQR136" s="321"/>
      <c r="PQS136" s="321"/>
      <c r="PQT136" s="321"/>
      <c r="PQU136" s="321"/>
      <c r="PQV136" s="321"/>
      <c r="PQW136" s="321"/>
      <c r="PQX136" s="321"/>
      <c r="PQY136" s="321"/>
      <c r="PQZ136" s="321"/>
      <c r="PRA136" s="321"/>
      <c r="PRB136" s="321"/>
      <c r="PRC136" s="321"/>
      <c r="PRD136" s="321"/>
      <c r="PRE136" s="321"/>
      <c r="PRF136" s="321"/>
      <c r="PRG136" s="321"/>
      <c r="PRH136" s="321"/>
      <c r="PRI136" s="321"/>
      <c r="PRJ136" s="321"/>
      <c r="PRK136" s="321"/>
      <c r="PRL136" s="321"/>
      <c r="PRM136" s="321"/>
      <c r="PRN136" s="321"/>
      <c r="PRO136" s="321"/>
      <c r="PRP136" s="321"/>
      <c r="PRQ136" s="321"/>
      <c r="PRR136" s="321"/>
      <c r="PRS136" s="321"/>
      <c r="PRT136" s="321"/>
      <c r="PRU136" s="321"/>
      <c r="PRV136" s="321"/>
      <c r="PRW136" s="321"/>
      <c r="PRX136" s="321"/>
      <c r="PRY136" s="321"/>
      <c r="PRZ136" s="321"/>
      <c r="PSA136" s="321"/>
      <c r="PSB136" s="321"/>
      <c r="PSC136" s="321"/>
      <c r="PSD136" s="321"/>
      <c r="PSE136" s="321"/>
      <c r="PSF136" s="321"/>
      <c r="PSG136" s="321"/>
      <c r="PSH136" s="321"/>
      <c r="PSI136" s="321"/>
      <c r="PSJ136" s="321"/>
      <c r="PSK136" s="321"/>
      <c r="PSL136" s="321"/>
      <c r="PSM136" s="321"/>
      <c r="PSN136" s="321"/>
      <c r="PSO136" s="321"/>
      <c r="PSP136" s="321"/>
      <c r="PSQ136" s="321"/>
      <c r="PSR136" s="321"/>
      <c r="PSS136" s="321"/>
      <c r="PST136" s="321"/>
      <c r="PSU136" s="321"/>
      <c r="PSV136" s="321"/>
      <c r="PSW136" s="321"/>
      <c r="PSX136" s="321"/>
      <c r="PSY136" s="321"/>
      <c r="PSZ136" s="321"/>
      <c r="PTA136" s="321"/>
      <c r="PTB136" s="321"/>
      <c r="PTC136" s="321"/>
      <c r="PTD136" s="321"/>
      <c r="PTE136" s="321"/>
      <c r="PTF136" s="321"/>
      <c r="PTG136" s="321"/>
      <c r="PTH136" s="321"/>
      <c r="PTI136" s="321"/>
      <c r="PTJ136" s="321"/>
      <c r="PTK136" s="321"/>
      <c r="PTL136" s="321"/>
      <c r="PTM136" s="321"/>
      <c r="PTN136" s="321"/>
      <c r="PTO136" s="321"/>
      <c r="PTP136" s="321"/>
      <c r="PTQ136" s="321"/>
      <c r="PTR136" s="321"/>
      <c r="PTS136" s="321"/>
      <c r="PTT136" s="321"/>
      <c r="PTU136" s="321"/>
      <c r="PTV136" s="321"/>
      <c r="PTW136" s="321"/>
      <c r="PTX136" s="321"/>
      <c r="PTY136" s="321"/>
      <c r="PTZ136" s="321"/>
      <c r="PUA136" s="321"/>
      <c r="PUB136" s="321"/>
      <c r="PUC136" s="321"/>
      <c r="PUD136" s="321"/>
      <c r="PUE136" s="321"/>
      <c r="PUF136" s="321"/>
      <c r="PUG136" s="321"/>
      <c r="PUH136" s="321"/>
      <c r="PUI136" s="321"/>
      <c r="PUJ136" s="321"/>
      <c r="PUK136" s="321"/>
      <c r="PUL136" s="321"/>
      <c r="PUM136" s="321"/>
      <c r="PUN136" s="321"/>
      <c r="PUO136" s="321"/>
      <c r="PUP136" s="321"/>
      <c r="PUQ136" s="321"/>
      <c r="PUR136" s="321"/>
      <c r="PUS136" s="321"/>
      <c r="PUT136" s="321"/>
      <c r="PUU136" s="321"/>
      <c r="PUV136" s="321"/>
      <c r="PUW136" s="321"/>
      <c r="PUX136" s="321"/>
      <c r="PUY136" s="321"/>
      <c r="PUZ136" s="321"/>
      <c r="PVA136" s="321"/>
      <c r="PVB136" s="321"/>
      <c r="PVC136" s="321"/>
      <c r="PVD136" s="321"/>
      <c r="PVE136" s="321"/>
      <c r="PVF136" s="321"/>
      <c r="PVG136" s="321"/>
      <c r="PVH136" s="321"/>
      <c r="PVI136" s="321"/>
      <c r="PVJ136" s="321"/>
      <c r="PVK136" s="321"/>
      <c r="PVL136" s="321"/>
      <c r="PVM136" s="321"/>
      <c r="PVN136" s="321"/>
      <c r="PVO136" s="321"/>
      <c r="PVP136" s="321"/>
      <c r="PVQ136" s="321"/>
      <c r="PVR136" s="321"/>
      <c r="PVS136" s="321"/>
      <c r="PVT136" s="321"/>
      <c r="PVU136" s="321"/>
      <c r="PVV136" s="321"/>
      <c r="PVW136" s="321"/>
      <c r="PVX136" s="321"/>
      <c r="PVY136" s="321"/>
      <c r="PVZ136" s="321"/>
      <c r="PWA136" s="321"/>
      <c r="PWB136" s="321"/>
      <c r="PWC136" s="321"/>
      <c r="PWD136" s="321"/>
      <c r="PWE136" s="321"/>
      <c r="PWF136" s="321"/>
      <c r="PWG136" s="321"/>
      <c r="PWH136" s="321"/>
      <c r="PWI136" s="321"/>
      <c r="PWJ136" s="321"/>
      <c r="PWK136" s="321"/>
      <c r="PWL136" s="321"/>
      <c r="PWM136" s="321"/>
      <c r="PWN136" s="321"/>
      <c r="PWO136" s="321"/>
      <c r="PWP136" s="321"/>
      <c r="PWQ136" s="321"/>
      <c r="PWR136" s="321"/>
      <c r="PWS136" s="321"/>
      <c r="PWT136" s="321"/>
      <c r="PWU136" s="321"/>
      <c r="PWV136" s="321"/>
      <c r="PWW136" s="321"/>
      <c r="PWX136" s="321"/>
      <c r="PWY136" s="321"/>
      <c r="PWZ136" s="321"/>
      <c r="PXA136" s="321"/>
      <c r="PXB136" s="321"/>
      <c r="PXC136" s="321"/>
      <c r="PXD136" s="321"/>
      <c r="PXE136" s="321"/>
      <c r="PXF136" s="321"/>
      <c r="PXG136" s="321"/>
      <c r="PXH136" s="321"/>
      <c r="PXI136" s="321"/>
      <c r="PXJ136" s="321"/>
      <c r="PXK136" s="321"/>
      <c r="PXL136" s="321"/>
      <c r="PXM136" s="321"/>
      <c r="PXN136" s="321"/>
      <c r="PXO136" s="321"/>
      <c r="PXP136" s="321"/>
      <c r="PXQ136" s="321"/>
      <c r="PXR136" s="321"/>
      <c r="PXS136" s="321"/>
      <c r="PXT136" s="321"/>
      <c r="PXU136" s="321"/>
      <c r="PXV136" s="321"/>
      <c r="PXW136" s="321"/>
      <c r="PXX136" s="321"/>
      <c r="PXY136" s="321"/>
      <c r="PXZ136" s="321"/>
      <c r="PYA136" s="321"/>
      <c r="PYB136" s="321"/>
      <c r="PYC136" s="321"/>
      <c r="PYD136" s="321"/>
      <c r="PYE136" s="321"/>
      <c r="PYF136" s="321"/>
      <c r="PYG136" s="321"/>
      <c r="PYH136" s="321"/>
      <c r="PYI136" s="321"/>
      <c r="PYJ136" s="321"/>
      <c r="PYK136" s="321"/>
      <c r="PYL136" s="321"/>
      <c r="PYM136" s="321"/>
      <c r="PYN136" s="321"/>
      <c r="PYO136" s="321"/>
      <c r="PYP136" s="321"/>
      <c r="PYQ136" s="321"/>
      <c r="PYR136" s="321"/>
      <c r="PYS136" s="321"/>
      <c r="PYT136" s="321"/>
      <c r="PYU136" s="321"/>
      <c r="PYV136" s="321"/>
      <c r="PYW136" s="321"/>
      <c r="PYX136" s="321"/>
      <c r="PYY136" s="321"/>
      <c r="PYZ136" s="321"/>
      <c r="PZA136" s="321"/>
      <c r="PZB136" s="321"/>
      <c r="PZC136" s="321"/>
      <c r="PZD136" s="321"/>
      <c r="PZE136" s="321"/>
      <c r="PZF136" s="321"/>
      <c r="PZG136" s="321"/>
      <c r="PZH136" s="321"/>
      <c r="PZI136" s="321"/>
      <c r="PZJ136" s="321"/>
      <c r="PZK136" s="321"/>
      <c r="PZL136" s="321"/>
      <c r="PZM136" s="321"/>
      <c r="PZN136" s="321"/>
      <c r="PZO136" s="321"/>
      <c r="PZP136" s="321"/>
      <c r="PZQ136" s="321"/>
      <c r="PZR136" s="321"/>
      <c r="PZS136" s="321"/>
      <c r="PZT136" s="321"/>
      <c r="PZU136" s="321"/>
      <c r="PZV136" s="321"/>
      <c r="PZW136" s="321"/>
      <c r="PZX136" s="321"/>
      <c r="PZY136" s="321"/>
      <c r="PZZ136" s="321"/>
      <c r="QAA136" s="321"/>
      <c r="QAB136" s="321"/>
      <c r="QAC136" s="321"/>
      <c r="QAD136" s="321"/>
      <c r="QAE136" s="321"/>
      <c r="QAF136" s="321"/>
      <c r="QAG136" s="321"/>
      <c r="QAH136" s="321"/>
      <c r="QAI136" s="321"/>
      <c r="QAJ136" s="321"/>
      <c r="QAK136" s="321"/>
      <c r="QAL136" s="321"/>
      <c r="QAM136" s="321"/>
      <c r="QAN136" s="321"/>
      <c r="QAO136" s="321"/>
      <c r="QAP136" s="321"/>
      <c r="QAQ136" s="321"/>
      <c r="QAR136" s="321"/>
      <c r="QAS136" s="321"/>
      <c r="QAT136" s="321"/>
      <c r="QAU136" s="321"/>
      <c r="QAV136" s="321"/>
      <c r="QAW136" s="321"/>
      <c r="QAX136" s="321"/>
      <c r="QAY136" s="321"/>
      <c r="QAZ136" s="321"/>
      <c r="QBA136" s="321"/>
      <c r="QBB136" s="321"/>
      <c r="QBC136" s="321"/>
      <c r="QBD136" s="321"/>
      <c r="QBE136" s="321"/>
      <c r="QBF136" s="321"/>
      <c r="QBG136" s="321"/>
      <c r="QBH136" s="321"/>
      <c r="QBI136" s="321"/>
      <c r="QBJ136" s="321"/>
      <c r="QBK136" s="321"/>
      <c r="QBL136" s="321"/>
      <c r="QBM136" s="321"/>
      <c r="QBN136" s="321"/>
      <c r="QBO136" s="321"/>
      <c r="QBP136" s="321"/>
      <c r="QBQ136" s="321"/>
      <c r="QBR136" s="321"/>
      <c r="QBS136" s="321"/>
      <c r="QBT136" s="321"/>
      <c r="QBU136" s="321"/>
      <c r="QBV136" s="321"/>
      <c r="QBW136" s="321"/>
      <c r="QBX136" s="321"/>
      <c r="QBY136" s="321"/>
      <c r="QBZ136" s="321"/>
      <c r="QCA136" s="321"/>
      <c r="QCB136" s="321"/>
      <c r="QCC136" s="321"/>
      <c r="QCD136" s="321"/>
      <c r="QCE136" s="321"/>
      <c r="QCF136" s="321"/>
      <c r="QCG136" s="321"/>
      <c r="QCH136" s="321"/>
      <c r="QCI136" s="321"/>
      <c r="QCJ136" s="321"/>
      <c r="QCK136" s="321"/>
      <c r="QCL136" s="321"/>
      <c r="QCM136" s="321"/>
      <c r="QCN136" s="321"/>
      <c r="QCO136" s="321"/>
      <c r="QCP136" s="321"/>
      <c r="QCQ136" s="321"/>
      <c r="QCR136" s="321"/>
      <c r="QCS136" s="321"/>
      <c r="QCT136" s="321"/>
      <c r="QCU136" s="321"/>
      <c r="QCV136" s="321"/>
      <c r="QCW136" s="321"/>
      <c r="QCX136" s="321"/>
      <c r="QCY136" s="321"/>
      <c r="QCZ136" s="321"/>
      <c r="QDA136" s="321"/>
      <c r="QDB136" s="321"/>
      <c r="QDC136" s="321"/>
      <c r="QDD136" s="321"/>
      <c r="QDE136" s="321"/>
      <c r="QDF136" s="321"/>
      <c r="QDG136" s="321"/>
      <c r="QDH136" s="321"/>
      <c r="QDI136" s="321"/>
      <c r="QDJ136" s="321"/>
      <c r="QDK136" s="321"/>
      <c r="QDL136" s="321"/>
      <c r="QDM136" s="321"/>
      <c r="QDN136" s="321"/>
      <c r="QDO136" s="321"/>
      <c r="QDP136" s="321"/>
      <c r="QDQ136" s="321"/>
      <c r="QDR136" s="321"/>
      <c r="QDS136" s="321"/>
      <c r="QDT136" s="321"/>
      <c r="QDU136" s="321"/>
      <c r="QDV136" s="321"/>
      <c r="QDW136" s="321"/>
      <c r="QDX136" s="321"/>
      <c r="QDY136" s="321"/>
      <c r="QDZ136" s="321"/>
      <c r="QEA136" s="321"/>
      <c r="QEB136" s="321"/>
      <c r="QEC136" s="321"/>
      <c r="QED136" s="321"/>
      <c r="QEE136" s="321"/>
      <c r="QEF136" s="321"/>
      <c r="QEG136" s="321"/>
      <c r="QEH136" s="321"/>
      <c r="QEI136" s="321"/>
      <c r="QEJ136" s="321"/>
      <c r="QEK136" s="321"/>
      <c r="QEL136" s="321"/>
      <c r="QEM136" s="321"/>
      <c r="QEN136" s="321"/>
      <c r="QEO136" s="321"/>
      <c r="QEP136" s="321"/>
      <c r="QEQ136" s="321"/>
      <c r="QER136" s="321"/>
      <c r="QES136" s="321"/>
      <c r="QET136" s="321"/>
      <c r="QEU136" s="321"/>
      <c r="QEV136" s="321"/>
      <c r="QEW136" s="321"/>
      <c r="QEX136" s="321"/>
      <c r="QEY136" s="321"/>
      <c r="QEZ136" s="321"/>
      <c r="QFA136" s="321"/>
      <c r="QFB136" s="321"/>
      <c r="QFC136" s="321"/>
      <c r="QFD136" s="321"/>
      <c r="QFE136" s="321"/>
      <c r="QFF136" s="321"/>
      <c r="QFG136" s="321"/>
      <c r="QFH136" s="321"/>
      <c r="QFI136" s="321"/>
      <c r="QFJ136" s="321"/>
      <c r="QFK136" s="321"/>
      <c r="QFL136" s="321"/>
      <c r="QFM136" s="321"/>
      <c r="QFN136" s="321"/>
      <c r="QFO136" s="321"/>
      <c r="QFP136" s="321"/>
      <c r="QFQ136" s="321"/>
      <c r="QFR136" s="321"/>
      <c r="QFS136" s="321"/>
      <c r="QFT136" s="321"/>
      <c r="QFU136" s="321"/>
      <c r="QFV136" s="321"/>
      <c r="QFW136" s="321"/>
      <c r="QFX136" s="321"/>
      <c r="QFY136" s="321"/>
      <c r="QFZ136" s="321"/>
      <c r="QGA136" s="321"/>
      <c r="QGB136" s="321"/>
      <c r="QGC136" s="321"/>
      <c r="QGD136" s="321"/>
      <c r="QGE136" s="321"/>
      <c r="QGF136" s="321"/>
      <c r="QGG136" s="321"/>
      <c r="QGH136" s="321"/>
      <c r="QGI136" s="321"/>
      <c r="QGJ136" s="321"/>
      <c r="QGK136" s="321"/>
      <c r="QGL136" s="321"/>
      <c r="QGM136" s="321"/>
      <c r="QGN136" s="321"/>
      <c r="QGO136" s="321"/>
      <c r="QGP136" s="321"/>
      <c r="QGQ136" s="321"/>
      <c r="QGR136" s="321"/>
      <c r="QGS136" s="321"/>
      <c r="QGT136" s="321"/>
      <c r="QGU136" s="321"/>
      <c r="QGV136" s="321"/>
      <c r="QGW136" s="321"/>
      <c r="QGX136" s="321"/>
      <c r="QGY136" s="321"/>
      <c r="QGZ136" s="321"/>
      <c r="QHA136" s="321"/>
      <c r="QHB136" s="321"/>
      <c r="QHC136" s="321"/>
      <c r="QHD136" s="321"/>
      <c r="QHE136" s="321"/>
      <c r="QHF136" s="321"/>
      <c r="QHG136" s="321"/>
      <c r="QHH136" s="321"/>
      <c r="QHI136" s="321"/>
      <c r="QHJ136" s="321"/>
      <c r="QHK136" s="321"/>
      <c r="QHL136" s="321"/>
      <c r="QHM136" s="321"/>
      <c r="QHN136" s="321"/>
      <c r="QHO136" s="321"/>
      <c r="QHP136" s="321"/>
      <c r="QHQ136" s="321"/>
      <c r="QHR136" s="321"/>
      <c r="QHS136" s="321"/>
      <c r="QHT136" s="321"/>
      <c r="QHU136" s="321"/>
      <c r="QHV136" s="321"/>
      <c r="QHW136" s="321"/>
      <c r="QHX136" s="321"/>
      <c r="QHY136" s="321"/>
      <c r="QHZ136" s="321"/>
      <c r="QIA136" s="321"/>
      <c r="QIB136" s="321"/>
      <c r="QIC136" s="321"/>
      <c r="QID136" s="321"/>
      <c r="QIE136" s="321"/>
      <c r="QIF136" s="321"/>
      <c r="QIG136" s="321"/>
      <c r="QIH136" s="321"/>
      <c r="QII136" s="321"/>
      <c r="QIJ136" s="321"/>
      <c r="QIK136" s="321"/>
      <c r="QIL136" s="321"/>
      <c r="QIM136" s="321"/>
      <c r="QIN136" s="321"/>
      <c r="QIO136" s="321"/>
      <c r="QIP136" s="321"/>
      <c r="QIQ136" s="321"/>
      <c r="QIR136" s="321"/>
      <c r="QIS136" s="321"/>
      <c r="QIT136" s="321"/>
      <c r="QIU136" s="321"/>
      <c r="QIV136" s="321"/>
      <c r="QIW136" s="321"/>
      <c r="QIX136" s="321"/>
      <c r="QIY136" s="321"/>
      <c r="QIZ136" s="321"/>
      <c r="QJA136" s="321"/>
      <c r="QJB136" s="321"/>
      <c r="QJC136" s="321"/>
      <c r="QJD136" s="321"/>
      <c r="QJE136" s="321"/>
      <c r="QJF136" s="321"/>
      <c r="QJG136" s="321"/>
      <c r="QJH136" s="321"/>
      <c r="QJI136" s="321"/>
      <c r="QJJ136" s="321"/>
      <c r="QJK136" s="321"/>
      <c r="QJL136" s="321"/>
      <c r="QJM136" s="321"/>
      <c r="QJN136" s="321"/>
      <c r="QJO136" s="321"/>
      <c r="QJP136" s="321"/>
      <c r="QJQ136" s="321"/>
      <c r="QJR136" s="321"/>
      <c r="QJS136" s="321"/>
      <c r="QJT136" s="321"/>
      <c r="QJU136" s="321"/>
      <c r="QJV136" s="321"/>
      <c r="QJW136" s="321"/>
      <c r="QJX136" s="321"/>
      <c r="QJY136" s="321"/>
      <c r="QJZ136" s="321"/>
      <c r="QKA136" s="321"/>
      <c r="QKB136" s="321"/>
      <c r="QKC136" s="321"/>
      <c r="QKD136" s="321"/>
      <c r="QKE136" s="321"/>
      <c r="QKF136" s="321"/>
      <c r="QKG136" s="321"/>
      <c r="QKH136" s="321"/>
      <c r="QKI136" s="321"/>
      <c r="QKJ136" s="321"/>
      <c r="QKK136" s="321"/>
      <c r="QKL136" s="321"/>
      <c r="QKM136" s="321"/>
      <c r="QKN136" s="321"/>
      <c r="QKO136" s="321"/>
      <c r="QKP136" s="321"/>
      <c r="QKQ136" s="321"/>
      <c r="QKR136" s="321"/>
      <c r="QKS136" s="321"/>
      <c r="QKT136" s="321"/>
      <c r="QKU136" s="321"/>
      <c r="QKV136" s="321"/>
      <c r="QKW136" s="321"/>
      <c r="QKX136" s="321"/>
      <c r="QKY136" s="321"/>
      <c r="QKZ136" s="321"/>
      <c r="QLA136" s="321"/>
      <c r="QLB136" s="321"/>
      <c r="QLC136" s="321"/>
      <c r="QLD136" s="321"/>
      <c r="QLE136" s="321"/>
      <c r="QLF136" s="321"/>
      <c r="QLG136" s="321"/>
      <c r="QLH136" s="321"/>
      <c r="QLI136" s="321"/>
      <c r="QLJ136" s="321"/>
      <c r="QLK136" s="321"/>
      <c r="QLL136" s="321"/>
      <c r="QLM136" s="321"/>
      <c r="QLN136" s="321"/>
      <c r="QLO136" s="321"/>
      <c r="QLP136" s="321"/>
      <c r="QLQ136" s="321"/>
      <c r="QLR136" s="321"/>
      <c r="QLS136" s="321"/>
      <c r="QLT136" s="321"/>
      <c r="QLU136" s="321"/>
      <c r="QLV136" s="321"/>
      <c r="QLW136" s="321"/>
      <c r="QLX136" s="321"/>
      <c r="QLY136" s="321"/>
      <c r="QLZ136" s="321"/>
      <c r="QMA136" s="321"/>
      <c r="QMB136" s="321"/>
      <c r="QMC136" s="321"/>
      <c r="QMD136" s="321"/>
      <c r="QME136" s="321"/>
      <c r="QMF136" s="321"/>
      <c r="QMG136" s="321"/>
      <c r="QMH136" s="321"/>
      <c r="QMI136" s="321"/>
      <c r="QMJ136" s="321"/>
      <c r="QMK136" s="321"/>
      <c r="QML136" s="321"/>
      <c r="QMM136" s="321"/>
      <c r="QMN136" s="321"/>
      <c r="QMO136" s="321"/>
      <c r="QMP136" s="321"/>
      <c r="QMQ136" s="321"/>
      <c r="QMR136" s="321"/>
      <c r="QMS136" s="321"/>
      <c r="QMT136" s="321"/>
      <c r="QMU136" s="321"/>
      <c r="QMV136" s="321"/>
      <c r="QMW136" s="321"/>
      <c r="QMX136" s="321"/>
      <c r="QMY136" s="321"/>
      <c r="QMZ136" s="321"/>
      <c r="QNA136" s="321"/>
      <c r="QNB136" s="321"/>
      <c r="QNC136" s="321"/>
      <c r="QND136" s="321"/>
      <c r="QNE136" s="321"/>
      <c r="QNF136" s="321"/>
      <c r="QNG136" s="321"/>
      <c r="QNH136" s="321"/>
      <c r="QNI136" s="321"/>
      <c r="QNJ136" s="321"/>
      <c r="QNK136" s="321"/>
      <c r="QNL136" s="321"/>
      <c r="QNM136" s="321"/>
      <c r="QNN136" s="321"/>
      <c r="QNO136" s="321"/>
      <c r="QNP136" s="321"/>
      <c r="QNQ136" s="321"/>
      <c r="QNR136" s="321"/>
      <c r="QNS136" s="321"/>
      <c r="QNT136" s="321"/>
      <c r="QNU136" s="321"/>
      <c r="QNV136" s="321"/>
      <c r="QNW136" s="321"/>
      <c r="QNX136" s="321"/>
      <c r="QNY136" s="321"/>
      <c r="QNZ136" s="321"/>
      <c r="QOA136" s="321"/>
      <c r="QOB136" s="321"/>
      <c r="QOC136" s="321"/>
      <c r="QOD136" s="321"/>
      <c r="QOE136" s="321"/>
      <c r="QOF136" s="321"/>
      <c r="QOG136" s="321"/>
      <c r="QOH136" s="321"/>
      <c r="QOI136" s="321"/>
      <c r="QOJ136" s="321"/>
      <c r="QOK136" s="321"/>
      <c r="QOL136" s="321"/>
      <c r="QOM136" s="321"/>
      <c r="QON136" s="321"/>
      <c r="QOO136" s="321"/>
      <c r="QOP136" s="321"/>
      <c r="QOQ136" s="321"/>
      <c r="QOR136" s="321"/>
      <c r="QOS136" s="321"/>
      <c r="QOT136" s="321"/>
      <c r="QOU136" s="321"/>
      <c r="QOV136" s="321"/>
      <c r="QOW136" s="321"/>
      <c r="QOX136" s="321"/>
      <c r="QOY136" s="321"/>
      <c r="QOZ136" s="321"/>
      <c r="QPA136" s="321"/>
      <c r="QPB136" s="321"/>
      <c r="QPC136" s="321"/>
      <c r="QPD136" s="321"/>
      <c r="QPE136" s="321"/>
      <c r="QPF136" s="321"/>
      <c r="QPG136" s="321"/>
      <c r="QPH136" s="321"/>
      <c r="QPI136" s="321"/>
      <c r="QPJ136" s="321"/>
      <c r="QPK136" s="321"/>
      <c r="QPL136" s="321"/>
      <c r="QPM136" s="321"/>
      <c r="QPN136" s="321"/>
      <c r="QPO136" s="321"/>
      <c r="QPP136" s="321"/>
      <c r="QPQ136" s="321"/>
      <c r="QPR136" s="321"/>
      <c r="QPS136" s="321"/>
      <c r="QPT136" s="321"/>
      <c r="QPU136" s="321"/>
      <c r="QPV136" s="321"/>
      <c r="QPW136" s="321"/>
      <c r="QPX136" s="321"/>
      <c r="QPY136" s="321"/>
      <c r="QPZ136" s="321"/>
      <c r="QQA136" s="321"/>
      <c r="QQB136" s="321"/>
      <c r="QQC136" s="321"/>
      <c r="QQD136" s="321"/>
      <c r="QQE136" s="321"/>
      <c r="QQF136" s="321"/>
      <c r="QQG136" s="321"/>
      <c r="QQH136" s="321"/>
      <c r="QQI136" s="321"/>
      <c r="QQJ136" s="321"/>
      <c r="QQK136" s="321"/>
      <c r="QQL136" s="321"/>
      <c r="QQM136" s="321"/>
      <c r="QQN136" s="321"/>
      <c r="QQO136" s="321"/>
      <c r="QQP136" s="321"/>
      <c r="QQQ136" s="321"/>
      <c r="QQR136" s="321"/>
      <c r="QQS136" s="321"/>
      <c r="QQT136" s="321"/>
      <c r="QQU136" s="321"/>
      <c r="QQV136" s="321"/>
      <c r="QQW136" s="321"/>
      <c r="QQX136" s="321"/>
      <c r="QQY136" s="321"/>
      <c r="QQZ136" s="321"/>
      <c r="QRA136" s="321"/>
      <c r="QRB136" s="321"/>
      <c r="QRC136" s="321"/>
      <c r="QRD136" s="321"/>
      <c r="QRE136" s="321"/>
      <c r="QRF136" s="321"/>
      <c r="QRG136" s="321"/>
      <c r="QRH136" s="321"/>
      <c r="QRI136" s="321"/>
      <c r="QRJ136" s="321"/>
      <c r="QRK136" s="321"/>
      <c r="QRL136" s="321"/>
      <c r="QRM136" s="321"/>
      <c r="QRN136" s="321"/>
      <c r="QRO136" s="321"/>
      <c r="QRP136" s="321"/>
      <c r="QRQ136" s="321"/>
      <c r="QRR136" s="321"/>
      <c r="QRS136" s="321"/>
      <c r="QRT136" s="321"/>
      <c r="QRU136" s="321"/>
      <c r="QRV136" s="321"/>
      <c r="QRW136" s="321"/>
      <c r="QRX136" s="321"/>
      <c r="QRY136" s="321"/>
      <c r="QRZ136" s="321"/>
      <c r="QSA136" s="321"/>
      <c r="QSB136" s="321"/>
      <c r="QSC136" s="321"/>
      <c r="QSD136" s="321"/>
      <c r="QSE136" s="321"/>
      <c r="QSF136" s="321"/>
      <c r="QSG136" s="321"/>
      <c r="QSH136" s="321"/>
      <c r="QSI136" s="321"/>
      <c r="QSJ136" s="321"/>
      <c r="QSK136" s="321"/>
      <c r="QSL136" s="321"/>
      <c r="QSM136" s="321"/>
      <c r="QSN136" s="321"/>
      <c r="QSO136" s="321"/>
      <c r="QSP136" s="321"/>
      <c r="QSQ136" s="321"/>
      <c r="QSR136" s="321"/>
      <c r="QSS136" s="321"/>
      <c r="QST136" s="321"/>
      <c r="QSU136" s="321"/>
      <c r="QSV136" s="321"/>
      <c r="QSW136" s="321"/>
      <c r="QSX136" s="321"/>
      <c r="QSY136" s="321"/>
      <c r="QSZ136" s="321"/>
      <c r="QTA136" s="321"/>
      <c r="QTB136" s="321"/>
      <c r="QTC136" s="321"/>
      <c r="QTD136" s="321"/>
      <c r="QTE136" s="321"/>
      <c r="QTF136" s="321"/>
      <c r="QTG136" s="321"/>
      <c r="QTH136" s="321"/>
      <c r="QTI136" s="321"/>
      <c r="QTJ136" s="321"/>
      <c r="QTK136" s="321"/>
      <c r="QTL136" s="321"/>
      <c r="QTM136" s="321"/>
      <c r="QTN136" s="321"/>
      <c r="QTO136" s="321"/>
      <c r="QTP136" s="321"/>
      <c r="QTQ136" s="321"/>
      <c r="QTR136" s="321"/>
      <c r="QTS136" s="321"/>
      <c r="QTT136" s="321"/>
      <c r="QTU136" s="321"/>
      <c r="QTV136" s="321"/>
      <c r="QTW136" s="321"/>
      <c r="QTX136" s="321"/>
      <c r="QTY136" s="321"/>
      <c r="QTZ136" s="321"/>
      <c r="QUA136" s="321"/>
      <c r="QUB136" s="321"/>
      <c r="QUC136" s="321"/>
      <c r="QUD136" s="321"/>
      <c r="QUE136" s="321"/>
      <c r="QUF136" s="321"/>
      <c r="QUG136" s="321"/>
      <c r="QUH136" s="321"/>
      <c r="QUI136" s="321"/>
      <c r="QUJ136" s="321"/>
      <c r="QUK136" s="321"/>
      <c r="QUL136" s="321"/>
      <c r="QUM136" s="321"/>
      <c r="QUN136" s="321"/>
      <c r="QUO136" s="321"/>
      <c r="QUP136" s="321"/>
      <c r="QUQ136" s="321"/>
      <c r="QUR136" s="321"/>
      <c r="QUS136" s="321"/>
      <c r="QUT136" s="321"/>
      <c r="QUU136" s="321"/>
      <c r="QUV136" s="321"/>
      <c r="QUW136" s="321"/>
      <c r="QUX136" s="321"/>
      <c r="QUY136" s="321"/>
      <c r="QUZ136" s="321"/>
      <c r="QVA136" s="321"/>
      <c r="QVB136" s="321"/>
      <c r="QVC136" s="321"/>
      <c r="QVD136" s="321"/>
      <c r="QVE136" s="321"/>
      <c r="QVF136" s="321"/>
      <c r="QVG136" s="321"/>
      <c r="QVH136" s="321"/>
      <c r="QVI136" s="321"/>
      <c r="QVJ136" s="321"/>
      <c r="QVK136" s="321"/>
      <c r="QVL136" s="321"/>
      <c r="QVM136" s="321"/>
      <c r="QVN136" s="321"/>
      <c r="QVO136" s="321"/>
      <c r="QVP136" s="321"/>
      <c r="QVQ136" s="321"/>
      <c r="QVR136" s="321"/>
      <c r="QVS136" s="321"/>
      <c r="QVT136" s="321"/>
      <c r="QVU136" s="321"/>
      <c r="QVV136" s="321"/>
      <c r="QVW136" s="321"/>
      <c r="QVX136" s="321"/>
      <c r="QVY136" s="321"/>
      <c r="QVZ136" s="321"/>
      <c r="QWA136" s="321"/>
      <c r="QWB136" s="321"/>
      <c r="QWC136" s="321"/>
      <c r="QWD136" s="321"/>
      <c r="QWE136" s="321"/>
      <c r="QWF136" s="321"/>
      <c r="QWG136" s="321"/>
      <c r="QWH136" s="321"/>
      <c r="QWI136" s="321"/>
      <c r="QWJ136" s="321"/>
      <c r="QWK136" s="321"/>
      <c r="QWL136" s="321"/>
      <c r="QWM136" s="321"/>
      <c r="QWN136" s="321"/>
      <c r="QWO136" s="321"/>
      <c r="QWP136" s="321"/>
      <c r="QWQ136" s="321"/>
      <c r="QWR136" s="321"/>
      <c r="QWS136" s="321"/>
      <c r="QWT136" s="321"/>
      <c r="QWU136" s="321"/>
      <c r="QWV136" s="321"/>
      <c r="QWW136" s="321"/>
      <c r="QWX136" s="321"/>
      <c r="QWY136" s="321"/>
      <c r="QWZ136" s="321"/>
      <c r="QXA136" s="321"/>
      <c r="QXB136" s="321"/>
      <c r="QXC136" s="321"/>
      <c r="QXD136" s="321"/>
      <c r="QXE136" s="321"/>
      <c r="QXF136" s="321"/>
      <c r="QXG136" s="321"/>
      <c r="QXH136" s="321"/>
      <c r="QXI136" s="321"/>
      <c r="QXJ136" s="321"/>
      <c r="QXK136" s="321"/>
      <c r="QXL136" s="321"/>
      <c r="QXM136" s="321"/>
      <c r="QXN136" s="321"/>
      <c r="QXO136" s="321"/>
      <c r="QXP136" s="321"/>
      <c r="QXQ136" s="321"/>
      <c r="QXR136" s="321"/>
      <c r="QXS136" s="321"/>
      <c r="QXT136" s="321"/>
      <c r="QXU136" s="321"/>
      <c r="QXV136" s="321"/>
      <c r="QXW136" s="321"/>
      <c r="QXX136" s="321"/>
      <c r="QXY136" s="321"/>
      <c r="QXZ136" s="321"/>
      <c r="QYA136" s="321"/>
      <c r="QYB136" s="321"/>
      <c r="QYC136" s="321"/>
      <c r="QYD136" s="321"/>
      <c r="QYE136" s="321"/>
      <c r="QYF136" s="321"/>
      <c r="QYG136" s="321"/>
      <c r="QYH136" s="321"/>
      <c r="QYI136" s="321"/>
      <c r="QYJ136" s="321"/>
      <c r="QYK136" s="321"/>
      <c r="QYL136" s="321"/>
      <c r="QYM136" s="321"/>
      <c r="QYN136" s="321"/>
      <c r="QYO136" s="321"/>
      <c r="QYP136" s="321"/>
      <c r="QYQ136" s="321"/>
      <c r="QYR136" s="321"/>
      <c r="QYS136" s="321"/>
      <c r="QYT136" s="321"/>
      <c r="QYU136" s="321"/>
      <c r="QYV136" s="321"/>
      <c r="QYW136" s="321"/>
      <c r="QYX136" s="321"/>
      <c r="QYY136" s="321"/>
      <c r="QYZ136" s="321"/>
      <c r="QZA136" s="321"/>
      <c r="QZB136" s="321"/>
      <c r="QZC136" s="321"/>
      <c r="QZD136" s="321"/>
      <c r="QZE136" s="321"/>
      <c r="QZF136" s="321"/>
      <c r="QZG136" s="321"/>
      <c r="QZH136" s="321"/>
      <c r="QZI136" s="321"/>
      <c r="QZJ136" s="321"/>
      <c r="QZK136" s="321"/>
      <c r="QZL136" s="321"/>
      <c r="QZM136" s="321"/>
      <c r="QZN136" s="321"/>
      <c r="QZO136" s="321"/>
      <c r="QZP136" s="321"/>
      <c r="QZQ136" s="321"/>
      <c r="QZR136" s="321"/>
      <c r="QZS136" s="321"/>
      <c r="QZT136" s="321"/>
      <c r="QZU136" s="321"/>
      <c r="QZV136" s="321"/>
      <c r="QZW136" s="321"/>
      <c r="QZX136" s="321"/>
      <c r="QZY136" s="321"/>
      <c r="QZZ136" s="321"/>
      <c r="RAA136" s="321"/>
      <c r="RAB136" s="321"/>
      <c r="RAC136" s="321"/>
      <c r="RAD136" s="321"/>
      <c r="RAE136" s="321"/>
      <c r="RAF136" s="321"/>
      <c r="RAG136" s="321"/>
      <c r="RAH136" s="321"/>
      <c r="RAI136" s="321"/>
      <c r="RAJ136" s="321"/>
      <c r="RAK136" s="321"/>
      <c r="RAL136" s="321"/>
      <c r="RAM136" s="321"/>
      <c r="RAN136" s="321"/>
      <c r="RAO136" s="321"/>
      <c r="RAP136" s="321"/>
      <c r="RAQ136" s="321"/>
      <c r="RAR136" s="321"/>
      <c r="RAS136" s="321"/>
      <c r="RAT136" s="321"/>
      <c r="RAU136" s="321"/>
      <c r="RAV136" s="321"/>
      <c r="RAW136" s="321"/>
      <c r="RAX136" s="321"/>
      <c r="RAY136" s="321"/>
      <c r="RAZ136" s="321"/>
      <c r="RBA136" s="321"/>
      <c r="RBB136" s="321"/>
      <c r="RBC136" s="321"/>
      <c r="RBD136" s="321"/>
      <c r="RBE136" s="321"/>
      <c r="RBF136" s="321"/>
      <c r="RBG136" s="321"/>
      <c r="RBH136" s="321"/>
      <c r="RBI136" s="321"/>
      <c r="RBJ136" s="321"/>
      <c r="RBK136" s="321"/>
      <c r="RBL136" s="321"/>
      <c r="RBM136" s="321"/>
      <c r="RBN136" s="321"/>
      <c r="RBO136" s="321"/>
      <c r="RBP136" s="321"/>
      <c r="RBQ136" s="321"/>
      <c r="RBR136" s="321"/>
      <c r="RBS136" s="321"/>
      <c r="RBT136" s="321"/>
      <c r="RBU136" s="321"/>
      <c r="RBV136" s="321"/>
      <c r="RBW136" s="321"/>
      <c r="RBX136" s="321"/>
      <c r="RBY136" s="321"/>
      <c r="RBZ136" s="321"/>
      <c r="RCA136" s="321"/>
      <c r="RCB136" s="321"/>
      <c r="RCC136" s="321"/>
      <c r="RCD136" s="321"/>
      <c r="RCE136" s="321"/>
      <c r="RCF136" s="321"/>
      <c r="RCG136" s="321"/>
      <c r="RCH136" s="321"/>
      <c r="RCI136" s="321"/>
      <c r="RCJ136" s="321"/>
      <c r="RCK136" s="321"/>
      <c r="RCL136" s="321"/>
      <c r="RCM136" s="321"/>
      <c r="RCN136" s="321"/>
      <c r="RCO136" s="321"/>
      <c r="RCP136" s="321"/>
      <c r="RCQ136" s="321"/>
      <c r="RCR136" s="321"/>
      <c r="RCS136" s="321"/>
      <c r="RCT136" s="321"/>
      <c r="RCU136" s="321"/>
      <c r="RCV136" s="321"/>
      <c r="RCW136" s="321"/>
      <c r="RCX136" s="321"/>
      <c r="RCY136" s="321"/>
      <c r="RCZ136" s="321"/>
      <c r="RDA136" s="321"/>
      <c r="RDB136" s="321"/>
      <c r="RDC136" s="321"/>
      <c r="RDD136" s="321"/>
      <c r="RDE136" s="321"/>
      <c r="RDF136" s="321"/>
      <c r="RDG136" s="321"/>
      <c r="RDH136" s="321"/>
      <c r="RDI136" s="321"/>
      <c r="RDJ136" s="321"/>
      <c r="RDK136" s="321"/>
      <c r="RDL136" s="321"/>
      <c r="RDM136" s="321"/>
      <c r="RDN136" s="321"/>
      <c r="RDO136" s="321"/>
      <c r="RDP136" s="321"/>
      <c r="RDQ136" s="321"/>
      <c r="RDR136" s="321"/>
      <c r="RDS136" s="321"/>
      <c r="RDT136" s="321"/>
      <c r="RDU136" s="321"/>
      <c r="RDV136" s="321"/>
      <c r="RDW136" s="321"/>
      <c r="RDX136" s="321"/>
      <c r="RDY136" s="321"/>
      <c r="RDZ136" s="321"/>
      <c r="REA136" s="321"/>
      <c r="REB136" s="321"/>
      <c r="REC136" s="321"/>
      <c r="RED136" s="321"/>
      <c r="REE136" s="321"/>
      <c r="REF136" s="321"/>
      <c r="REG136" s="321"/>
      <c r="REH136" s="321"/>
      <c r="REI136" s="321"/>
      <c r="REJ136" s="321"/>
      <c r="REK136" s="321"/>
      <c r="REL136" s="321"/>
      <c r="REM136" s="321"/>
      <c r="REN136" s="321"/>
      <c r="REO136" s="321"/>
      <c r="REP136" s="321"/>
      <c r="REQ136" s="321"/>
      <c r="RER136" s="321"/>
      <c r="RES136" s="321"/>
      <c r="RET136" s="321"/>
      <c r="REU136" s="321"/>
      <c r="REV136" s="321"/>
      <c r="REW136" s="321"/>
      <c r="REX136" s="321"/>
      <c r="REY136" s="321"/>
      <c r="REZ136" s="321"/>
      <c r="RFA136" s="321"/>
      <c r="RFB136" s="321"/>
      <c r="RFC136" s="321"/>
      <c r="RFD136" s="321"/>
      <c r="RFE136" s="321"/>
      <c r="RFF136" s="321"/>
      <c r="RFG136" s="321"/>
      <c r="RFH136" s="321"/>
      <c r="RFI136" s="321"/>
      <c r="RFJ136" s="321"/>
      <c r="RFK136" s="321"/>
      <c r="RFL136" s="321"/>
      <c r="RFM136" s="321"/>
      <c r="RFN136" s="321"/>
      <c r="RFO136" s="321"/>
      <c r="RFP136" s="321"/>
      <c r="RFQ136" s="321"/>
      <c r="RFR136" s="321"/>
      <c r="RFS136" s="321"/>
      <c r="RFT136" s="321"/>
      <c r="RFU136" s="321"/>
      <c r="RFV136" s="321"/>
      <c r="RFW136" s="321"/>
      <c r="RFX136" s="321"/>
      <c r="RFY136" s="321"/>
      <c r="RFZ136" s="321"/>
      <c r="RGA136" s="321"/>
      <c r="RGB136" s="321"/>
      <c r="RGC136" s="321"/>
      <c r="RGD136" s="321"/>
      <c r="RGE136" s="321"/>
      <c r="RGF136" s="321"/>
      <c r="RGG136" s="321"/>
      <c r="RGH136" s="321"/>
      <c r="RGI136" s="321"/>
      <c r="RGJ136" s="321"/>
      <c r="RGK136" s="321"/>
      <c r="RGL136" s="321"/>
      <c r="RGM136" s="321"/>
      <c r="RGN136" s="321"/>
      <c r="RGO136" s="321"/>
      <c r="RGP136" s="321"/>
      <c r="RGQ136" s="321"/>
      <c r="RGR136" s="321"/>
      <c r="RGS136" s="321"/>
      <c r="RGT136" s="321"/>
      <c r="RGU136" s="321"/>
      <c r="RGV136" s="321"/>
      <c r="RGW136" s="321"/>
      <c r="RGX136" s="321"/>
      <c r="RGY136" s="321"/>
      <c r="RGZ136" s="321"/>
      <c r="RHA136" s="321"/>
      <c r="RHB136" s="321"/>
      <c r="RHC136" s="321"/>
      <c r="RHD136" s="321"/>
      <c r="RHE136" s="321"/>
      <c r="RHF136" s="321"/>
      <c r="RHG136" s="321"/>
      <c r="RHH136" s="321"/>
      <c r="RHI136" s="321"/>
      <c r="RHJ136" s="321"/>
      <c r="RHK136" s="321"/>
      <c r="RHL136" s="321"/>
      <c r="RHM136" s="321"/>
      <c r="RHN136" s="321"/>
      <c r="RHO136" s="321"/>
      <c r="RHP136" s="321"/>
      <c r="RHQ136" s="321"/>
      <c r="RHR136" s="321"/>
      <c r="RHS136" s="321"/>
      <c r="RHT136" s="321"/>
      <c r="RHU136" s="321"/>
      <c r="RHV136" s="321"/>
      <c r="RHW136" s="321"/>
      <c r="RHX136" s="321"/>
      <c r="RHY136" s="321"/>
      <c r="RHZ136" s="321"/>
      <c r="RIA136" s="321"/>
      <c r="RIB136" s="321"/>
      <c r="RIC136" s="321"/>
      <c r="RID136" s="321"/>
      <c r="RIE136" s="321"/>
      <c r="RIF136" s="321"/>
      <c r="RIG136" s="321"/>
      <c r="RIH136" s="321"/>
      <c r="RII136" s="321"/>
      <c r="RIJ136" s="321"/>
      <c r="RIK136" s="321"/>
      <c r="RIL136" s="321"/>
      <c r="RIM136" s="321"/>
      <c r="RIN136" s="321"/>
      <c r="RIO136" s="321"/>
      <c r="RIP136" s="321"/>
      <c r="RIQ136" s="321"/>
      <c r="RIR136" s="321"/>
      <c r="RIS136" s="321"/>
      <c r="RIT136" s="321"/>
      <c r="RIU136" s="321"/>
      <c r="RIV136" s="321"/>
      <c r="RIW136" s="321"/>
      <c r="RIX136" s="321"/>
      <c r="RIY136" s="321"/>
      <c r="RIZ136" s="321"/>
      <c r="RJA136" s="321"/>
      <c r="RJB136" s="321"/>
      <c r="RJC136" s="321"/>
      <c r="RJD136" s="321"/>
      <c r="RJE136" s="321"/>
      <c r="RJF136" s="321"/>
      <c r="RJG136" s="321"/>
      <c r="RJH136" s="321"/>
      <c r="RJI136" s="321"/>
      <c r="RJJ136" s="321"/>
      <c r="RJK136" s="321"/>
      <c r="RJL136" s="321"/>
      <c r="RJM136" s="321"/>
      <c r="RJN136" s="321"/>
      <c r="RJO136" s="321"/>
      <c r="RJP136" s="321"/>
      <c r="RJQ136" s="321"/>
      <c r="RJR136" s="321"/>
      <c r="RJS136" s="321"/>
      <c r="RJT136" s="321"/>
      <c r="RJU136" s="321"/>
      <c r="RJV136" s="321"/>
      <c r="RJW136" s="321"/>
      <c r="RJX136" s="321"/>
      <c r="RJY136" s="321"/>
      <c r="RJZ136" s="321"/>
      <c r="RKA136" s="321"/>
      <c r="RKB136" s="321"/>
      <c r="RKC136" s="321"/>
      <c r="RKD136" s="321"/>
      <c r="RKE136" s="321"/>
      <c r="RKF136" s="321"/>
      <c r="RKG136" s="321"/>
      <c r="RKH136" s="321"/>
      <c r="RKI136" s="321"/>
      <c r="RKJ136" s="321"/>
      <c r="RKK136" s="321"/>
      <c r="RKL136" s="321"/>
      <c r="RKM136" s="321"/>
      <c r="RKN136" s="321"/>
      <c r="RKO136" s="321"/>
      <c r="RKP136" s="321"/>
      <c r="RKQ136" s="321"/>
      <c r="RKR136" s="321"/>
      <c r="RKS136" s="321"/>
      <c r="RKT136" s="321"/>
      <c r="RKU136" s="321"/>
      <c r="RKV136" s="321"/>
      <c r="RKW136" s="321"/>
      <c r="RKX136" s="321"/>
      <c r="RKY136" s="321"/>
      <c r="RKZ136" s="321"/>
      <c r="RLA136" s="321"/>
      <c r="RLB136" s="321"/>
      <c r="RLC136" s="321"/>
      <c r="RLD136" s="321"/>
      <c r="RLE136" s="321"/>
      <c r="RLF136" s="321"/>
      <c r="RLG136" s="321"/>
      <c r="RLH136" s="321"/>
      <c r="RLI136" s="321"/>
      <c r="RLJ136" s="321"/>
      <c r="RLK136" s="321"/>
      <c r="RLL136" s="321"/>
      <c r="RLM136" s="321"/>
      <c r="RLN136" s="321"/>
      <c r="RLO136" s="321"/>
      <c r="RLP136" s="321"/>
      <c r="RLQ136" s="321"/>
      <c r="RLR136" s="321"/>
      <c r="RLS136" s="321"/>
      <c r="RLT136" s="321"/>
      <c r="RLU136" s="321"/>
      <c r="RLV136" s="321"/>
      <c r="RLW136" s="321"/>
      <c r="RLX136" s="321"/>
      <c r="RLY136" s="321"/>
      <c r="RLZ136" s="321"/>
      <c r="RMA136" s="321"/>
      <c r="RMB136" s="321"/>
      <c r="RMC136" s="321"/>
      <c r="RMD136" s="321"/>
      <c r="RME136" s="321"/>
      <c r="RMF136" s="321"/>
      <c r="RMG136" s="321"/>
      <c r="RMH136" s="321"/>
      <c r="RMI136" s="321"/>
      <c r="RMJ136" s="321"/>
      <c r="RMK136" s="321"/>
      <c r="RML136" s="321"/>
      <c r="RMM136" s="321"/>
      <c r="RMN136" s="321"/>
      <c r="RMO136" s="321"/>
      <c r="RMP136" s="321"/>
      <c r="RMQ136" s="321"/>
      <c r="RMR136" s="321"/>
      <c r="RMS136" s="321"/>
      <c r="RMT136" s="321"/>
      <c r="RMU136" s="321"/>
      <c r="RMV136" s="321"/>
      <c r="RMW136" s="321"/>
      <c r="RMX136" s="321"/>
      <c r="RMY136" s="321"/>
      <c r="RMZ136" s="321"/>
      <c r="RNA136" s="321"/>
      <c r="RNB136" s="321"/>
      <c r="RNC136" s="321"/>
      <c r="RND136" s="321"/>
      <c r="RNE136" s="321"/>
      <c r="RNF136" s="321"/>
      <c r="RNG136" s="321"/>
      <c r="RNH136" s="321"/>
      <c r="RNI136" s="321"/>
      <c r="RNJ136" s="321"/>
      <c r="RNK136" s="321"/>
      <c r="RNL136" s="321"/>
      <c r="RNM136" s="321"/>
      <c r="RNN136" s="321"/>
      <c r="RNO136" s="321"/>
      <c r="RNP136" s="321"/>
      <c r="RNQ136" s="321"/>
      <c r="RNR136" s="321"/>
      <c r="RNS136" s="321"/>
      <c r="RNT136" s="321"/>
      <c r="RNU136" s="321"/>
      <c r="RNV136" s="321"/>
      <c r="RNW136" s="321"/>
      <c r="RNX136" s="321"/>
      <c r="RNY136" s="321"/>
      <c r="RNZ136" s="321"/>
      <c r="ROA136" s="321"/>
      <c r="ROB136" s="321"/>
      <c r="ROC136" s="321"/>
      <c r="ROD136" s="321"/>
      <c r="ROE136" s="321"/>
      <c r="ROF136" s="321"/>
      <c r="ROG136" s="321"/>
      <c r="ROH136" s="321"/>
      <c r="ROI136" s="321"/>
      <c r="ROJ136" s="321"/>
      <c r="ROK136" s="321"/>
      <c r="ROL136" s="321"/>
      <c r="ROM136" s="321"/>
      <c r="RON136" s="321"/>
      <c r="ROO136" s="321"/>
      <c r="ROP136" s="321"/>
      <c r="ROQ136" s="321"/>
      <c r="ROR136" s="321"/>
      <c r="ROS136" s="321"/>
      <c r="ROT136" s="321"/>
      <c r="ROU136" s="321"/>
      <c r="ROV136" s="321"/>
      <c r="ROW136" s="321"/>
      <c r="ROX136" s="321"/>
      <c r="ROY136" s="321"/>
      <c r="ROZ136" s="321"/>
      <c r="RPA136" s="321"/>
      <c r="RPB136" s="321"/>
      <c r="RPC136" s="321"/>
      <c r="RPD136" s="321"/>
      <c r="RPE136" s="321"/>
      <c r="RPF136" s="321"/>
      <c r="RPG136" s="321"/>
      <c r="RPH136" s="321"/>
      <c r="RPI136" s="321"/>
      <c r="RPJ136" s="321"/>
      <c r="RPK136" s="321"/>
      <c r="RPL136" s="321"/>
      <c r="RPM136" s="321"/>
      <c r="RPN136" s="321"/>
      <c r="RPO136" s="321"/>
      <c r="RPP136" s="321"/>
      <c r="RPQ136" s="321"/>
      <c r="RPR136" s="321"/>
      <c r="RPS136" s="321"/>
      <c r="RPT136" s="321"/>
      <c r="RPU136" s="321"/>
      <c r="RPV136" s="321"/>
      <c r="RPW136" s="321"/>
      <c r="RPX136" s="321"/>
      <c r="RPY136" s="321"/>
      <c r="RPZ136" s="321"/>
      <c r="RQA136" s="321"/>
      <c r="RQB136" s="321"/>
      <c r="RQC136" s="321"/>
      <c r="RQD136" s="321"/>
      <c r="RQE136" s="321"/>
      <c r="RQF136" s="321"/>
      <c r="RQG136" s="321"/>
      <c r="RQH136" s="321"/>
      <c r="RQI136" s="321"/>
      <c r="RQJ136" s="321"/>
      <c r="RQK136" s="321"/>
      <c r="RQL136" s="321"/>
      <c r="RQM136" s="321"/>
      <c r="RQN136" s="321"/>
      <c r="RQO136" s="321"/>
      <c r="RQP136" s="321"/>
      <c r="RQQ136" s="321"/>
      <c r="RQR136" s="321"/>
      <c r="RQS136" s="321"/>
      <c r="RQT136" s="321"/>
      <c r="RQU136" s="321"/>
      <c r="RQV136" s="321"/>
      <c r="RQW136" s="321"/>
      <c r="RQX136" s="321"/>
      <c r="RQY136" s="321"/>
      <c r="RQZ136" s="321"/>
      <c r="RRA136" s="321"/>
      <c r="RRB136" s="321"/>
      <c r="RRC136" s="321"/>
      <c r="RRD136" s="321"/>
      <c r="RRE136" s="321"/>
      <c r="RRF136" s="321"/>
      <c r="RRG136" s="321"/>
      <c r="RRH136" s="321"/>
      <c r="RRI136" s="321"/>
      <c r="RRJ136" s="321"/>
      <c r="RRK136" s="321"/>
      <c r="RRL136" s="321"/>
      <c r="RRM136" s="321"/>
      <c r="RRN136" s="321"/>
      <c r="RRO136" s="321"/>
      <c r="RRP136" s="321"/>
      <c r="RRQ136" s="321"/>
      <c r="RRR136" s="321"/>
      <c r="RRS136" s="321"/>
      <c r="RRT136" s="321"/>
      <c r="RRU136" s="321"/>
      <c r="RRV136" s="321"/>
      <c r="RRW136" s="321"/>
      <c r="RRX136" s="321"/>
      <c r="RRY136" s="321"/>
      <c r="RRZ136" s="321"/>
      <c r="RSA136" s="321"/>
      <c r="RSB136" s="321"/>
      <c r="RSC136" s="321"/>
      <c r="RSD136" s="321"/>
      <c r="RSE136" s="321"/>
      <c r="RSF136" s="321"/>
      <c r="RSG136" s="321"/>
      <c r="RSH136" s="321"/>
      <c r="RSI136" s="321"/>
      <c r="RSJ136" s="321"/>
      <c r="RSK136" s="321"/>
      <c r="RSL136" s="321"/>
      <c r="RSM136" s="321"/>
      <c r="RSN136" s="321"/>
      <c r="RSO136" s="321"/>
      <c r="RSP136" s="321"/>
      <c r="RSQ136" s="321"/>
      <c r="RSR136" s="321"/>
      <c r="RSS136" s="321"/>
      <c r="RST136" s="321"/>
      <c r="RSU136" s="321"/>
      <c r="RSV136" s="321"/>
      <c r="RSW136" s="321"/>
      <c r="RSX136" s="321"/>
      <c r="RSY136" s="321"/>
      <c r="RSZ136" s="321"/>
      <c r="RTA136" s="321"/>
      <c r="RTB136" s="321"/>
      <c r="RTC136" s="321"/>
      <c r="RTD136" s="321"/>
      <c r="RTE136" s="321"/>
      <c r="RTF136" s="321"/>
      <c r="RTG136" s="321"/>
      <c r="RTH136" s="321"/>
      <c r="RTI136" s="321"/>
      <c r="RTJ136" s="321"/>
      <c r="RTK136" s="321"/>
      <c r="RTL136" s="321"/>
      <c r="RTM136" s="321"/>
      <c r="RTN136" s="321"/>
      <c r="RTO136" s="321"/>
      <c r="RTP136" s="321"/>
      <c r="RTQ136" s="321"/>
      <c r="RTR136" s="321"/>
      <c r="RTS136" s="321"/>
      <c r="RTT136" s="321"/>
      <c r="RTU136" s="321"/>
      <c r="RTV136" s="321"/>
      <c r="RTW136" s="321"/>
      <c r="RTX136" s="321"/>
      <c r="RTY136" s="321"/>
      <c r="RTZ136" s="321"/>
      <c r="RUA136" s="321"/>
      <c r="RUB136" s="321"/>
      <c r="RUC136" s="321"/>
      <c r="RUD136" s="321"/>
      <c r="RUE136" s="321"/>
      <c r="RUF136" s="321"/>
      <c r="RUG136" s="321"/>
      <c r="RUH136" s="321"/>
      <c r="RUI136" s="321"/>
      <c r="RUJ136" s="321"/>
      <c r="RUK136" s="321"/>
      <c r="RUL136" s="321"/>
      <c r="RUM136" s="321"/>
      <c r="RUN136" s="321"/>
      <c r="RUO136" s="321"/>
      <c r="RUP136" s="321"/>
      <c r="RUQ136" s="321"/>
      <c r="RUR136" s="321"/>
      <c r="RUS136" s="321"/>
      <c r="RUT136" s="321"/>
      <c r="RUU136" s="321"/>
      <c r="RUV136" s="321"/>
      <c r="RUW136" s="321"/>
      <c r="RUX136" s="321"/>
      <c r="RUY136" s="321"/>
      <c r="RUZ136" s="321"/>
      <c r="RVA136" s="321"/>
      <c r="RVB136" s="321"/>
      <c r="RVC136" s="321"/>
      <c r="RVD136" s="321"/>
      <c r="RVE136" s="321"/>
      <c r="RVF136" s="321"/>
      <c r="RVG136" s="321"/>
      <c r="RVH136" s="321"/>
      <c r="RVI136" s="321"/>
      <c r="RVJ136" s="321"/>
      <c r="RVK136" s="321"/>
      <c r="RVL136" s="321"/>
      <c r="RVM136" s="321"/>
      <c r="RVN136" s="321"/>
      <c r="RVO136" s="321"/>
      <c r="RVP136" s="321"/>
      <c r="RVQ136" s="321"/>
      <c r="RVR136" s="321"/>
      <c r="RVS136" s="321"/>
      <c r="RVT136" s="321"/>
      <c r="RVU136" s="321"/>
      <c r="RVV136" s="321"/>
      <c r="RVW136" s="321"/>
      <c r="RVX136" s="321"/>
      <c r="RVY136" s="321"/>
      <c r="RVZ136" s="321"/>
      <c r="RWA136" s="321"/>
      <c r="RWB136" s="321"/>
      <c r="RWC136" s="321"/>
      <c r="RWD136" s="321"/>
      <c r="RWE136" s="321"/>
      <c r="RWF136" s="321"/>
      <c r="RWG136" s="321"/>
      <c r="RWH136" s="321"/>
      <c r="RWI136" s="321"/>
      <c r="RWJ136" s="321"/>
      <c r="RWK136" s="321"/>
      <c r="RWL136" s="321"/>
      <c r="RWM136" s="321"/>
      <c r="RWN136" s="321"/>
      <c r="RWO136" s="321"/>
      <c r="RWP136" s="321"/>
      <c r="RWQ136" s="321"/>
      <c r="RWR136" s="321"/>
      <c r="RWS136" s="321"/>
      <c r="RWT136" s="321"/>
      <c r="RWU136" s="321"/>
      <c r="RWV136" s="321"/>
      <c r="RWW136" s="321"/>
      <c r="RWX136" s="321"/>
      <c r="RWY136" s="321"/>
      <c r="RWZ136" s="321"/>
      <c r="RXA136" s="321"/>
      <c r="RXB136" s="321"/>
      <c r="RXC136" s="321"/>
      <c r="RXD136" s="321"/>
      <c r="RXE136" s="321"/>
      <c r="RXF136" s="321"/>
      <c r="RXG136" s="321"/>
      <c r="RXH136" s="321"/>
      <c r="RXI136" s="321"/>
      <c r="RXJ136" s="321"/>
      <c r="RXK136" s="321"/>
      <c r="RXL136" s="321"/>
      <c r="RXM136" s="321"/>
      <c r="RXN136" s="321"/>
      <c r="RXO136" s="321"/>
      <c r="RXP136" s="321"/>
      <c r="RXQ136" s="321"/>
      <c r="RXR136" s="321"/>
      <c r="RXS136" s="321"/>
      <c r="RXT136" s="321"/>
      <c r="RXU136" s="321"/>
      <c r="RXV136" s="321"/>
      <c r="RXW136" s="321"/>
      <c r="RXX136" s="321"/>
      <c r="RXY136" s="321"/>
      <c r="RXZ136" s="321"/>
      <c r="RYA136" s="321"/>
      <c r="RYB136" s="321"/>
      <c r="RYC136" s="321"/>
      <c r="RYD136" s="321"/>
      <c r="RYE136" s="321"/>
      <c r="RYF136" s="321"/>
      <c r="RYG136" s="321"/>
      <c r="RYH136" s="321"/>
      <c r="RYI136" s="321"/>
      <c r="RYJ136" s="321"/>
      <c r="RYK136" s="321"/>
      <c r="RYL136" s="321"/>
      <c r="RYM136" s="321"/>
      <c r="RYN136" s="321"/>
      <c r="RYO136" s="321"/>
      <c r="RYP136" s="321"/>
      <c r="RYQ136" s="321"/>
      <c r="RYR136" s="321"/>
      <c r="RYS136" s="321"/>
      <c r="RYT136" s="321"/>
      <c r="RYU136" s="321"/>
      <c r="RYV136" s="321"/>
      <c r="RYW136" s="321"/>
      <c r="RYX136" s="321"/>
      <c r="RYY136" s="321"/>
      <c r="RYZ136" s="321"/>
      <c r="RZA136" s="321"/>
      <c r="RZB136" s="321"/>
      <c r="RZC136" s="321"/>
      <c r="RZD136" s="321"/>
      <c r="RZE136" s="321"/>
      <c r="RZF136" s="321"/>
      <c r="RZG136" s="321"/>
      <c r="RZH136" s="321"/>
      <c r="RZI136" s="321"/>
      <c r="RZJ136" s="321"/>
      <c r="RZK136" s="321"/>
      <c r="RZL136" s="321"/>
      <c r="RZM136" s="321"/>
      <c r="RZN136" s="321"/>
      <c r="RZO136" s="321"/>
      <c r="RZP136" s="321"/>
      <c r="RZQ136" s="321"/>
      <c r="RZR136" s="321"/>
      <c r="RZS136" s="321"/>
      <c r="RZT136" s="321"/>
      <c r="RZU136" s="321"/>
      <c r="RZV136" s="321"/>
      <c r="RZW136" s="321"/>
      <c r="RZX136" s="321"/>
      <c r="RZY136" s="321"/>
      <c r="RZZ136" s="321"/>
      <c r="SAA136" s="321"/>
      <c r="SAB136" s="321"/>
      <c r="SAC136" s="321"/>
      <c r="SAD136" s="321"/>
      <c r="SAE136" s="321"/>
      <c r="SAF136" s="321"/>
      <c r="SAG136" s="321"/>
      <c r="SAH136" s="321"/>
      <c r="SAI136" s="321"/>
      <c r="SAJ136" s="321"/>
      <c r="SAK136" s="321"/>
      <c r="SAL136" s="321"/>
      <c r="SAM136" s="321"/>
      <c r="SAN136" s="321"/>
      <c r="SAO136" s="321"/>
      <c r="SAP136" s="321"/>
      <c r="SAQ136" s="321"/>
      <c r="SAR136" s="321"/>
      <c r="SAS136" s="321"/>
      <c r="SAT136" s="321"/>
      <c r="SAU136" s="321"/>
      <c r="SAV136" s="321"/>
      <c r="SAW136" s="321"/>
      <c r="SAX136" s="321"/>
      <c r="SAY136" s="321"/>
      <c r="SAZ136" s="321"/>
      <c r="SBA136" s="321"/>
      <c r="SBB136" s="321"/>
      <c r="SBC136" s="321"/>
      <c r="SBD136" s="321"/>
      <c r="SBE136" s="321"/>
      <c r="SBF136" s="321"/>
      <c r="SBG136" s="321"/>
      <c r="SBH136" s="321"/>
      <c r="SBI136" s="321"/>
      <c r="SBJ136" s="321"/>
      <c r="SBK136" s="321"/>
      <c r="SBL136" s="321"/>
      <c r="SBM136" s="321"/>
      <c r="SBN136" s="321"/>
      <c r="SBO136" s="321"/>
      <c r="SBP136" s="321"/>
      <c r="SBQ136" s="321"/>
      <c r="SBR136" s="321"/>
      <c r="SBS136" s="321"/>
      <c r="SBT136" s="321"/>
      <c r="SBU136" s="321"/>
      <c r="SBV136" s="321"/>
      <c r="SBW136" s="321"/>
      <c r="SBX136" s="321"/>
      <c r="SBY136" s="321"/>
      <c r="SBZ136" s="321"/>
      <c r="SCA136" s="321"/>
      <c r="SCB136" s="321"/>
      <c r="SCC136" s="321"/>
      <c r="SCD136" s="321"/>
      <c r="SCE136" s="321"/>
      <c r="SCF136" s="321"/>
      <c r="SCG136" s="321"/>
      <c r="SCH136" s="321"/>
      <c r="SCI136" s="321"/>
      <c r="SCJ136" s="321"/>
      <c r="SCK136" s="321"/>
      <c r="SCL136" s="321"/>
      <c r="SCM136" s="321"/>
      <c r="SCN136" s="321"/>
      <c r="SCO136" s="321"/>
      <c r="SCP136" s="321"/>
      <c r="SCQ136" s="321"/>
      <c r="SCR136" s="321"/>
      <c r="SCS136" s="321"/>
      <c r="SCT136" s="321"/>
      <c r="SCU136" s="321"/>
      <c r="SCV136" s="321"/>
      <c r="SCW136" s="321"/>
      <c r="SCX136" s="321"/>
      <c r="SCY136" s="321"/>
      <c r="SCZ136" s="321"/>
      <c r="SDA136" s="321"/>
      <c r="SDB136" s="321"/>
      <c r="SDC136" s="321"/>
      <c r="SDD136" s="321"/>
      <c r="SDE136" s="321"/>
      <c r="SDF136" s="321"/>
      <c r="SDG136" s="321"/>
      <c r="SDH136" s="321"/>
      <c r="SDI136" s="321"/>
      <c r="SDJ136" s="321"/>
      <c r="SDK136" s="321"/>
      <c r="SDL136" s="321"/>
      <c r="SDM136" s="321"/>
      <c r="SDN136" s="321"/>
      <c r="SDO136" s="321"/>
      <c r="SDP136" s="321"/>
      <c r="SDQ136" s="321"/>
      <c r="SDR136" s="321"/>
      <c r="SDS136" s="321"/>
      <c r="SDT136" s="321"/>
      <c r="SDU136" s="321"/>
      <c r="SDV136" s="321"/>
      <c r="SDW136" s="321"/>
      <c r="SDX136" s="321"/>
      <c r="SDY136" s="321"/>
      <c r="SDZ136" s="321"/>
      <c r="SEA136" s="321"/>
      <c r="SEB136" s="321"/>
      <c r="SEC136" s="321"/>
      <c r="SED136" s="321"/>
      <c r="SEE136" s="321"/>
      <c r="SEF136" s="321"/>
      <c r="SEG136" s="321"/>
      <c r="SEH136" s="321"/>
      <c r="SEI136" s="321"/>
      <c r="SEJ136" s="321"/>
      <c r="SEK136" s="321"/>
      <c r="SEL136" s="321"/>
      <c r="SEM136" s="321"/>
      <c r="SEN136" s="321"/>
      <c r="SEO136" s="321"/>
      <c r="SEP136" s="321"/>
      <c r="SEQ136" s="321"/>
      <c r="SER136" s="321"/>
      <c r="SES136" s="321"/>
      <c r="SET136" s="321"/>
      <c r="SEU136" s="321"/>
      <c r="SEV136" s="321"/>
      <c r="SEW136" s="321"/>
      <c r="SEX136" s="321"/>
      <c r="SEY136" s="321"/>
      <c r="SEZ136" s="321"/>
      <c r="SFA136" s="321"/>
      <c r="SFB136" s="321"/>
      <c r="SFC136" s="321"/>
      <c r="SFD136" s="321"/>
      <c r="SFE136" s="321"/>
      <c r="SFF136" s="321"/>
      <c r="SFG136" s="321"/>
      <c r="SFH136" s="321"/>
      <c r="SFI136" s="321"/>
      <c r="SFJ136" s="321"/>
      <c r="SFK136" s="321"/>
      <c r="SFL136" s="321"/>
      <c r="SFM136" s="321"/>
      <c r="SFN136" s="321"/>
      <c r="SFO136" s="321"/>
      <c r="SFP136" s="321"/>
      <c r="SFQ136" s="321"/>
      <c r="SFR136" s="321"/>
      <c r="SFS136" s="321"/>
      <c r="SFT136" s="321"/>
      <c r="SFU136" s="321"/>
      <c r="SFV136" s="321"/>
      <c r="SFW136" s="321"/>
      <c r="SFX136" s="321"/>
      <c r="SFY136" s="321"/>
      <c r="SFZ136" s="321"/>
      <c r="SGA136" s="321"/>
      <c r="SGB136" s="321"/>
      <c r="SGC136" s="321"/>
      <c r="SGD136" s="321"/>
      <c r="SGE136" s="321"/>
      <c r="SGF136" s="321"/>
      <c r="SGG136" s="321"/>
      <c r="SGH136" s="321"/>
      <c r="SGI136" s="321"/>
      <c r="SGJ136" s="321"/>
      <c r="SGK136" s="321"/>
      <c r="SGL136" s="321"/>
      <c r="SGM136" s="321"/>
      <c r="SGN136" s="321"/>
      <c r="SGO136" s="321"/>
      <c r="SGP136" s="321"/>
      <c r="SGQ136" s="321"/>
      <c r="SGR136" s="321"/>
      <c r="SGS136" s="321"/>
      <c r="SGT136" s="321"/>
      <c r="SGU136" s="321"/>
      <c r="SGV136" s="321"/>
      <c r="SGW136" s="321"/>
      <c r="SGX136" s="321"/>
      <c r="SGY136" s="321"/>
      <c r="SGZ136" s="321"/>
      <c r="SHA136" s="321"/>
      <c r="SHB136" s="321"/>
      <c r="SHC136" s="321"/>
      <c r="SHD136" s="321"/>
      <c r="SHE136" s="321"/>
      <c r="SHF136" s="321"/>
      <c r="SHG136" s="321"/>
      <c r="SHH136" s="321"/>
      <c r="SHI136" s="321"/>
      <c r="SHJ136" s="321"/>
      <c r="SHK136" s="321"/>
      <c r="SHL136" s="321"/>
      <c r="SHM136" s="321"/>
      <c r="SHN136" s="321"/>
      <c r="SHO136" s="321"/>
      <c r="SHP136" s="321"/>
      <c r="SHQ136" s="321"/>
      <c r="SHR136" s="321"/>
      <c r="SHS136" s="321"/>
      <c r="SHT136" s="321"/>
      <c r="SHU136" s="321"/>
      <c r="SHV136" s="321"/>
      <c r="SHW136" s="321"/>
      <c r="SHX136" s="321"/>
      <c r="SHY136" s="321"/>
      <c r="SHZ136" s="321"/>
      <c r="SIA136" s="321"/>
      <c r="SIB136" s="321"/>
      <c r="SIC136" s="321"/>
      <c r="SID136" s="321"/>
      <c r="SIE136" s="321"/>
      <c r="SIF136" s="321"/>
      <c r="SIG136" s="321"/>
      <c r="SIH136" s="321"/>
      <c r="SII136" s="321"/>
      <c r="SIJ136" s="321"/>
      <c r="SIK136" s="321"/>
      <c r="SIL136" s="321"/>
      <c r="SIM136" s="321"/>
      <c r="SIN136" s="321"/>
      <c r="SIO136" s="321"/>
      <c r="SIP136" s="321"/>
      <c r="SIQ136" s="321"/>
      <c r="SIR136" s="321"/>
      <c r="SIS136" s="321"/>
      <c r="SIT136" s="321"/>
      <c r="SIU136" s="321"/>
      <c r="SIV136" s="321"/>
      <c r="SIW136" s="321"/>
      <c r="SIX136" s="321"/>
      <c r="SIY136" s="321"/>
      <c r="SIZ136" s="321"/>
      <c r="SJA136" s="321"/>
      <c r="SJB136" s="321"/>
      <c r="SJC136" s="321"/>
      <c r="SJD136" s="321"/>
      <c r="SJE136" s="321"/>
      <c r="SJF136" s="321"/>
      <c r="SJG136" s="321"/>
      <c r="SJH136" s="321"/>
      <c r="SJI136" s="321"/>
      <c r="SJJ136" s="321"/>
      <c r="SJK136" s="321"/>
      <c r="SJL136" s="321"/>
      <c r="SJM136" s="321"/>
      <c r="SJN136" s="321"/>
      <c r="SJO136" s="321"/>
      <c r="SJP136" s="321"/>
      <c r="SJQ136" s="321"/>
      <c r="SJR136" s="321"/>
      <c r="SJS136" s="321"/>
      <c r="SJT136" s="321"/>
      <c r="SJU136" s="321"/>
      <c r="SJV136" s="321"/>
      <c r="SJW136" s="321"/>
      <c r="SJX136" s="321"/>
      <c r="SJY136" s="321"/>
      <c r="SJZ136" s="321"/>
      <c r="SKA136" s="321"/>
      <c r="SKB136" s="321"/>
      <c r="SKC136" s="321"/>
      <c r="SKD136" s="321"/>
      <c r="SKE136" s="321"/>
      <c r="SKF136" s="321"/>
      <c r="SKG136" s="321"/>
      <c r="SKH136" s="321"/>
      <c r="SKI136" s="321"/>
      <c r="SKJ136" s="321"/>
      <c r="SKK136" s="321"/>
      <c r="SKL136" s="321"/>
      <c r="SKM136" s="321"/>
      <c r="SKN136" s="321"/>
      <c r="SKO136" s="321"/>
      <c r="SKP136" s="321"/>
      <c r="SKQ136" s="321"/>
      <c r="SKR136" s="321"/>
      <c r="SKS136" s="321"/>
      <c r="SKT136" s="321"/>
      <c r="SKU136" s="321"/>
      <c r="SKV136" s="321"/>
      <c r="SKW136" s="321"/>
      <c r="SKX136" s="321"/>
      <c r="SKY136" s="321"/>
      <c r="SKZ136" s="321"/>
      <c r="SLA136" s="321"/>
      <c r="SLB136" s="321"/>
      <c r="SLC136" s="321"/>
      <c r="SLD136" s="321"/>
      <c r="SLE136" s="321"/>
      <c r="SLF136" s="321"/>
      <c r="SLG136" s="321"/>
      <c r="SLH136" s="321"/>
      <c r="SLI136" s="321"/>
      <c r="SLJ136" s="321"/>
      <c r="SLK136" s="321"/>
      <c r="SLL136" s="321"/>
      <c r="SLM136" s="321"/>
      <c r="SLN136" s="321"/>
      <c r="SLO136" s="321"/>
      <c r="SLP136" s="321"/>
      <c r="SLQ136" s="321"/>
      <c r="SLR136" s="321"/>
      <c r="SLS136" s="321"/>
      <c r="SLT136" s="321"/>
      <c r="SLU136" s="321"/>
      <c r="SLV136" s="321"/>
      <c r="SLW136" s="321"/>
      <c r="SLX136" s="321"/>
      <c r="SLY136" s="321"/>
      <c r="SLZ136" s="321"/>
      <c r="SMA136" s="321"/>
      <c r="SMB136" s="321"/>
      <c r="SMC136" s="321"/>
      <c r="SMD136" s="321"/>
      <c r="SME136" s="321"/>
      <c r="SMF136" s="321"/>
      <c r="SMG136" s="321"/>
      <c r="SMH136" s="321"/>
      <c r="SMI136" s="321"/>
      <c r="SMJ136" s="321"/>
      <c r="SMK136" s="321"/>
      <c r="SML136" s="321"/>
      <c r="SMM136" s="321"/>
      <c r="SMN136" s="321"/>
      <c r="SMO136" s="321"/>
      <c r="SMP136" s="321"/>
      <c r="SMQ136" s="321"/>
      <c r="SMR136" s="321"/>
      <c r="SMS136" s="321"/>
      <c r="SMT136" s="321"/>
      <c r="SMU136" s="321"/>
      <c r="SMV136" s="321"/>
      <c r="SMW136" s="321"/>
      <c r="SMX136" s="321"/>
      <c r="SMY136" s="321"/>
      <c r="SMZ136" s="321"/>
      <c r="SNA136" s="321"/>
      <c r="SNB136" s="321"/>
      <c r="SNC136" s="321"/>
      <c r="SND136" s="321"/>
      <c r="SNE136" s="321"/>
      <c r="SNF136" s="321"/>
      <c r="SNG136" s="321"/>
      <c r="SNH136" s="321"/>
      <c r="SNI136" s="321"/>
      <c r="SNJ136" s="321"/>
      <c r="SNK136" s="321"/>
      <c r="SNL136" s="321"/>
      <c r="SNM136" s="321"/>
      <c r="SNN136" s="321"/>
      <c r="SNO136" s="321"/>
      <c r="SNP136" s="321"/>
      <c r="SNQ136" s="321"/>
      <c r="SNR136" s="321"/>
      <c r="SNS136" s="321"/>
      <c r="SNT136" s="321"/>
      <c r="SNU136" s="321"/>
      <c r="SNV136" s="321"/>
      <c r="SNW136" s="321"/>
      <c r="SNX136" s="321"/>
      <c r="SNY136" s="321"/>
      <c r="SNZ136" s="321"/>
      <c r="SOA136" s="321"/>
      <c r="SOB136" s="321"/>
      <c r="SOC136" s="321"/>
      <c r="SOD136" s="321"/>
      <c r="SOE136" s="321"/>
      <c r="SOF136" s="321"/>
      <c r="SOG136" s="321"/>
      <c r="SOH136" s="321"/>
      <c r="SOI136" s="321"/>
      <c r="SOJ136" s="321"/>
      <c r="SOK136" s="321"/>
      <c r="SOL136" s="321"/>
      <c r="SOM136" s="321"/>
      <c r="SON136" s="321"/>
      <c r="SOO136" s="321"/>
      <c r="SOP136" s="321"/>
      <c r="SOQ136" s="321"/>
      <c r="SOR136" s="321"/>
      <c r="SOS136" s="321"/>
      <c r="SOT136" s="321"/>
      <c r="SOU136" s="321"/>
      <c r="SOV136" s="321"/>
      <c r="SOW136" s="321"/>
      <c r="SOX136" s="321"/>
      <c r="SOY136" s="321"/>
      <c r="SOZ136" s="321"/>
      <c r="SPA136" s="321"/>
      <c r="SPB136" s="321"/>
      <c r="SPC136" s="321"/>
      <c r="SPD136" s="321"/>
      <c r="SPE136" s="321"/>
      <c r="SPF136" s="321"/>
      <c r="SPG136" s="321"/>
      <c r="SPH136" s="321"/>
      <c r="SPI136" s="321"/>
      <c r="SPJ136" s="321"/>
      <c r="SPK136" s="321"/>
      <c r="SPL136" s="321"/>
      <c r="SPM136" s="321"/>
      <c r="SPN136" s="321"/>
      <c r="SPO136" s="321"/>
      <c r="SPP136" s="321"/>
      <c r="SPQ136" s="321"/>
      <c r="SPR136" s="321"/>
      <c r="SPS136" s="321"/>
      <c r="SPT136" s="321"/>
      <c r="SPU136" s="321"/>
      <c r="SPV136" s="321"/>
      <c r="SPW136" s="321"/>
      <c r="SPX136" s="321"/>
      <c r="SPY136" s="321"/>
      <c r="SPZ136" s="321"/>
      <c r="SQA136" s="321"/>
      <c r="SQB136" s="321"/>
      <c r="SQC136" s="321"/>
      <c r="SQD136" s="321"/>
      <c r="SQE136" s="321"/>
      <c r="SQF136" s="321"/>
      <c r="SQG136" s="321"/>
      <c r="SQH136" s="321"/>
      <c r="SQI136" s="321"/>
      <c r="SQJ136" s="321"/>
      <c r="SQK136" s="321"/>
      <c r="SQL136" s="321"/>
      <c r="SQM136" s="321"/>
      <c r="SQN136" s="321"/>
      <c r="SQO136" s="321"/>
      <c r="SQP136" s="321"/>
      <c r="SQQ136" s="321"/>
      <c r="SQR136" s="321"/>
      <c r="SQS136" s="321"/>
      <c r="SQT136" s="321"/>
      <c r="SQU136" s="321"/>
      <c r="SQV136" s="321"/>
      <c r="SQW136" s="321"/>
      <c r="SQX136" s="321"/>
      <c r="SQY136" s="321"/>
      <c r="SQZ136" s="321"/>
      <c r="SRA136" s="321"/>
      <c r="SRB136" s="321"/>
      <c r="SRC136" s="321"/>
      <c r="SRD136" s="321"/>
      <c r="SRE136" s="321"/>
      <c r="SRF136" s="321"/>
      <c r="SRG136" s="321"/>
      <c r="SRH136" s="321"/>
      <c r="SRI136" s="321"/>
      <c r="SRJ136" s="321"/>
      <c r="SRK136" s="321"/>
      <c r="SRL136" s="321"/>
      <c r="SRM136" s="321"/>
      <c r="SRN136" s="321"/>
      <c r="SRO136" s="321"/>
      <c r="SRP136" s="321"/>
      <c r="SRQ136" s="321"/>
      <c r="SRR136" s="321"/>
      <c r="SRS136" s="321"/>
      <c r="SRT136" s="321"/>
      <c r="SRU136" s="321"/>
      <c r="SRV136" s="321"/>
      <c r="SRW136" s="321"/>
      <c r="SRX136" s="321"/>
      <c r="SRY136" s="321"/>
      <c r="SRZ136" s="321"/>
      <c r="SSA136" s="321"/>
      <c r="SSB136" s="321"/>
      <c r="SSC136" s="321"/>
      <c r="SSD136" s="321"/>
      <c r="SSE136" s="321"/>
      <c r="SSF136" s="321"/>
      <c r="SSG136" s="321"/>
      <c r="SSH136" s="321"/>
      <c r="SSI136" s="321"/>
      <c r="SSJ136" s="321"/>
      <c r="SSK136" s="321"/>
      <c r="SSL136" s="321"/>
      <c r="SSM136" s="321"/>
      <c r="SSN136" s="321"/>
      <c r="SSO136" s="321"/>
      <c r="SSP136" s="321"/>
      <c r="SSQ136" s="321"/>
      <c r="SSR136" s="321"/>
      <c r="SSS136" s="321"/>
      <c r="SST136" s="321"/>
      <c r="SSU136" s="321"/>
      <c r="SSV136" s="321"/>
      <c r="SSW136" s="321"/>
      <c r="SSX136" s="321"/>
      <c r="SSY136" s="321"/>
      <c r="SSZ136" s="321"/>
      <c r="STA136" s="321"/>
      <c r="STB136" s="321"/>
      <c r="STC136" s="321"/>
      <c r="STD136" s="321"/>
      <c r="STE136" s="321"/>
      <c r="STF136" s="321"/>
      <c r="STG136" s="321"/>
      <c r="STH136" s="321"/>
      <c r="STI136" s="321"/>
      <c r="STJ136" s="321"/>
      <c r="STK136" s="321"/>
      <c r="STL136" s="321"/>
      <c r="STM136" s="321"/>
      <c r="STN136" s="321"/>
      <c r="STO136" s="321"/>
      <c r="STP136" s="321"/>
      <c r="STQ136" s="321"/>
      <c r="STR136" s="321"/>
      <c r="STS136" s="321"/>
      <c r="STT136" s="321"/>
      <c r="STU136" s="321"/>
      <c r="STV136" s="321"/>
      <c r="STW136" s="321"/>
      <c r="STX136" s="321"/>
      <c r="STY136" s="321"/>
      <c r="STZ136" s="321"/>
      <c r="SUA136" s="321"/>
      <c r="SUB136" s="321"/>
      <c r="SUC136" s="321"/>
      <c r="SUD136" s="321"/>
      <c r="SUE136" s="321"/>
      <c r="SUF136" s="321"/>
      <c r="SUG136" s="321"/>
      <c r="SUH136" s="321"/>
      <c r="SUI136" s="321"/>
      <c r="SUJ136" s="321"/>
      <c r="SUK136" s="321"/>
      <c r="SUL136" s="321"/>
      <c r="SUM136" s="321"/>
      <c r="SUN136" s="321"/>
      <c r="SUO136" s="321"/>
      <c r="SUP136" s="321"/>
      <c r="SUQ136" s="321"/>
      <c r="SUR136" s="321"/>
      <c r="SUS136" s="321"/>
      <c r="SUT136" s="321"/>
      <c r="SUU136" s="321"/>
      <c r="SUV136" s="321"/>
      <c r="SUW136" s="321"/>
      <c r="SUX136" s="321"/>
      <c r="SUY136" s="321"/>
      <c r="SUZ136" s="321"/>
      <c r="SVA136" s="321"/>
      <c r="SVB136" s="321"/>
      <c r="SVC136" s="321"/>
      <c r="SVD136" s="321"/>
      <c r="SVE136" s="321"/>
      <c r="SVF136" s="321"/>
      <c r="SVG136" s="321"/>
      <c r="SVH136" s="321"/>
      <c r="SVI136" s="321"/>
      <c r="SVJ136" s="321"/>
      <c r="SVK136" s="321"/>
      <c r="SVL136" s="321"/>
      <c r="SVM136" s="321"/>
      <c r="SVN136" s="321"/>
      <c r="SVO136" s="321"/>
      <c r="SVP136" s="321"/>
      <c r="SVQ136" s="321"/>
      <c r="SVR136" s="321"/>
      <c r="SVS136" s="321"/>
      <c r="SVT136" s="321"/>
      <c r="SVU136" s="321"/>
      <c r="SVV136" s="321"/>
      <c r="SVW136" s="321"/>
      <c r="SVX136" s="321"/>
      <c r="SVY136" s="321"/>
      <c r="SVZ136" s="321"/>
      <c r="SWA136" s="321"/>
      <c r="SWB136" s="321"/>
      <c r="SWC136" s="321"/>
      <c r="SWD136" s="321"/>
      <c r="SWE136" s="321"/>
      <c r="SWF136" s="321"/>
      <c r="SWG136" s="321"/>
      <c r="SWH136" s="321"/>
      <c r="SWI136" s="321"/>
      <c r="SWJ136" s="321"/>
      <c r="SWK136" s="321"/>
      <c r="SWL136" s="321"/>
      <c r="SWM136" s="321"/>
      <c r="SWN136" s="321"/>
      <c r="SWO136" s="321"/>
      <c r="SWP136" s="321"/>
      <c r="SWQ136" s="321"/>
      <c r="SWR136" s="321"/>
      <c r="SWS136" s="321"/>
      <c r="SWT136" s="321"/>
      <c r="SWU136" s="321"/>
      <c r="SWV136" s="321"/>
      <c r="SWW136" s="321"/>
      <c r="SWX136" s="321"/>
      <c r="SWY136" s="321"/>
      <c r="SWZ136" s="321"/>
      <c r="SXA136" s="321"/>
      <c r="SXB136" s="321"/>
      <c r="SXC136" s="321"/>
      <c r="SXD136" s="321"/>
      <c r="SXE136" s="321"/>
      <c r="SXF136" s="321"/>
      <c r="SXG136" s="321"/>
      <c r="SXH136" s="321"/>
      <c r="SXI136" s="321"/>
      <c r="SXJ136" s="321"/>
      <c r="SXK136" s="321"/>
      <c r="SXL136" s="321"/>
      <c r="SXM136" s="321"/>
      <c r="SXN136" s="321"/>
      <c r="SXO136" s="321"/>
      <c r="SXP136" s="321"/>
      <c r="SXQ136" s="321"/>
      <c r="SXR136" s="321"/>
      <c r="SXS136" s="321"/>
      <c r="SXT136" s="321"/>
      <c r="SXU136" s="321"/>
      <c r="SXV136" s="321"/>
      <c r="SXW136" s="321"/>
      <c r="SXX136" s="321"/>
      <c r="SXY136" s="321"/>
      <c r="SXZ136" s="321"/>
      <c r="SYA136" s="321"/>
      <c r="SYB136" s="321"/>
      <c r="SYC136" s="321"/>
      <c r="SYD136" s="321"/>
      <c r="SYE136" s="321"/>
      <c r="SYF136" s="321"/>
      <c r="SYG136" s="321"/>
      <c r="SYH136" s="321"/>
      <c r="SYI136" s="321"/>
      <c r="SYJ136" s="321"/>
      <c r="SYK136" s="321"/>
      <c r="SYL136" s="321"/>
      <c r="SYM136" s="321"/>
      <c r="SYN136" s="321"/>
      <c r="SYO136" s="321"/>
      <c r="SYP136" s="321"/>
      <c r="SYQ136" s="321"/>
      <c r="SYR136" s="321"/>
      <c r="SYS136" s="321"/>
      <c r="SYT136" s="321"/>
      <c r="SYU136" s="321"/>
      <c r="SYV136" s="321"/>
      <c r="SYW136" s="321"/>
      <c r="SYX136" s="321"/>
      <c r="SYY136" s="321"/>
      <c r="SYZ136" s="321"/>
      <c r="SZA136" s="321"/>
      <c r="SZB136" s="321"/>
      <c r="SZC136" s="321"/>
      <c r="SZD136" s="321"/>
      <c r="SZE136" s="321"/>
      <c r="SZF136" s="321"/>
      <c r="SZG136" s="321"/>
      <c r="SZH136" s="321"/>
      <c r="SZI136" s="321"/>
      <c r="SZJ136" s="321"/>
      <c r="SZK136" s="321"/>
      <c r="SZL136" s="321"/>
      <c r="SZM136" s="321"/>
      <c r="SZN136" s="321"/>
      <c r="SZO136" s="321"/>
      <c r="SZP136" s="321"/>
      <c r="SZQ136" s="321"/>
      <c r="SZR136" s="321"/>
      <c r="SZS136" s="321"/>
      <c r="SZT136" s="321"/>
      <c r="SZU136" s="321"/>
      <c r="SZV136" s="321"/>
      <c r="SZW136" s="321"/>
      <c r="SZX136" s="321"/>
      <c r="SZY136" s="321"/>
      <c r="SZZ136" s="321"/>
      <c r="TAA136" s="321"/>
      <c r="TAB136" s="321"/>
      <c r="TAC136" s="321"/>
      <c r="TAD136" s="321"/>
      <c r="TAE136" s="321"/>
      <c r="TAF136" s="321"/>
      <c r="TAG136" s="321"/>
      <c r="TAH136" s="321"/>
      <c r="TAI136" s="321"/>
      <c r="TAJ136" s="321"/>
      <c r="TAK136" s="321"/>
      <c r="TAL136" s="321"/>
      <c r="TAM136" s="321"/>
      <c r="TAN136" s="321"/>
      <c r="TAO136" s="321"/>
      <c r="TAP136" s="321"/>
      <c r="TAQ136" s="321"/>
      <c r="TAR136" s="321"/>
      <c r="TAS136" s="321"/>
      <c r="TAT136" s="321"/>
      <c r="TAU136" s="321"/>
      <c r="TAV136" s="321"/>
      <c r="TAW136" s="321"/>
      <c r="TAX136" s="321"/>
      <c r="TAY136" s="321"/>
      <c r="TAZ136" s="321"/>
      <c r="TBA136" s="321"/>
      <c r="TBB136" s="321"/>
      <c r="TBC136" s="321"/>
      <c r="TBD136" s="321"/>
      <c r="TBE136" s="321"/>
      <c r="TBF136" s="321"/>
      <c r="TBG136" s="321"/>
      <c r="TBH136" s="321"/>
      <c r="TBI136" s="321"/>
      <c r="TBJ136" s="321"/>
      <c r="TBK136" s="321"/>
      <c r="TBL136" s="321"/>
      <c r="TBM136" s="321"/>
      <c r="TBN136" s="321"/>
      <c r="TBO136" s="321"/>
      <c r="TBP136" s="321"/>
      <c r="TBQ136" s="321"/>
      <c r="TBR136" s="321"/>
      <c r="TBS136" s="321"/>
      <c r="TBT136" s="321"/>
      <c r="TBU136" s="321"/>
      <c r="TBV136" s="321"/>
      <c r="TBW136" s="321"/>
      <c r="TBX136" s="321"/>
      <c r="TBY136" s="321"/>
      <c r="TBZ136" s="321"/>
      <c r="TCA136" s="321"/>
      <c r="TCB136" s="321"/>
      <c r="TCC136" s="321"/>
      <c r="TCD136" s="321"/>
      <c r="TCE136" s="321"/>
      <c r="TCF136" s="321"/>
      <c r="TCG136" s="321"/>
      <c r="TCH136" s="321"/>
      <c r="TCI136" s="321"/>
      <c r="TCJ136" s="321"/>
      <c r="TCK136" s="321"/>
      <c r="TCL136" s="321"/>
      <c r="TCM136" s="321"/>
      <c r="TCN136" s="321"/>
      <c r="TCO136" s="321"/>
      <c r="TCP136" s="321"/>
      <c r="TCQ136" s="321"/>
      <c r="TCR136" s="321"/>
      <c r="TCS136" s="321"/>
      <c r="TCT136" s="321"/>
      <c r="TCU136" s="321"/>
      <c r="TCV136" s="321"/>
      <c r="TCW136" s="321"/>
      <c r="TCX136" s="321"/>
      <c r="TCY136" s="321"/>
      <c r="TCZ136" s="321"/>
      <c r="TDA136" s="321"/>
      <c r="TDB136" s="321"/>
      <c r="TDC136" s="321"/>
      <c r="TDD136" s="321"/>
      <c r="TDE136" s="321"/>
      <c r="TDF136" s="321"/>
      <c r="TDG136" s="321"/>
      <c r="TDH136" s="321"/>
      <c r="TDI136" s="321"/>
      <c r="TDJ136" s="321"/>
      <c r="TDK136" s="321"/>
      <c r="TDL136" s="321"/>
      <c r="TDM136" s="321"/>
      <c r="TDN136" s="321"/>
      <c r="TDO136" s="321"/>
      <c r="TDP136" s="321"/>
      <c r="TDQ136" s="321"/>
      <c r="TDR136" s="321"/>
      <c r="TDS136" s="321"/>
      <c r="TDT136" s="321"/>
      <c r="TDU136" s="321"/>
      <c r="TDV136" s="321"/>
      <c r="TDW136" s="321"/>
      <c r="TDX136" s="321"/>
      <c r="TDY136" s="321"/>
      <c r="TDZ136" s="321"/>
      <c r="TEA136" s="321"/>
      <c r="TEB136" s="321"/>
      <c r="TEC136" s="321"/>
      <c r="TED136" s="321"/>
      <c r="TEE136" s="321"/>
      <c r="TEF136" s="321"/>
      <c r="TEG136" s="321"/>
      <c r="TEH136" s="321"/>
      <c r="TEI136" s="321"/>
      <c r="TEJ136" s="321"/>
      <c r="TEK136" s="321"/>
      <c r="TEL136" s="321"/>
      <c r="TEM136" s="321"/>
      <c r="TEN136" s="321"/>
      <c r="TEO136" s="321"/>
      <c r="TEP136" s="321"/>
      <c r="TEQ136" s="321"/>
      <c r="TER136" s="321"/>
      <c r="TES136" s="321"/>
      <c r="TET136" s="321"/>
      <c r="TEU136" s="321"/>
      <c r="TEV136" s="321"/>
      <c r="TEW136" s="321"/>
      <c r="TEX136" s="321"/>
      <c r="TEY136" s="321"/>
      <c r="TEZ136" s="321"/>
      <c r="TFA136" s="321"/>
      <c r="TFB136" s="321"/>
      <c r="TFC136" s="321"/>
      <c r="TFD136" s="321"/>
      <c r="TFE136" s="321"/>
      <c r="TFF136" s="321"/>
      <c r="TFG136" s="321"/>
      <c r="TFH136" s="321"/>
      <c r="TFI136" s="321"/>
      <c r="TFJ136" s="321"/>
      <c r="TFK136" s="321"/>
      <c r="TFL136" s="321"/>
      <c r="TFM136" s="321"/>
      <c r="TFN136" s="321"/>
      <c r="TFO136" s="321"/>
      <c r="TFP136" s="321"/>
      <c r="TFQ136" s="321"/>
      <c r="TFR136" s="321"/>
      <c r="TFS136" s="321"/>
      <c r="TFT136" s="321"/>
      <c r="TFU136" s="321"/>
      <c r="TFV136" s="321"/>
      <c r="TFW136" s="321"/>
      <c r="TFX136" s="321"/>
      <c r="TFY136" s="321"/>
      <c r="TFZ136" s="321"/>
      <c r="TGA136" s="321"/>
      <c r="TGB136" s="321"/>
      <c r="TGC136" s="321"/>
      <c r="TGD136" s="321"/>
      <c r="TGE136" s="321"/>
      <c r="TGF136" s="321"/>
      <c r="TGG136" s="321"/>
      <c r="TGH136" s="321"/>
      <c r="TGI136" s="321"/>
      <c r="TGJ136" s="321"/>
      <c r="TGK136" s="321"/>
      <c r="TGL136" s="321"/>
      <c r="TGM136" s="321"/>
      <c r="TGN136" s="321"/>
      <c r="TGO136" s="321"/>
      <c r="TGP136" s="321"/>
      <c r="TGQ136" s="321"/>
      <c r="TGR136" s="321"/>
      <c r="TGS136" s="321"/>
      <c r="TGT136" s="321"/>
      <c r="TGU136" s="321"/>
      <c r="TGV136" s="321"/>
      <c r="TGW136" s="321"/>
      <c r="TGX136" s="321"/>
      <c r="TGY136" s="321"/>
      <c r="TGZ136" s="321"/>
      <c r="THA136" s="321"/>
      <c r="THB136" s="321"/>
      <c r="THC136" s="321"/>
      <c r="THD136" s="321"/>
      <c r="THE136" s="321"/>
      <c r="THF136" s="321"/>
      <c r="THG136" s="321"/>
      <c r="THH136" s="321"/>
      <c r="THI136" s="321"/>
      <c r="THJ136" s="321"/>
      <c r="THK136" s="321"/>
      <c r="THL136" s="321"/>
      <c r="THM136" s="321"/>
      <c r="THN136" s="321"/>
      <c r="THO136" s="321"/>
      <c r="THP136" s="321"/>
      <c r="THQ136" s="321"/>
      <c r="THR136" s="321"/>
      <c r="THS136" s="321"/>
      <c r="THT136" s="321"/>
      <c r="THU136" s="321"/>
      <c r="THV136" s="321"/>
      <c r="THW136" s="321"/>
      <c r="THX136" s="321"/>
      <c r="THY136" s="321"/>
      <c r="THZ136" s="321"/>
      <c r="TIA136" s="321"/>
      <c r="TIB136" s="321"/>
      <c r="TIC136" s="321"/>
      <c r="TID136" s="321"/>
      <c r="TIE136" s="321"/>
      <c r="TIF136" s="321"/>
      <c r="TIG136" s="321"/>
      <c r="TIH136" s="321"/>
      <c r="TII136" s="321"/>
      <c r="TIJ136" s="321"/>
      <c r="TIK136" s="321"/>
      <c r="TIL136" s="321"/>
      <c r="TIM136" s="321"/>
      <c r="TIN136" s="321"/>
      <c r="TIO136" s="321"/>
      <c r="TIP136" s="321"/>
      <c r="TIQ136" s="321"/>
      <c r="TIR136" s="321"/>
      <c r="TIS136" s="321"/>
      <c r="TIT136" s="321"/>
      <c r="TIU136" s="321"/>
      <c r="TIV136" s="321"/>
      <c r="TIW136" s="321"/>
      <c r="TIX136" s="321"/>
      <c r="TIY136" s="321"/>
      <c r="TIZ136" s="321"/>
      <c r="TJA136" s="321"/>
      <c r="TJB136" s="321"/>
      <c r="TJC136" s="321"/>
      <c r="TJD136" s="321"/>
      <c r="TJE136" s="321"/>
      <c r="TJF136" s="321"/>
      <c r="TJG136" s="321"/>
      <c r="TJH136" s="321"/>
      <c r="TJI136" s="321"/>
      <c r="TJJ136" s="321"/>
      <c r="TJK136" s="321"/>
      <c r="TJL136" s="321"/>
      <c r="TJM136" s="321"/>
      <c r="TJN136" s="321"/>
      <c r="TJO136" s="321"/>
      <c r="TJP136" s="321"/>
      <c r="TJQ136" s="321"/>
      <c r="TJR136" s="321"/>
      <c r="TJS136" s="321"/>
      <c r="TJT136" s="321"/>
      <c r="TJU136" s="321"/>
      <c r="TJV136" s="321"/>
      <c r="TJW136" s="321"/>
      <c r="TJX136" s="321"/>
      <c r="TJY136" s="321"/>
      <c r="TJZ136" s="321"/>
      <c r="TKA136" s="321"/>
      <c r="TKB136" s="321"/>
      <c r="TKC136" s="321"/>
      <c r="TKD136" s="321"/>
      <c r="TKE136" s="321"/>
      <c r="TKF136" s="321"/>
      <c r="TKG136" s="321"/>
      <c r="TKH136" s="321"/>
      <c r="TKI136" s="321"/>
      <c r="TKJ136" s="321"/>
      <c r="TKK136" s="321"/>
      <c r="TKL136" s="321"/>
      <c r="TKM136" s="321"/>
      <c r="TKN136" s="321"/>
      <c r="TKO136" s="321"/>
      <c r="TKP136" s="321"/>
      <c r="TKQ136" s="321"/>
      <c r="TKR136" s="321"/>
      <c r="TKS136" s="321"/>
      <c r="TKT136" s="321"/>
      <c r="TKU136" s="321"/>
      <c r="TKV136" s="321"/>
      <c r="TKW136" s="321"/>
      <c r="TKX136" s="321"/>
      <c r="TKY136" s="321"/>
      <c r="TKZ136" s="321"/>
      <c r="TLA136" s="321"/>
      <c r="TLB136" s="321"/>
      <c r="TLC136" s="321"/>
      <c r="TLD136" s="321"/>
      <c r="TLE136" s="321"/>
      <c r="TLF136" s="321"/>
      <c r="TLG136" s="321"/>
      <c r="TLH136" s="321"/>
      <c r="TLI136" s="321"/>
      <c r="TLJ136" s="321"/>
      <c r="TLK136" s="321"/>
      <c r="TLL136" s="321"/>
      <c r="TLM136" s="321"/>
      <c r="TLN136" s="321"/>
      <c r="TLO136" s="321"/>
      <c r="TLP136" s="321"/>
      <c r="TLQ136" s="321"/>
      <c r="TLR136" s="321"/>
      <c r="TLS136" s="321"/>
      <c r="TLT136" s="321"/>
      <c r="TLU136" s="321"/>
      <c r="TLV136" s="321"/>
      <c r="TLW136" s="321"/>
      <c r="TLX136" s="321"/>
      <c r="TLY136" s="321"/>
      <c r="TLZ136" s="321"/>
      <c r="TMA136" s="321"/>
      <c r="TMB136" s="321"/>
      <c r="TMC136" s="321"/>
      <c r="TMD136" s="321"/>
      <c r="TME136" s="321"/>
      <c r="TMF136" s="321"/>
      <c r="TMG136" s="321"/>
      <c r="TMH136" s="321"/>
      <c r="TMI136" s="321"/>
      <c r="TMJ136" s="321"/>
      <c r="TMK136" s="321"/>
      <c r="TML136" s="321"/>
      <c r="TMM136" s="321"/>
      <c r="TMN136" s="321"/>
      <c r="TMO136" s="321"/>
      <c r="TMP136" s="321"/>
      <c r="TMQ136" s="321"/>
      <c r="TMR136" s="321"/>
      <c r="TMS136" s="321"/>
      <c r="TMT136" s="321"/>
      <c r="TMU136" s="321"/>
      <c r="TMV136" s="321"/>
      <c r="TMW136" s="321"/>
      <c r="TMX136" s="321"/>
      <c r="TMY136" s="321"/>
      <c r="TMZ136" s="321"/>
      <c r="TNA136" s="321"/>
      <c r="TNB136" s="321"/>
      <c r="TNC136" s="321"/>
      <c r="TND136" s="321"/>
      <c r="TNE136" s="321"/>
      <c r="TNF136" s="321"/>
      <c r="TNG136" s="321"/>
      <c r="TNH136" s="321"/>
      <c r="TNI136" s="321"/>
      <c r="TNJ136" s="321"/>
      <c r="TNK136" s="321"/>
      <c r="TNL136" s="321"/>
      <c r="TNM136" s="321"/>
      <c r="TNN136" s="321"/>
      <c r="TNO136" s="321"/>
      <c r="TNP136" s="321"/>
      <c r="TNQ136" s="321"/>
      <c r="TNR136" s="321"/>
      <c r="TNS136" s="321"/>
      <c r="TNT136" s="321"/>
      <c r="TNU136" s="321"/>
      <c r="TNV136" s="321"/>
      <c r="TNW136" s="321"/>
      <c r="TNX136" s="321"/>
      <c r="TNY136" s="321"/>
      <c r="TNZ136" s="321"/>
      <c r="TOA136" s="321"/>
      <c r="TOB136" s="321"/>
      <c r="TOC136" s="321"/>
      <c r="TOD136" s="321"/>
      <c r="TOE136" s="321"/>
      <c r="TOF136" s="321"/>
      <c r="TOG136" s="321"/>
      <c r="TOH136" s="321"/>
      <c r="TOI136" s="321"/>
      <c r="TOJ136" s="321"/>
      <c r="TOK136" s="321"/>
      <c r="TOL136" s="321"/>
      <c r="TOM136" s="321"/>
      <c r="TON136" s="321"/>
      <c r="TOO136" s="321"/>
      <c r="TOP136" s="321"/>
      <c r="TOQ136" s="321"/>
      <c r="TOR136" s="321"/>
      <c r="TOS136" s="321"/>
      <c r="TOT136" s="321"/>
      <c r="TOU136" s="321"/>
      <c r="TOV136" s="321"/>
      <c r="TOW136" s="321"/>
      <c r="TOX136" s="321"/>
      <c r="TOY136" s="321"/>
      <c r="TOZ136" s="321"/>
      <c r="TPA136" s="321"/>
      <c r="TPB136" s="321"/>
      <c r="TPC136" s="321"/>
      <c r="TPD136" s="321"/>
      <c r="TPE136" s="321"/>
      <c r="TPF136" s="321"/>
      <c r="TPG136" s="321"/>
      <c r="TPH136" s="321"/>
      <c r="TPI136" s="321"/>
      <c r="TPJ136" s="321"/>
      <c r="TPK136" s="321"/>
      <c r="TPL136" s="321"/>
      <c r="TPM136" s="321"/>
      <c r="TPN136" s="321"/>
      <c r="TPO136" s="321"/>
      <c r="TPP136" s="321"/>
      <c r="TPQ136" s="321"/>
      <c r="TPR136" s="321"/>
      <c r="TPS136" s="321"/>
      <c r="TPT136" s="321"/>
      <c r="TPU136" s="321"/>
      <c r="TPV136" s="321"/>
      <c r="TPW136" s="321"/>
      <c r="TPX136" s="321"/>
      <c r="TPY136" s="321"/>
      <c r="TPZ136" s="321"/>
      <c r="TQA136" s="321"/>
      <c r="TQB136" s="321"/>
      <c r="TQC136" s="321"/>
      <c r="TQD136" s="321"/>
      <c r="TQE136" s="321"/>
      <c r="TQF136" s="321"/>
      <c r="TQG136" s="321"/>
      <c r="TQH136" s="321"/>
      <c r="TQI136" s="321"/>
      <c r="TQJ136" s="321"/>
      <c r="TQK136" s="321"/>
      <c r="TQL136" s="321"/>
      <c r="TQM136" s="321"/>
      <c r="TQN136" s="321"/>
      <c r="TQO136" s="321"/>
      <c r="TQP136" s="321"/>
      <c r="TQQ136" s="321"/>
      <c r="TQR136" s="321"/>
      <c r="TQS136" s="321"/>
      <c r="TQT136" s="321"/>
      <c r="TQU136" s="321"/>
      <c r="TQV136" s="321"/>
      <c r="TQW136" s="321"/>
      <c r="TQX136" s="321"/>
      <c r="TQY136" s="321"/>
      <c r="TQZ136" s="321"/>
      <c r="TRA136" s="321"/>
      <c r="TRB136" s="321"/>
      <c r="TRC136" s="321"/>
      <c r="TRD136" s="321"/>
      <c r="TRE136" s="321"/>
      <c r="TRF136" s="321"/>
      <c r="TRG136" s="321"/>
      <c r="TRH136" s="321"/>
      <c r="TRI136" s="321"/>
      <c r="TRJ136" s="321"/>
      <c r="TRK136" s="321"/>
      <c r="TRL136" s="321"/>
      <c r="TRM136" s="321"/>
      <c r="TRN136" s="321"/>
      <c r="TRO136" s="321"/>
      <c r="TRP136" s="321"/>
      <c r="TRQ136" s="321"/>
      <c r="TRR136" s="321"/>
      <c r="TRS136" s="321"/>
      <c r="TRT136" s="321"/>
      <c r="TRU136" s="321"/>
      <c r="TRV136" s="321"/>
      <c r="TRW136" s="321"/>
      <c r="TRX136" s="321"/>
      <c r="TRY136" s="321"/>
      <c r="TRZ136" s="321"/>
      <c r="TSA136" s="321"/>
      <c r="TSB136" s="321"/>
      <c r="TSC136" s="321"/>
      <c r="TSD136" s="321"/>
      <c r="TSE136" s="321"/>
      <c r="TSF136" s="321"/>
      <c r="TSG136" s="321"/>
      <c r="TSH136" s="321"/>
      <c r="TSI136" s="321"/>
      <c r="TSJ136" s="321"/>
      <c r="TSK136" s="321"/>
      <c r="TSL136" s="321"/>
      <c r="TSM136" s="321"/>
      <c r="TSN136" s="321"/>
      <c r="TSO136" s="321"/>
      <c r="TSP136" s="321"/>
      <c r="TSQ136" s="321"/>
      <c r="TSR136" s="321"/>
      <c r="TSS136" s="321"/>
      <c r="TST136" s="321"/>
      <c r="TSU136" s="321"/>
      <c r="TSV136" s="321"/>
      <c r="TSW136" s="321"/>
      <c r="TSX136" s="321"/>
      <c r="TSY136" s="321"/>
      <c r="TSZ136" s="321"/>
      <c r="TTA136" s="321"/>
      <c r="TTB136" s="321"/>
      <c r="TTC136" s="321"/>
      <c r="TTD136" s="321"/>
      <c r="TTE136" s="321"/>
      <c r="TTF136" s="321"/>
      <c r="TTG136" s="321"/>
      <c r="TTH136" s="321"/>
      <c r="TTI136" s="321"/>
      <c r="TTJ136" s="321"/>
      <c r="TTK136" s="321"/>
      <c r="TTL136" s="321"/>
      <c r="TTM136" s="321"/>
      <c r="TTN136" s="321"/>
      <c r="TTO136" s="321"/>
      <c r="TTP136" s="321"/>
      <c r="TTQ136" s="321"/>
      <c r="TTR136" s="321"/>
      <c r="TTS136" s="321"/>
      <c r="TTT136" s="321"/>
      <c r="TTU136" s="321"/>
      <c r="TTV136" s="321"/>
      <c r="TTW136" s="321"/>
      <c r="TTX136" s="321"/>
      <c r="TTY136" s="321"/>
      <c r="TTZ136" s="321"/>
      <c r="TUA136" s="321"/>
      <c r="TUB136" s="321"/>
      <c r="TUC136" s="321"/>
      <c r="TUD136" s="321"/>
      <c r="TUE136" s="321"/>
      <c r="TUF136" s="321"/>
      <c r="TUG136" s="321"/>
      <c r="TUH136" s="321"/>
      <c r="TUI136" s="321"/>
      <c r="TUJ136" s="321"/>
      <c r="TUK136" s="321"/>
      <c r="TUL136" s="321"/>
      <c r="TUM136" s="321"/>
      <c r="TUN136" s="321"/>
      <c r="TUO136" s="321"/>
      <c r="TUP136" s="321"/>
      <c r="TUQ136" s="321"/>
      <c r="TUR136" s="321"/>
      <c r="TUS136" s="321"/>
      <c r="TUT136" s="321"/>
      <c r="TUU136" s="321"/>
      <c r="TUV136" s="321"/>
      <c r="TUW136" s="321"/>
      <c r="TUX136" s="321"/>
      <c r="TUY136" s="321"/>
      <c r="TUZ136" s="321"/>
      <c r="TVA136" s="321"/>
      <c r="TVB136" s="321"/>
      <c r="TVC136" s="321"/>
      <c r="TVD136" s="321"/>
      <c r="TVE136" s="321"/>
      <c r="TVF136" s="321"/>
      <c r="TVG136" s="321"/>
      <c r="TVH136" s="321"/>
      <c r="TVI136" s="321"/>
      <c r="TVJ136" s="321"/>
      <c r="TVK136" s="321"/>
      <c r="TVL136" s="321"/>
      <c r="TVM136" s="321"/>
      <c r="TVN136" s="321"/>
      <c r="TVO136" s="321"/>
      <c r="TVP136" s="321"/>
      <c r="TVQ136" s="321"/>
      <c r="TVR136" s="321"/>
      <c r="TVS136" s="321"/>
      <c r="TVT136" s="321"/>
      <c r="TVU136" s="321"/>
      <c r="TVV136" s="321"/>
      <c r="TVW136" s="321"/>
      <c r="TVX136" s="321"/>
      <c r="TVY136" s="321"/>
      <c r="TVZ136" s="321"/>
      <c r="TWA136" s="321"/>
      <c r="TWB136" s="321"/>
      <c r="TWC136" s="321"/>
      <c r="TWD136" s="321"/>
      <c r="TWE136" s="321"/>
      <c r="TWF136" s="321"/>
      <c r="TWG136" s="321"/>
      <c r="TWH136" s="321"/>
      <c r="TWI136" s="321"/>
      <c r="TWJ136" s="321"/>
      <c r="TWK136" s="321"/>
      <c r="TWL136" s="321"/>
      <c r="TWM136" s="321"/>
      <c r="TWN136" s="321"/>
      <c r="TWO136" s="321"/>
      <c r="TWP136" s="321"/>
      <c r="TWQ136" s="321"/>
      <c r="TWR136" s="321"/>
      <c r="TWS136" s="321"/>
      <c r="TWT136" s="321"/>
      <c r="TWU136" s="321"/>
      <c r="TWV136" s="321"/>
      <c r="TWW136" s="321"/>
      <c r="TWX136" s="321"/>
      <c r="TWY136" s="321"/>
      <c r="TWZ136" s="321"/>
      <c r="TXA136" s="321"/>
      <c r="TXB136" s="321"/>
      <c r="TXC136" s="321"/>
      <c r="TXD136" s="321"/>
      <c r="TXE136" s="321"/>
      <c r="TXF136" s="321"/>
      <c r="TXG136" s="321"/>
      <c r="TXH136" s="321"/>
      <c r="TXI136" s="321"/>
      <c r="TXJ136" s="321"/>
      <c r="TXK136" s="321"/>
      <c r="TXL136" s="321"/>
      <c r="TXM136" s="321"/>
      <c r="TXN136" s="321"/>
      <c r="TXO136" s="321"/>
      <c r="TXP136" s="321"/>
      <c r="TXQ136" s="321"/>
      <c r="TXR136" s="321"/>
      <c r="TXS136" s="321"/>
      <c r="TXT136" s="321"/>
      <c r="TXU136" s="321"/>
      <c r="TXV136" s="321"/>
      <c r="TXW136" s="321"/>
      <c r="TXX136" s="321"/>
      <c r="TXY136" s="321"/>
      <c r="TXZ136" s="321"/>
      <c r="TYA136" s="321"/>
      <c r="TYB136" s="321"/>
      <c r="TYC136" s="321"/>
      <c r="TYD136" s="321"/>
      <c r="TYE136" s="321"/>
      <c r="TYF136" s="321"/>
      <c r="TYG136" s="321"/>
      <c r="TYH136" s="321"/>
      <c r="TYI136" s="321"/>
      <c r="TYJ136" s="321"/>
      <c r="TYK136" s="321"/>
      <c r="TYL136" s="321"/>
      <c r="TYM136" s="321"/>
      <c r="TYN136" s="321"/>
      <c r="TYO136" s="321"/>
      <c r="TYP136" s="321"/>
      <c r="TYQ136" s="321"/>
      <c r="TYR136" s="321"/>
      <c r="TYS136" s="321"/>
      <c r="TYT136" s="321"/>
      <c r="TYU136" s="321"/>
      <c r="TYV136" s="321"/>
      <c r="TYW136" s="321"/>
      <c r="TYX136" s="321"/>
      <c r="TYY136" s="321"/>
      <c r="TYZ136" s="321"/>
      <c r="TZA136" s="321"/>
      <c r="TZB136" s="321"/>
      <c r="TZC136" s="321"/>
      <c r="TZD136" s="321"/>
      <c r="TZE136" s="321"/>
      <c r="TZF136" s="321"/>
      <c r="TZG136" s="321"/>
      <c r="TZH136" s="321"/>
      <c r="TZI136" s="321"/>
      <c r="TZJ136" s="321"/>
      <c r="TZK136" s="321"/>
      <c r="TZL136" s="321"/>
      <c r="TZM136" s="321"/>
      <c r="TZN136" s="321"/>
      <c r="TZO136" s="321"/>
      <c r="TZP136" s="321"/>
      <c r="TZQ136" s="321"/>
      <c r="TZR136" s="321"/>
      <c r="TZS136" s="321"/>
      <c r="TZT136" s="321"/>
      <c r="TZU136" s="321"/>
      <c r="TZV136" s="321"/>
      <c r="TZW136" s="321"/>
      <c r="TZX136" s="321"/>
      <c r="TZY136" s="321"/>
      <c r="TZZ136" s="321"/>
      <c r="UAA136" s="321"/>
      <c r="UAB136" s="321"/>
      <c r="UAC136" s="321"/>
      <c r="UAD136" s="321"/>
      <c r="UAE136" s="321"/>
      <c r="UAF136" s="321"/>
      <c r="UAG136" s="321"/>
      <c r="UAH136" s="321"/>
      <c r="UAI136" s="321"/>
      <c r="UAJ136" s="321"/>
      <c r="UAK136" s="321"/>
      <c r="UAL136" s="321"/>
      <c r="UAM136" s="321"/>
      <c r="UAN136" s="321"/>
      <c r="UAO136" s="321"/>
      <c r="UAP136" s="321"/>
      <c r="UAQ136" s="321"/>
      <c r="UAR136" s="321"/>
      <c r="UAS136" s="321"/>
      <c r="UAT136" s="321"/>
      <c r="UAU136" s="321"/>
      <c r="UAV136" s="321"/>
      <c r="UAW136" s="321"/>
      <c r="UAX136" s="321"/>
      <c r="UAY136" s="321"/>
      <c r="UAZ136" s="321"/>
      <c r="UBA136" s="321"/>
      <c r="UBB136" s="321"/>
      <c r="UBC136" s="321"/>
      <c r="UBD136" s="321"/>
      <c r="UBE136" s="321"/>
      <c r="UBF136" s="321"/>
      <c r="UBG136" s="321"/>
      <c r="UBH136" s="321"/>
      <c r="UBI136" s="321"/>
      <c r="UBJ136" s="321"/>
      <c r="UBK136" s="321"/>
      <c r="UBL136" s="321"/>
      <c r="UBM136" s="321"/>
      <c r="UBN136" s="321"/>
      <c r="UBO136" s="321"/>
      <c r="UBP136" s="321"/>
      <c r="UBQ136" s="321"/>
      <c r="UBR136" s="321"/>
      <c r="UBS136" s="321"/>
      <c r="UBT136" s="321"/>
      <c r="UBU136" s="321"/>
      <c r="UBV136" s="321"/>
      <c r="UBW136" s="321"/>
      <c r="UBX136" s="321"/>
      <c r="UBY136" s="321"/>
      <c r="UBZ136" s="321"/>
      <c r="UCA136" s="321"/>
      <c r="UCB136" s="321"/>
      <c r="UCC136" s="321"/>
      <c r="UCD136" s="321"/>
      <c r="UCE136" s="321"/>
      <c r="UCF136" s="321"/>
      <c r="UCG136" s="321"/>
      <c r="UCH136" s="321"/>
      <c r="UCI136" s="321"/>
      <c r="UCJ136" s="321"/>
      <c r="UCK136" s="321"/>
      <c r="UCL136" s="321"/>
      <c r="UCM136" s="321"/>
      <c r="UCN136" s="321"/>
      <c r="UCO136" s="321"/>
      <c r="UCP136" s="321"/>
      <c r="UCQ136" s="321"/>
      <c r="UCR136" s="321"/>
      <c r="UCS136" s="321"/>
      <c r="UCT136" s="321"/>
      <c r="UCU136" s="321"/>
      <c r="UCV136" s="321"/>
      <c r="UCW136" s="321"/>
      <c r="UCX136" s="321"/>
      <c r="UCY136" s="321"/>
      <c r="UCZ136" s="321"/>
      <c r="UDA136" s="321"/>
      <c r="UDB136" s="321"/>
      <c r="UDC136" s="321"/>
      <c r="UDD136" s="321"/>
      <c r="UDE136" s="321"/>
      <c r="UDF136" s="321"/>
      <c r="UDG136" s="321"/>
      <c r="UDH136" s="321"/>
      <c r="UDI136" s="321"/>
      <c r="UDJ136" s="321"/>
      <c r="UDK136" s="321"/>
      <c r="UDL136" s="321"/>
      <c r="UDM136" s="321"/>
      <c r="UDN136" s="321"/>
      <c r="UDO136" s="321"/>
      <c r="UDP136" s="321"/>
      <c r="UDQ136" s="321"/>
      <c r="UDR136" s="321"/>
      <c r="UDS136" s="321"/>
      <c r="UDT136" s="321"/>
      <c r="UDU136" s="321"/>
      <c r="UDV136" s="321"/>
      <c r="UDW136" s="321"/>
      <c r="UDX136" s="321"/>
      <c r="UDY136" s="321"/>
      <c r="UDZ136" s="321"/>
      <c r="UEA136" s="321"/>
      <c r="UEB136" s="321"/>
      <c r="UEC136" s="321"/>
      <c r="UED136" s="321"/>
      <c r="UEE136" s="321"/>
      <c r="UEF136" s="321"/>
      <c r="UEG136" s="321"/>
      <c r="UEH136" s="321"/>
      <c r="UEI136" s="321"/>
      <c r="UEJ136" s="321"/>
      <c r="UEK136" s="321"/>
      <c r="UEL136" s="321"/>
      <c r="UEM136" s="321"/>
      <c r="UEN136" s="321"/>
      <c r="UEO136" s="321"/>
      <c r="UEP136" s="321"/>
      <c r="UEQ136" s="321"/>
      <c r="UER136" s="321"/>
      <c r="UES136" s="321"/>
      <c r="UET136" s="321"/>
      <c r="UEU136" s="321"/>
      <c r="UEV136" s="321"/>
      <c r="UEW136" s="321"/>
      <c r="UEX136" s="321"/>
      <c r="UEY136" s="321"/>
      <c r="UEZ136" s="321"/>
      <c r="UFA136" s="321"/>
      <c r="UFB136" s="321"/>
      <c r="UFC136" s="321"/>
      <c r="UFD136" s="321"/>
      <c r="UFE136" s="321"/>
      <c r="UFF136" s="321"/>
      <c r="UFG136" s="321"/>
      <c r="UFH136" s="321"/>
      <c r="UFI136" s="321"/>
      <c r="UFJ136" s="321"/>
      <c r="UFK136" s="321"/>
      <c r="UFL136" s="321"/>
      <c r="UFM136" s="321"/>
      <c r="UFN136" s="321"/>
      <c r="UFO136" s="321"/>
      <c r="UFP136" s="321"/>
      <c r="UFQ136" s="321"/>
      <c r="UFR136" s="321"/>
      <c r="UFS136" s="321"/>
      <c r="UFT136" s="321"/>
      <c r="UFU136" s="321"/>
      <c r="UFV136" s="321"/>
      <c r="UFW136" s="321"/>
      <c r="UFX136" s="321"/>
      <c r="UFY136" s="321"/>
      <c r="UFZ136" s="321"/>
      <c r="UGA136" s="321"/>
      <c r="UGB136" s="321"/>
      <c r="UGC136" s="321"/>
      <c r="UGD136" s="321"/>
      <c r="UGE136" s="321"/>
      <c r="UGF136" s="321"/>
      <c r="UGG136" s="321"/>
      <c r="UGH136" s="321"/>
      <c r="UGI136" s="321"/>
      <c r="UGJ136" s="321"/>
      <c r="UGK136" s="321"/>
      <c r="UGL136" s="321"/>
      <c r="UGM136" s="321"/>
      <c r="UGN136" s="321"/>
      <c r="UGO136" s="321"/>
      <c r="UGP136" s="321"/>
      <c r="UGQ136" s="321"/>
      <c r="UGR136" s="321"/>
      <c r="UGS136" s="321"/>
      <c r="UGT136" s="321"/>
      <c r="UGU136" s="321"/>
      <c r="UGV136" s="321"/>
      <c r="UGW136" s="321"/>
      <c r="UGX136" s="321"/>
      <c r="UGY136" s="321"/>
      <c r="UGZ136" s="321"/>
      <c r="UHA136" s="321"/>
      <c r="UHB136" s="321"/>
      <c r="UHC136" s="321"/>
      <c r="UHD136" s="321"/>
      <c r="UHE136" s="321"/>
      <c r="UHF136" s="321"/>
      <c r="UHG136" s="321"/>
      <c r="UHH136" s="321"/>
      <c r="UHI136" s="321"/>
      <c r="UHJ136" s="321"/>
      <c r="UHK136" s="321"/>
      <c r="UHL136" s="321"/>
      <c r="UHM136" s="321"/>
      <c r="UHN136" s="321"/>
      <c r="UHO136" s="321"/>
      <c r="UHP136" s="321"/>
      <c r="UHQ136" s="321"/>
      <c r="UHR136" s="321"/>
      <c r="UHS136" s="321"/>
      <c r="UHT136" s="321"/>
      <c r="UHU136" s="321"/>
      <c r="UHV136" s="321"/>
      <c r="UHW136" s="321"/>
      <c r="UHX136" s="321"/>
      <c r="UHY136" s="321"/>
      <c r="UHZ136" s="321"/>
      <c r="UIA136" s="321"/>
      <c r="UIB136" s="321"/>
      <c r="UIC136" s="321"/>
      <c r="UID136" s="321"/>
      <c r="UIE136" s="321"/>
      <c r="UIF136" s="321"/>
      <c r="UIG136" s="321"/>
      <c r="UIH136" s="321"/>
      <c r="UII136" s="321"/>
      <c r="UIJ136" s="321"/>
      <c r="UIK136" s="321"/>
      <c r="UIL136" s="321"/>
      <c r="UIM136" s="321"/>
      <c r="UIN136" s="321"/>
      <c r="UIO136" s="321"/>
      <c r="UIP136" s="321"/>
      <c r="UIQ136" s="321"/>
      <c r="UIR136" s="321"/>
      <c r="UIS136" s="321"/>
      <c r="UIT136" s="321"/>
      <c r="UIU136" s="321"/>
      <c r="UIV136" s="321"/>
      <c r="UIW136" s="321"/>
      <c r="UIX136" s="321"/>
      <c r="UIY136" s="321"/>
      <c r="UIZ136" s="321"/>
      <c r="UJA136" s="321"/>
      <c r="UJB136" s="321"/>
      <c r="UJC136" s="321"/>
      <c r="UJD136" s="321"/>
      <c r="UJE136" s="321"/>
      <c r="UJF136" s="321"/>
      <c r="UJG136" s="321"/>
      <c r="UJH136" s="321"/>
      <c r="UJI136" s="321"/>
      <c r="UJJ136" s="321"/>
      <c r="UJK136" s="321"/>
      <c r="UJL136" s="321"/>
      <c r="UJM136" s="321"/>
      <c r="UJN136" s="321"/>
      <c r="UJO136" s="321"/>
      <c r="UJP136" s="321"/>
      <c r="UJQ136" s="321"/>
      <c r="UJR136" s="321"/>
      <c r="UJS136" s="321"/>
      <c r="UJT136" s="321"/>
      <c r="UJU136" s="321"/>
      <c r="UJV136" s="321"/>
      <c r="UJW136" s="321"/>
      <c r="UJX136" s="321"/>
      <c r="UJY136" s="321"/>
      <c r="UJZ136" s="321"/>
      <c r="UKA136" s="321"/>
      <c r="UKB136" s="321"/>
      <c r="UKC136" s="321"/>
      <c r="UKD136" s="321"/>
      <c r="UKE136" s="321"/>
      <c r="UKF136" s="321"/>
      <c r="UKG136" s="321"/>
      <c r="UKH136" s="321"/>
      <c r="UKI136" s="321"/>
      <c r="UKJ136" s="321"/>
      <c r="UKK136" s="321"/>
      <c r="UKL136" s="321"/>
      <c r="UKM136" s="321"/>
      <c r="UKN136" s="321"/>
      <c r="UKO136" s="321"/>
      <c r="UKP136" s="321"/>
      <c r="UKQ136" s="321"/>
      <c r="UKR136" s="321"/>
      <c r="UKS136" s="321"/>
      <c r="UKT136" s="321"/>
      <c r="UKU136" s="321"/>
      <c r="UKV136" s="321"/>
      <c r="UKW136" s="321"/>
      <c r="UKX136" s="321"/>
      <c r="UKY136" s="321"/>
      <c r="UKZ136" s="321"/>
      <c r="ULA136" s="321"/>
      <c r="ULB136" s="321"/>
      <c r="ULC136" s="321"/>
      <c r="ULD136" s="321"/>
      <c r="ULE136" s="321"/>
      <c r="ULF136" s="321"/>
      <c r="ULG136" s="321"/>
      <c r="ULH136" s="321"/>
      <c r="ULI136" s="321"/>
      <c r="ULJ136" s="321"/>
      <c r="ULK136" s="321"/>
      <c r="ULL136" s="321"/>
      <c r="ULM136" s="321"/>
      <c r="ULN136" s="321"/>
      <c r="ULO136" s="321"/>
      <c r="ULP136" s="321"/>
      <c r="ULQ136" s="321"/>
      <c r="ULR136" s="321"/>
      <c r="ULS136" s="321"/>
      <c r="ULT136" s="321"/>
      <c r="ULU136" s="321"/>
      <c r="ULV136" s="321"/>
      <c r="ULW136" s="321"/>
      <c r="ULX136" s="321"/>
      <c r="ULY136" s="321"/>
      <c r="ULZ136" s="321"/>
      <c r="UMA136" s="321"/>
      <c r="UMB136" s="321"/>
      <c r="UMC136" s="321"/>
      <c r="UMD136" s="321"/>
      <c r="UME136" s="321"/>
      <c r="UMF136" s="321"/>
      <c r="UMG136" s="321"/>
      <c r="UMH136" s="321"/>
      <c r="UMI136" s="321"/>
      <c r="UMJ136" s="321"/>
      <c r="UMK136" s="321"/>
      <c r="UML136" s="321"/>
      <c r="UMM136" s="321"/>
      <c r="UMN136" s="321"/>
      <c r="UMO136" s="321"/>
      <c r="UMP136" s="321"/>
      <c r="UMQ136" s="321"/>
      <c r="UMR136" s="321"/>
      <c r="UMS136" s="321"/>
      <c r="UMT136" s="321"/>
      <c r="UMU136" s="321"/>
      <c r="UMV136" s="321"/>
      <c r="UMW136" s="321"/>
      <c r="UMX136" s="321"/>
      <c r="UMY136" s="321"/>
      <c r="UMZ136" s="321"/>
      <c r="UNA136" s="321"/>
      <c r="UNB136" s="321"/>
      <c r="UNC136" s="321"/>
      <c r="UND136" s="321"/>
      <c r="UNE136" s="321"/>
      <c r="UNF136" s="321"/>
      <c r="UNG136" s="321"/>
      <c r="UNH136" s="321"/>
      <c r="UNI136" s="321"/>
      <c r="UNJ136" s="321"/>
      <c r="UNK136" s="321"/>
      <c r="UNL136" s="321"/>
      <c r="UNM136" s="321"/>
      <c r="UNN136" s="321"/>
      <c r="UNO136" s="321"/>
      <c r="UNP136" s="321"/>
      <c r="UNQ136" s="321"/>
      <c r="UNR136" s="321"/>
      <c r="UNS136" s="321"/>
      <c r="UNT136" s="321"/>
      <c r="UNU136" s="321"/>
      <c r="UNV136" s="321"/>
      <c r="UNW136" s="321"/>
      <c r="UNX136" s="321"/>
      <c r="UNY136" s="321"/>
      <c r="UNZ136" s="321"/>
      <c r="UOA136" s="321"/>
      <c r="UOB136" s="321"/>
      <c r="UOC136" s="321"/>
      <c r="UOD136" s="321"/>
      <c r="UOE136" s="321"/>
      <c r="UOF136" s="321"/>
      <c r="UOG136" s="321"/>
      <c r="UOH136" s="321"/>
      <c r="UOI136" s="321"/>
      <c r="UOJ136" s="321"/>
      <c r="UOK136" s="321"/>
      <c r="UOL136" s="321"/>
      <c r="UOM136" s="321"/>
      <c r="UON136" s="321"/>
      <c r="UOO136" s="321"/>
      <c r="UOP136" s="321"/>
      <c r="UOQ136" s="321"/>
      <c r="UOR136" s="321"/>
      <c r="UOS136" s="321"/>
      <c r="UOT136" s="321"/>
      <c r="UOU136" s="321"/>
      <c r="UOV136" s="321"/>
      <c r="UOW136" s="321"/>
      <c r="UOX136" s="321"/>
      <c r="UOY136" s="321"/>
      <c r="UOZ136" s="321"/>
      <c r="UPA136" s="321"/>
      <c r="UPB136" s="321"/>
      <c r="UPC136" s="321"/>
      <c r="UPD136" s="321"/>
      <c r="UPE136" s="321"/>
      <c r="UPF136" s="321"/>
      <c r="UPG136" s="321"/>
      <c r="UPH136" s="321"/>
      <c r="UPI136" s="321"/>
      <c r="UPJ136" s="321"/>
      <c r="UPK136" s="321"/>
      <c r="UPL136" s="321"/>
      <c r="UPM136" s="321"/>
      <c r="UPN136" s="321"/>
      <c r="UPO136" s="321"/>
      <c r="UPP136" s="321"/>
      <c r="UPQ136" s="321"/>
      <c r="UPR136" s="321"/>
      <c r="UPS136" s="321"/>
      <c r="UPT136" s="321"/>
      <c r="UPU136" s="321"/>
      <c r="UPV136" s="321"/>
      <c r="UPW136" s="321"/>
      <c r="UPX136" s="321"/>
      <c r="UPY136" s="321"/>
      <c r="UPZ136" s="321"/>
      <c r="UQA136" s="321"/>
      <c r="UQB136" s="321"/>
      <c r="UQC136" s="321"/>
      <c r="UQD136" s="321"/>
      <c r="UQE136" s="321"/>
      <c r="UQF136" s="321"/>
      <c r="UQG136" s="321"/>
      <c r="UQH136" s="321"/>
      <c r="UQI136" s="321"/>
      <c r="UQJ136" s="321"/>
      <c r="UQK136" s="321"/>
      <c r="UQL136" s="321"/>
      <c r="UQM136" s="321"/>
      <c r="UQN136" s="321"/>
      <c r="UQO136" s="321"/>
      <c r="UQP136" s="321"/>
      <c r="UQQ136" s="321"/>
      <c r="UQR136" s="321"/>
      <c r="UQS136" s="321"/>
      <c r="UQT136" s="321"/>
      <c r="UQU136" s="321"/>
      <c r="UQV136" s="321"/>
      <c r="UQW136" s="321"/>
      <c r="UQX136" s="321"/>
      <c r="UQY136" s="321"/>
      <c r="UQZ136" s="321"/>
      <c r="URA136" s="321"/>
      <c r="URB136" s="321"/>
      <c r="URC136" s="321"/>
      <c r="URD136" s="321"/>
      <c r="URE136" s="321"/>
      <c r="URF136" s="321"/>
      <c r="URG136" s="321"/>
      <c r="URH136" s="321"/>
      <c r="URI136" s="321"/>
      <c r="URJ136" s="321"/>
      <c r="URK136" s="321"/>
      <c r="URL136" s="321"/>
      <c r="URM136" s="321"/>
      <c r="URN136" s="321"/>
      <c r="URO136" s="321"/>
      <c r="URP136" s="321"/>
      <c r="URQ136" s="321"/>
      <c r="URR136" s="321"/>
      <c r="URS136" s="321"/>
      <c r="URT136" s="321"/>
      <c r="URU136" s="321"/>
      <c r="URV136" s="321"/>
      <c r="URW136" s="321"/>
      <c r="URX136" s="321"/>
      <c r="URY136" s="321"/>
      <c r="URZ136" s="321"/>
      <c r="USA136" s="321"/>
      <c r="USB136" s="321"/>
      <c r="USC136" s="321"/>
      <c r="USD136" s="321"/>
      <c r="USE136" s="321"/>
      <c r="USF136" s="321"/>
      <c r="USG136" s="321"/>
      <c r="USH136" s="321"/>
      <c r="USI136" s="321"/>
      <c r="USJ136" s="321"/>
      <c r="USK136" s="321"/>
      <c r="USL136" s="321"/>
      <c r="USM136" s="321"/>
      <c r="USN136" s="321"/>
      <c r="USO136" s="321"/>
      <c r="USP136" s="321"/>
      <c r="USQ136" s="321"/>
      <c r="USR136" s="321"/>
      <c r="USS136" s="321"/>
      <c r="UST136" s="321"/>
      <c r="USU136" s="321"/>
      <c r="USV136" s="321"/>
      <c r="USW136" s="321"/>
      <c r="USX136" s="321"/>
      <c r="USY136" s="321"/>
      <c r="USZ136" s="321"/>
      <c r="UTA136" s="321"/>
      <c r="UTB136" s="321"/>
      <c r="UTC136" s="321"/>
      <c r="UTD136" s="321"/>
      <c r="UTE136" s="321"/>
      <c r="UTF136" s="321"/>
      <c r="UTG136" s="321"/>
      <c r="UTH136" s="321"/>
      <c r="UTI136" s="321"/>
      <c r="UTJ136" s="321"/>
      <c r="UTK136" s="321"/>
      <c r="UTL136" s="321"/>
      <c r="UTM136" s="321"/>
      <c r="UTN136" s="321"/>
      <c r="UTO136" s="321"/>
      <c r="UTP136" s="321"/>
      <c r="UTQ136" s="321"/>
      <c r="UTR136" s="321"/>
      <c r="UTS136" s="321"/>
      <c r="UTT136" s="321"/>
      <c r="UTU136" s="321"/>
      <c r="UTV136" s="321"/>
      <c r="UTW136" s="321"/>
      <c r="UTX136" s="321"/>
      <c r="UTY136" s="321"/>
      <c r="UTZ136" s="321"/>
      <c r="UUA136" s="321"/>
      <c r="UUB136" s="321"/>
      <c r="UUC136" s="321"/>
      <c r="UUD136" s="321"/>
      <c r="UUE136" s="321"/>
      <c r="UUF136" s="321"/>
      <c r="UUG136" s="321"/>
      <c r="UUH136" s="321"/>
      <c r="UUI136" s="321"/>
      <c r="UUJ136" s="321"/>
      <c r="UUK136" s="321"/>
      <c r="UUL136" s="321"/>
      <c r="UUM136" s="321"/>
      <c r="UUN136" s="321"/>
      <c r="UUO136" s="321"/>
      <c r="UUP136" s="321"/>
      <c r="UUQ136" s="321"/>
      <c r="UUR136" s="321"/>
      <c r="UUS136" s="321"/>
      <c r="UUT136" s="321"/>
      <c r="UUU136" s="321"/>
      <c r="UUV136" s="321"/>
      <c r="UUW136" s="321"/>
      <c r="UUX136" s="321"/>
      <c r="UUY136" s="321"/>
      <c r="UUZ136" s="321"/>
      <c r="UVA136" s="321"/>
      <c r="UVB136" s="321"/>
      <c r="UVC136" s="321"/>
      <c r="UVD136" s="321"/>
      <c r="UVE136" s="321"/>
      <c r="UVF136" s="321"/>
      <c r="UVG136" s="321"/>
      <c r="UVH136" s="321"/>
      <c r="UVI136" s="321"/>
      <c r="UVJ136" s="321"/>
      <c r="UVK136" s="321"/>
      <c r="UVL136" s="321"/>
      <c r="UVM136" s="321"/>
      <c r="UVN136" s="321"/>
      <c r="UVO136" s="321"/>
      <c r="UVP136" s="321"/>
      <c r="UVQ136" s="321"/>
      <c r="UVR136" s="321"/>
      <c r="UVS136" s="321"/>
      <c r="UVT136" s="321"/>
      <c r="UVU136" s="321"/>
      <c r="UVV136" s="321"/>
      <c r="UVW136" s="321"/>
      <c r="UVX136" s="321"/>
      <c r="UVY136" s="321"/>
      <c r="UVZ136" s="321"/>
      <c r="UWA136" s="321"/>
      <c r="UWB136" s="321"/>
      <c r="UWC136" s="321"/>
      <c r="UWD136" s="321"/>
      <c r="UWE136" s="321"/>
      <c r="UWF136" s="321"/>
      <c r="UWG136" s="321"/>
      <c r="UWH136" s="321"/>
      <c r="UWI136" s="321"/>
      <c r="UWJ136" s="321"/>
      <c r="UWK136" s="321"/>
      <c r="UWL136" s="321"/>
      <c r="UWM136" s="321"/>
      <c r="UWN136" s="321"/>
      <c r="UWO136" s="321"/>
      <c r="UWP136" s="321"/>
      <c r="UWQ136" s="321"/>
      <c r="UWR136" s="321"/>
      <c r="UWS136" s="321"/>
      <c r="UWT136" s="321"/>
      <c r="UWU136" s="321"/>
      <c r="UWV136" s="321"/>
      <c r="UWW136" s="321"/>
      <c r="UWX136" s="321"/>
      <c r="UWY136" s="321"/>
      <c r="UWZ136" s="321"/>
      <c r="UXA136" s="321"/>
      <c r="UXB136" s="321"/>
      <c r="UXC136" s="321"/>
      <c r="UXD136" s="321"/>
      <c r="UXE136" s="321"/>
      <c r="UXF136" s="321"/>
      <c r="UXG136" s="321"/>
      <c r="UXH136" s="321"/>
      <c r="UXI136" s="321"/>
      <c r="UXJ136" s="321"/>
      <c r="UXK136" s="321"/>
      <c r="UXL136" s="321"/>
      <c r="UXM136" s="321"/>
      <c r="UXN136" s="321"/>
      <c r="UXO136" s="321"/>
      <c r="UXP136" s="321"/>
      <c r="UXQ136" s="321"/>
      <c r="UXR136" s="321"/>
      <c r="UXS136" s="321"/>
      <c r="UXT136" s="321"/>
      <c r="UXU136" s="321"/>
      <c r="UXV136" s="321"/>
      <c r="UXW136" s="321"/>
      <c r="UXX136" s="321"/>
      <c r="UXY136" s="321"/>
      <c r="UXZ136" s="321"/>
      <c r="UYA136" s="321"/>
      <c r="UYB136" s="321"/>
      <c r="UYC136" s="321"/>
      <c r="UYD136" s="321"/>
      <c r="UYE136" s="321"/>
      <c r="UYF136" s="321"/>
      <c r="UYG136" s="321"/>
      <c r="UYH136" s="321"/>
      <c r="UYI136" s="321"/>
      <c r="UYJ136" s="321"/>
      <c r="UYK136" s="321"/>
      <c r="UYL136" s="321"/>
      <c r="UYM136" s="321"/>
      <c r="UYN136" s="321"/>
      <c r="UYO136" s="321"/>
      <c r="UYP136" s="321"/>
      <c r="UYQ136" s="321"/>
      <c r="UYR136" s="321"/>
      <c r="UYS136" s="321"/>
      <c r="UYT136" s="321"/>
      <c r="UYU136" s="321"/>
      <c r="UYV136" s="321"/>
      <c r="UYW136" s="321"/>
      <c r="UYX136" s="321"/>
      <c r="UYY136" s="321"/>
      <c r="UYZ136" s="321"/>
      <c r="UZA136" s="321"/>
      <c r="UZB136" s="321"/>
      <c r="UZC136" s="321"/>
      <c r="UZD136" s="321"/>
      <c r="UZE136" s="321"/>
      <c r="UZF136" s="321"/>
      <c r="UZG136" s="321"/>
      <c r="UZH136" s="321"/>
      <c r="UZI136" s="321"/>
      <c r="UZJ136" s="321"/>
      <c r="UZK136" s="321"/>
      <c r="UZL136" s="321"/>
      <c r="UZM136" s="321"/>
      <c r="UZN136" s="321"/>
      <c r="UZO136" s="321"/>
      <c r="UZP136" s="321"/>
      <c r="UZQ136" s="321"/>
      <c r="UZR136" s="321"/>
      <c r="UZS136" s="321"/>
      <c r="UZT136" s="321"/>
      <c r="UZU136" s="321"/>
      <c r="UZV136" s="321"/>
      <c r="UZW136" s="321"/>
      <c r="UZX136" s="321"/>
      <c r="UZY136" s="321"/>
      <c r="UZZ136" s="321"/>
      <c r="VAA136" s="321"/>
      <c r="VAB136" s="321"/>
      <c r="VAC136" s="321"/>
      <c r="VAD136" s="321"/>
      <c r="VAE136" s="321"/>
      <c r="VAF136" s="321"/>
      <c r="VAG136" s="321"/>
      <c r="VAH136" s="321"/>
      <c r="VAI136" s="321"/>
      <c r="VAJ136" s="321"/>
      <c r="VAK136" s="321"/>
      <c r="VAL136" s="321"/>
      <c r="VAM136" s="321"/>
      <c r="VAN136" s="321"/>
      <c r="VAO136" s="321"/>
      <c r="VAP136" s="321"/>
      <c r="VAQ136" s="321"/>
      <c r="VAR136" s="321"/>
      <c r="VAS136" s="321"/>
      <c r="VAT136" s="321"/>
      <c r="VAU136" s="321"/>
      <c r="VAV136" s="321"/>
      <c r="VAW136" s="321"/>
      <c r="VAX136" s="321"/>
      <c r="VAY136" s="321"/>
      <c r="VAZ136" s="321"/>
      <c r="VBA136" s="321"/>
      <c r="VBB136" s="321"/>
      <c r="VBC136" s="321"/>
      <c r="VBD136" s="321"/>
      <c r="VBE136" s="321"/>
      <c r="VBF136" s="321"/>
      <c r="VBG136" s="321"/>
      <c r="VBH136" s="321"/>
      <c r="VBI136" s="321"/>
      <c r="VBJ136" s="321"/>
      <c r="VBK136" s="321"/>
      <c r="VBL136" s="321"/>
      <c r="VBM136" s="321"/>
      <c r="VBN136" s="321"/>
      <c r="VBO136" s="321"/>
      <c r="VBP136" s="321"/>
      <c r="VBQ136" s="321"/>
      <c r="VBR136" s="321"/>
      <c r="VBS136" s="321"/>
      <c r="VBT136" s="321"/>
      <c r="VBU136" s="321"/>
      <c r="VBV136" s="321"/>
      <c r="VBW136" s="321"/>
      <c r="VBX136" s="321"/>
      <c r="VBY136" s="321"/>
      <c r="VBZ136" s="321"/>
      <c r="VCA136" s="321"/>
      <c r="VCB136" s="321"/>
      <c r="VCC136" s="321"/>
      <c r="VCD136" s="321"/>
      <c r="VCE136" s="321"/>
      <c r="VCF136" s="321"/>
      <c r="VCG136" s="321"/>
      <c r="VCH136" s="321"/>
      <c r="VCI136" s="321"/>
      <c r="VCJ136" s="321"/>
      <c r="VCK136" s="321"/>
      <c r="VCL136" s="321"/>
      <c r="VCM136" s="321"/>
      <c r="VCN136" s="321"/>
      <c r="VCO136" s="321"/>
      <c r="VCP136" s="321"/>
      <c r="VCQ136" s="321"/>
      <c r="VCR136" s="321"/>
      <c r="VCS136" s="321"/>
      <c r="VCT136" s="321"/>
      <c r="VCU136" s="321"/>
      <c r="VCV136" s="321"/>
      <c r="VCW136" s="321"/>
      <c r="VCX136" s="321"/>
      <c r="VCY136" s="321"/>
      <c r="VCZ136" s="321"/>
      <c r="VDA136" s="321"/>
      <c r="VDB136" s="321"/>
      <c r="VDC136" s="321"/>
      <c r="VDD136" s="321"/>
      <c r="VDE136" s="321"/>
      <c r="VDF136" s="321"/>
      <c r="VDG136" s="321"/>
      <c r="VDH136" s="321"/>
      <c r="VDI136" s="321"/>
      <c r="VDJ136" s="321"/>
      <c r="VDK136" s="321"/>
      <c r="VDL136" s="321"/>
      <c r="VDM136" s="321"/>
      <c r="VDN136" s="321"/>
      <c r="VDO136" s="321"/>
      <c r="VDP136" s="321"/>
      <c r="VDQ136" s="321"/>
      <c r="VDR136" s="321"/>
      <c r="VDS136" s="321"/>
      <c r="VDT136" s="321"/>
      <c r="VDU136" s="321"/>
      <c r="VDV136" s="321"/>
      <c r="VDW136" s="321"/>
      <c r="VDX136" s="321"/>
      <c r="VDY136" s="321"/>
      <c r="VDZ136" s="321"/>
      <c r="VEA136" s="321"/>
      <c r="VEB136" s="321"/>
      <c r="VEC136" s="321"/>
      <c r="VED136" s="321"/>
      <c r="VEE136" s="321"/>
      <c r="VEF136" s="321"/>
      <c r="VEG136" s="321"/>
      <c r="VEH136" s="321"/>
      <c r="VEI136" s="321"/>
      <c r="VEJ136" s="321"/>
      <c r="VEK136" s="321"/>
      <c r="VEL136" s="321"/>
      <c r="VEM136" s="321"/>
      <c r="VEN136" s="321"/>
      <c r="VEO136" s="321"/>
      <c r="VEP136" s="321"/>
      <c r="VEQ136" s="321"/>
      <c r="VER136" s="321"/>
      <c r="VES136" s="321"/>
      <c r="VET136" s="321"/>
      <c r="VEU136" s="321"/>
      <c r="VEV136" s="321"/>
      <c r="VEW136" s="321"/>
      <c r="VEX136" s="321"/>
      <c r="VEY136" s="321"/>
      <c r="VEZ136" s="321"/>
      <c r="VFA136" s="321"/>
      <c r="VFB136" s="321"/>
      <c r="VFC136" s="321"/>
      <c r="VFD136" s="321"/>
      <c r="VFE136" s="321"/>
      <c r="VFF136" s="321"/>
      <c r="VFG136" s="321"/>
      <c r="VFH136" s="321"/>
      <c r="VFI136" s="321"/>
      <c r="VFJ136" s="321"/>
      <c r="VFK136" s="321"/>
      <c r="VFL136" s="321"/>
      <c r="VFM136" s="321"/>
      <c r="VFN136" s="321"/>
      <c r="VFO136" s="321"/>
      <c r="VFP136" s="321"/>
      <c r="VFQ136" s="321"/>
      <c r="VFR136" s="321"/>
      <c r="VFS136" s="321"/>
      <c r="VFT136" s="321"/>
      <c r="VFU136" s="321"/>
      <c r="VFV136" s="321"/>
      <c r="VFW136" s="321"/>
      <c r="VFX136" s="321"/>
      <c r="VFY136" s="321"/>
      <c r="VFZ136" s="321"/>
      <c r="VGA136" s="321"/>
      <c r="VGB136" s="321"/>
      <c r="VGC136" s="321"/>
      <c r="VGD136" s="321"/>
      <c r="VGE136" s="321"/>
      <c r="VGF136" s="321"/>
      <c r="VGG136" s="321"/>
      <c r="VGH136" s="321"/>
      <c r="VGI136" s="321"/>
      <c r="VGJ136" s="321"/>
      <c r="VGK136" s="321"/>
      <c r="VGL136" s="321"/>
      <c r="VGM136" s="321"/>
      <c r="VGN136" s="321"/>
      <c r="VGO136" s="321"/>
      <c r="VGP136" s="321"/>
      <c r="VGQ136" s="321"/>
      <c r="VGR136" s="321"/>
      <c r="VGS136" s="321"/>
      <c r="VGT136" s="321"/>
      <c r="VGU136" s="321"/>
      <c r="VGV136" s="321"/>
      <c r="VGW136" s="321"/>
      <c r="VGX136" s="321"/>
      <c r="VGY136" s="321"/>
      <c r="VGZ136" s="321"/>
      <c r="VHA136" s="321"/>
      <c r="VHB136" s="321"/>
      <c r="VHC136" s="321"/>
      <c r="VHD136" s="321"/>
      <c r="VHE136" s="321"/>
      <c r="VHF136" s="321"/>
      <c r="VHG136" s="321"/>
      <c r="VHH136" s="321"/>
      <c r="VHI136" s="321"/>
      <c r="VHJ136" s="321"/>
      <c r="VHK136" s="321"/>
      <c r="VHL136" s="321"/>
      <c r="VHM136" s="321"/>
      <c r="VHN136" s="321"/>
      <c r="VHO136" s="321"/>
      <c r="VHP136" s="321"/>
      <c r="VHQ136" s="321"/>
      <c r="VHR136" s="321"/>
      <c r="VHS136" s="321"/>
      <c r="VHT136" s="321"/>
      <c r="VHU136" s="321"/>
      <c r="VHV136" s="321"/>
      <c r="VHW136" s="321"/>
      <c r="VHX136" s="321"/>
      <c r="VHY136" s="321"/>
      <c r="VHZ136" s="321"/>
      <c r="VIA136" s="321"/>
      <c r="VIB136" s="321"/>
      <c r="VIC136" s="321"/>
      <c r="VID136" s="321"/>
      <c r="VIE136" s="321"/>
      <c r="VIF136" s="321"/>
      <c r="VIG136" s="321"/>
      <c r="VIH136" s="321"/>
      <c r="VII136" s="321"/>
      <c r="VIJ136" s="321"/>
      <c r="VIK136" s="321"/>
      <c r="VIL136" s="321"/>
      <c r="VIM136" s="321"/>
      <c r="VIN136" s="321"/>
      <c r="VIO136" s="321"/>
      <c r="VIP136" s="321"/>
      <c r="VIQ136" s="321"/>
      <c r="VIR136" s="321"/>
      <c r="VIS136" s="321"/>
      <c r="VIT136" s="321"/>
      <c r="VIU136" s="321"/>
      <c r="VIV136" s="321"/>
      <c r="VIW136" s="321"/>
      <c r="VIX136" s="321"/>
      <c r="VIY136" s="321"/>
      <c r="VIZ136" s="321"/>
      <c r="VJA136" s="321"/>
      <c r="VJB136" s="321"/>
      <c r="VJC136" s="321"/>
      <c r="VJD136" s="321"/>
      <c r="VJE136" s="321"/>
      <c r="VJF136" s="321"/>
      <c r="VJG136" s="321"/>
      <c r="VJH136" s="321"/>
      <c r="VJI136" s="321"/>
      <c r="VJJ136" s="321"/>
      <c r="VJK136" s="321"/>
      <c r="VJL136" s="321"/>
      <c r="VJM136" s="321"/>
      <c r="VJN136" s="321"/>
      <c r="VJO136" s="321"/>
      <c r="VJP136" s="321"/>
      <c r="VJQ136" s="321"/>
      <c r="VJR136" s="321"/>
      <c r="VJS136" s="321"/>
      <c r="VJT136" s="321"/>
      <c r="VJU136" s="321"/>
      <c r="VJV136" s="321"/>
      <c r="VJW136" s="321"/>
      <c r="VJX136" s="321"/>
      <c r="VJY136" s="321"/>
      <c r="VJZ136" s="321"/>
      <c r="VKA136" s="321"/>
      <c r="VKB136" s="321"/>
      <c r="VKC136" s="321"/>
      <c r="VKD136" s="321"/>
      <c r="VKE136" s="321"/>
      <c r="VKF136" s="321"/>
      <c r="VKG136" s="321"/>
      <c r="VKH136" s="321"/>
      <c r="VKI136" s="321"/>
      <c r="VKJ136" s="321"/>
      <c r="VKK136" s="321"/>
      <c r="VKL136" s="321"/>
      <c r="VKM136" s="321"/>
      <c r="VKN136" s="321"/>
      <c r="VKO136" s="321"/>
      <c r="VKP136" s="321"/>
      <c r="VKQ136" s="321"/>
      <c r="VKR136" s="321"/>
      <c r="VKS136" s="321"/>
      <c r="VKT136" s="321"/>
      <c r="VKU136" s="321"/>
      <c r="VKV136" s="321"/>
      <c r="VKW136" s="321"/>
      <c r="VKX136" s="321"/>
      <c r="VKY136" s="321"/>
      <c r="VKZ136" s="321"/>
      <c r="VLA136" s="321"/>
      <c r="VLB136" s="321"/>
      <c r="VLC136" s="321"/>
      <c r="VLD136" s="321"/>
      <c r="VLE136" s="321"/>
      <c r="VLF136" s="321"/>
      <c r="VLG136" s="321"/>
      <c r="VLH136" s="321"/>
      <c r="VLI136" s="321"/>
      <c r="VLJ136" s="321"/>
      <c r="VLK136" s="321"/>
      <c r="VLL136" s="321"/>
      <c r="VLM136" s="321"/>
      <c r="VLN136" s="321"/>
      <c r="VLO136" s="321"/>
      <c r="VLP136" s="321"/>
      <c r="VLQ136" s="321"/>
      <c r="VLR136" s="321"/>
      <c r="VLS136" s="321"/>
      <c r="VLT136" s="321"/>
      <c r="VLU136" s="321"/>
      <c r="VLV136" s="321"/>
      <c r="VLW136" s="321"/>
      <c r="VLX136" s="321"/>
      <c r="VLY136" s="321"/>
      <c r="VLZ136" s="321"/>
      <c r="VMA136" s="321"/>
      <c r="VMB136" s="321"/>
      <c r="VMC136" s="321"/>
      <c r="VMD136" s="321"/>
      <c r="VME136" s="321"/>
      <c r="VMF136" s="321"/>
      <c r="VMG136" s="321"/>
      <c r="VMH136" s="321"/>
      <c r="VMI136" s="321"/>
      <c r="VMJ136" s="321"/>
      <c r="VMK136" s="321"/>
      <c r="VML136" s="321"/>
      <c r="VMM136" s="321"/>
      <c r="VMN136" s="321"/>
      <c r="VMO136" s="321"/>
      <c r="VMP136" s="321"/>
      <c r="VMQ136" s="321"/>
      <c r="VMR136" s="321"/>
      <c r="VMS136" s="321"/>
      <c r="VMT136" s="321"/>
      <c r="VMU136" s="321"/>
      <c r="VMV136" s="321"/>
      <c r="VMW136" s="321"/>
      <c r="VMX136" s="321"/>
      <c r="VMY136" s="321"/>
      <c r="VMZ136" s="321"/>
      <c r="VNA136" s="321"/>
      <c r="VNB136" s="321"/>
      <c r="VNC136" s="321"/>
      <c r="VND136" s="321"/>
      <c r="VNE136" s="321"/>
      <c r="VNF136" s="321"/>
      <c r="VNG136" s="321"/>
      <c r="VNH136" s="321"/>
      <c r="VNI136" s="321"/>
      <c r="VNJ136" s="321"/>
      <c r="VNK136" s="321"/>
      <c r="VNL136" s="321"/>
      <c r="VNM136" s="321"/>
      <c r="VNN136" s="321"/>
      <c r="VNO136" s="321"/>
      <c r="VNP136" s="321"/>
      <c r="VNQ136" s="321"/>
      <c r="VNR136" s="321"/>
      <c r="VNS136" s="321"/>
      <c r="VNT136" s="321"/>
      <c r="VNU136" s="321"/>
      <c r="VNV136" s="321"/>
      <c r="VNW136" s="321"/>
      <c r="VNX136" s="321"/>
      <c r="VNY136" s="321"/>
      <c r="VNZ136" s="321"/>
      <c r="VOA136" s="321"/>
      <c r="VOB136" s="321"/>
      <c r="VOC136" s="321"/>
      <c r="VOD136" s="321"/>
      <c r="VOE136" s="321"/>
      <c r="VOF136" s="321"/>
      <c r="VOG136" s="321"/>
      <c r="VOH136" s="321"/>
      <c r="VOI136" s="321"/>
      <c r="VOJ136" s="321"/>
      <c r="VOK136" s="321"/>
      <c r="VOL136" s="321"/>
      <c r="VOM136" s="321"/>
      <c r="VON136" s="321"/>
      <c r="VOO136" s="321"/>
      <c r="VOP136" s="321"/>
      <c r="VOQ136" s="321"/>
      <c r="VOR136" s="321"/>
      <c r="VOS136" s="321"/>
      <c r="VOT136" s="321"/>
      <c r="VOU136" s="321"/>
      <c r="VOV136" s="321"/>
      <c r="VOW136" s="321"/>
      <c r="VOX136" s="321"/>
      <c r="VOY136" s="321"/>
      <c r="VOZ136" s="321"/>
      <c r="VPA136" s="321"/>
      <c r="VPB136" s="321"/>
      <c r="VPC136" s="321"/>
      <c r="VPD136" s="321"/>
      <c r="VPE136" s="321"/>
      <c r="VPF136" s="321"/>
      <c r="VPG136" s="321"/>
      <c r="VPH136" s="321"/>
      <c r="VPI136" s="321"/>
      <c r="VPJ136" s="321"/>
      <c r="VPK136" s="321"/>
      <c r="VPL136" s="321"/>
      <c r="VPM136" s="321"/>
      <c r="VPN136" s="321"/>
      <c r="VPO136" s="321"/>
      <c r="VPP136" s="321"/>
      <c r="VPQ136" s="321"/>
      <c r="VPR136" s="321"/>
      <c r="VPS136" s="321"/>
      <c r="VPT136" s="321"/>
      <c r="VPU136" s="321"/>
      <c r="VPV136" s="321"/>
      <c r="VPW136" s="321"/>
      <c r="VPX136" s="321"/>
      <c r="VPY136" s="321"/>
      <c r="VPZ136" s="321"/>
      <c r="VQA136" s="321"/>
      <c r="VQB136" s="321"/>
      <c r="VQC136" s="321"/>
      <c r="VQD136" s="321"/>
      <c r="VQE136" s="321"/>
      <c r="VQF136" s="321"/>
      <c r="VQG136" s="321"/>
      <c r="VQH136" s="321"/>
      <c r="VQI136" s="321"/>
      <c r="VQJ136" s="321"/>
      <c r="VQK136" s="321"/>
      <c r="VQL136" s="321"/>
      <c r="VQM136" s="321"/>
      <c r="VQN136" s="321"/>
      <c r="VQO136" s="321"/>
      <c r="VQP136" s="321"/>
      <c r="VQQ136" s="321"/>
      <c r="VQR136" s="321"/>
      <c r="VQS136" s="321"/>
      <c r="VQT136" s="321"/>
      <c r="VQU136" s="321"/>
      <c r="VQV136" s="321"/>
      <c r="VQW136" s="321"/>
      <c r="VQX136" s="321"/>
      <c r="VQY136" s="321"/>
      <c r="VQZ136" s="321"/>
      <c r="VRA136" s="321"/>
      <c r="VRB136" s="321"/>
      <c r="VRC136" s="321"/>
      <c r="VRD136" s="321"/>
      <c r="VRE136" s="321"/>
      <c r="VRF136" s="321"/>
      <c r="VRG136" s="321"/>
      <c r="VRH136" s="321"/>
      <c r="VRI136" s="321"/>
      <c r="VRJ136" s="321"/>
      <c r="VRK136" s="321"/>
      <c r="VRL136" s="321"/>
      <c r="VRM136" s="321"/>
      <c r="VRN136" s="321"/>
      <c r="VRO136" s="321"/>
      <c r="VRP136" s="321"/>
      <c r="VRQ136" s="321"/>
      <c r="VRR136" s="321"/>
      <c r="VRS136" s="321"/>
      <c r="VRT136" s="321"/>
      <c r="VRU136" s="321"/>
      <c r="VRV136" s="321"/>
      <c r="VRW136" s="321"/>
      <c r="VRX136" s="321"/>
      <c r="VRY136" s="321"/>
      <c r="VRZ136" s="321"/>
      <c r="VSA136" s="321"/>
      <c r="VSB136" s="321"/>
      <c r="VSC136" s="321"/>
      <c r="VSD136" s="321"/>
      <c r="VSE136" s="321"/>
      <c r="VSF136" s="321"/>
      <c r="VSG136" s="321"/>
      <c r="VSH136" s="321"/>
      <c r="VSI136" s="321"/>
      <c r="VSJ136" s="321"/>
      <c r="VSK136" s="321"/>
      <c r="VSL136" s="321"/>
      <c r="VSM136" s="321"/>
      <c r="VSN136" s="321"/>
      <c r="VSO136" s="321"/>
      <c r="VSP136" s="321"/>
      <c r="VSQ136" s="321"/>
      <c r="VSR136" s="321"/>
      <c r="VSS136" s="321"/>
      <c r="VST136" s="321"/>
      <c r="VSU136" s="321"/>
      <c r="VSV136" s="321"/>
      <c r="VSW136" s="321"/>
      <c r="VSX136" s="321"/>
      <c r="VSY136" s="321"/>
      <c r="VSZ136" s="321"/>
      <c r="VTA136" s="321"/>
      <c r="VTB136" s="321"/>
      <c r="VTC136" s="321"/>
      <c r="VTD136" s="321"/>
      <c r="VTE136" s="321"/>
      <c r="VTF136" s="321"/>
      <c r="VTG136" s="321"/>
      <c r="VTH136" s="321"/>
      <c r="VTI136" s="321"/>
      <c r="VTJ136" s="321"/>
      <c r="VTK136" s="321"/>
      <c r="VTL136" s="321"/>
      <c r="VTM136" s="321"/>
      <c r="VTN136" s="321"/>
      <c r="VTO136" s="321"/>
      <c r="VTP136" s="321"/>
      <c r="VTQ136" s="321"/>
      <c r="VTR136" s="321"/>
      <c r="VTS136" s="321"/>
      <c r="VTT136" s="321"/>
      <c r="VTU136" s="321"/>
      <c r="VTV136" s="321"/>
      <c r="VTW136" s="321"/>
      <c r="VTX136" s="321"/>
      <c r="VTY136" s="321"/>
      <c r="VTZ136" s="321"/>
      <c r="VUA136" s="321"/>
      <c r="VUB136" s="321"/>
      <c r="VUC136" s="321"/>
      <c r="VUD136" s="321"/>
      <c r="VUE136" s="321"/>
      <c r="VUF136" s="321"/>
      <c r="VUG136" s="321"/>
      <c r="VUH136" s="321"/>
      <c r="VUI136" s="321"/>
      <c r="VUJ136" s="321"/>
      <c r="VUK136" s="321"/>
      <c r="VUL136" s="321"/>
      <c r="VUM136" s="321"/>
      <c r="VUN136" s="321"/>
      <c r="VUO136" s="321"/>
      <c r="VUP136" s="321"/>
      <c r="VUQ136" s="321"/>
      <c r="VUR136" s="321"/>
      <c r="VUS136" s="321"/>
      <c r="VUT136" s="321"/>
      <c r="VUU136" s="321"/>
      <c r="VUV136" s="321"/>
      <c r="VUW136" s="321"/>
      <c r="VUX136" s="321"/>
      <c r="VUY136" s="321"/>
      <c r="VUZ136" s="321"/>
      <c r="VVA136" s="321"/>
      <c r="VVB136" s="321"/>
      <c r="VVC136" s="321"/>
      <c r="VVD136" s="321"/>
      <c r="VVE136" s="321"/>
      <c r="VVF136" s="321"/>
      <c r="VVG136" s="321"/>
      <c r="VVH136" s="321"/>
      <c r="VVI136" s="321"/>
      <c r="VVJ136" s="321"/>
      <c r="VVK136" s="321"/>
      <c r="VVL136" s="321"/>
      <c r="VVM136" s="321"/>
      <c r="VVN136" s="321"/>
      <c r="VVO136" s="321"/>
      <c r="VVP136" s="321"/>
      <c r="VVQ136" s="321"/>
      <c r="VVR136" s="321"/>
      <c r="VVS136" s="321"/>
      <c r="VVT136" s="321"/>
      <c r="VVU136" s="321"/>
      <c r="VVV136" s="321"/>
      <c r="VVW136" s="321"/>
      <c r="VVX136" s="321"/>
      <c r="VVY136" s="321"/>
      <c r="VVZ136" s="321"/>
      <c r="VWA136" s="321"/>
      <c r="VWB136" s="321"/>
      <c r="VWC136" s="321"/>
      <c r="VWD136" s="321"/>
      <c r="VWE136" s="321"/>
      <c r="VWF136" s="321"/>
      <c r="VWG136" s="321"/>
      <c r="VWH136" s="321"/>
      <c r="VWI136" s="321"/>
      <c r="VWJ136" s="321"/>
      <c r="VWK136" s="321"/>
      <c r="VWL136" s="321"/>
      <c r="VWM136" s="321"/>
      <c r="VWN136" s="321"/>
      <c r="VWO136" s="321"/>
      <c r="VWP136" s="321"/>
      <c r="VWQ136" s="321"/>
      <c r="VWR136" s="321"/>
      <c r="VWS136" s="321"/>
      <c r="VWT136" s="321"/>
      <c r="VWU136" s="321"/>
      <c r="VWV136" s="321"/>
      <c r="VWW136" s="321"/>
      <c r="VWX136" s="321"/>
      <c r="VWY136" s="321"/>
      <c r="VWZ136" s="321"/>
      <c r="VXA136" s="321"/>
      <c r="VXB136" s="321"/>
      <c r="VXC136" s="321"/>
      <c r="VXD136" s="321"/>
      <c r="VXE136" s="321"/>
      <c r="VXF136" s="321"/>
      <c r="VXG136" s="321"/>
      <c r="VXH136" s="321"/>
      <c r="VXI136" s="321"/>
      <c r="VXJ136" s="321"/>
      <c r="VXK136" s="321"/>
      <c r="VXL136" s="321"/>
      <c r="VXM136" s="321"/>
      <c r="VXN136" s="321"/>
      <c r="VXO136" s="321"/>
      <c r="VXP136" s="321"/>
      <c r="VXQ136" s="321"/>
      <c r="VXR136" s="321"/>
      <c r="VXS136" s="321"/>
      <c r="VXT136" s="321"/>
      <c r="VXU136" s="321"/>
      <c r="VXV136" s="321"/>
      <c r="VXW136" s="321"/>
      <c r="VXX136" s="321"/>
      <c r="VXY136" s="321"/>
      <c r="VXZ136" s="321"/>
      <c r="VYA136" s="321"/>
      <c r="VYB136" s="321"/>
      <c r="VYC136" s="321"/>
      <c r="VYD136" s="321"/>
      <c r="VYE136" s="321"/>
      <c r="VYF136" s="321"/>
      <c r="VYG136" s="321"/>
      <c r="VYH136" s="321"/>
      <c r="VYI136" s="321"/>
      <c r="VYJ136" s="321"/>
      <c r="VYK136" s="321"/>
      <c r="VYL136" s="321"/>
      <c r="VYM136" s="321"/>
      <c r="VYN136" s="321"/>
      <c r="VYO136" s="321"/>
      <c r="VYP136" s="321"/>
      <c r="VYQ136" s="321"/>
      <c r="VYR136" s="321"/>
      <c r="VYS136" s="321"/>
      <c r="VYT136" s="321"/>
      <c r="VYU136" s="321"/>
      <c r="VYV136" s="321"/>
      <c r="VYW136" s="321"/>
      <c r="VYX136" s="321"/>
      <c r="VYY136" s="321"/>
      <c r="VYZ136" s="321"/>
      <c r="VZA136" s="321"/>
      <c r="VZB136" s="321"/>
      <c r="VZC136" s="321"/>
      <c r="VZD136" s="321"/>
      <c r="VZE136" s="321"/>
      <c r="VZF136" s="321"/>
      <c r="VZG136" s="321"/>
      <c r="VZH136" s="321"/>
      <c r="VZI136" s="321"/>
      <c r="VZJ136" s="321"/>
      <c r="VZK136" s="321"/>
      <c r="VZL136" s="321"/>
      <c r="VZM136" s="321"/>
      <c r="VZN136" s="321"/>
      <c r="VZO136" s="321"/>
      <c r="VZP136" s="321"/>
      <c r="VZQ136" s="321"/>
      <c r="VZR136" s="321"/>
      <c r="VZS136" s="321"/>
      <c r="VZT136" s="321"/>
      <c r="VZU136" s="321"/>
      <c r="VZV136" s="321"/>
      <c r="VZW136" s="321"/>
      <c r="VZX136" s="321"/>
      <c r="VZY136" s="321"/>
      <c r="VZZ136" s="321"/>
      <c r="WAA136" s="321"/>
      <c r="WAB136" s="321"/>
      <c r="WAC136" s="321"/>
      <c r="WAD136" s="321"/>
      <c r="WAE136" s="321"/>
      <c r="WAF136" s="321"/>
      <c r="WAG136" s="321"/>
      <c r="WAH136" s="321"/>
      <c r="WAI136" s="321"/>
      <c r="WAJ136" s="321"/>
      <c r="WAK136" s="321"/>
      <c r="WAL136" s="321"/>
      <c r="WAM136" s="321"/>
      <c r="WAN136" s="321"/>
      <c r="WAO136" s="321"/>
      <c r="WAP136" s="321"/>
      <c r="WAQ136" s="321"/>
      <c r="WAR136" s="321"/>
      <c r="WAS136" s="321"/>
      <c r="WAT136" s="321"/>
      <c r="WAU136" s="321"/>
      <c r="WAV136" s="321"/>
      <c r="WAW136" s="321"/>
      <c r="WAX136" s="321"/>
      <c r="WAY136" s="321"/>
      <c r="WAZ136" s="321"/>
      <c r="WBA136" s="321"/>
      <c r="WBB136" s="321"/>
      <c r="WBC136" s="321"/>
      <c r="WBD136" s="321"/>
      <c r="WBE136" s="321"/>
      <c r="WBF136" s="321"/>
      <c r="WBG136" s="321"/>
      <c r="WBH136" s="321"/>
      <c r="WBI136" s="321"/>
      <c r="WBJ136" s="321"/>
      <c r="WBK136" s="321"/>
      <c r="WBL136" s="321"/>
      <c r="WBM136" s="321"/>
      <c r="WBN136" s="321"/>
      <c r="WBO136" s="321"/>
      <c r="WBP136" s="321"/>
      <c r="WBQ136" s="321"/>
      <c r="WBR136" s="321"/>
      <c r="WBS136" s="321"/>
      <c r="WBT136" s="321"/>
      <c r="WBU136" s="321"/>
      <c r="WBV136" s="321"/>
      <c r="WBW136" s="321"/>
      <c r="WBX136" s="321"/>
      <c r="WBY136" s="321"/>
      <c r="WBZ136" s="321"/>
      <c r="WCA136" s="321"/>
      <c r="WCB136" s="321"/>
      <c r="WCC136" s="321"/>
      <c r="WCD136" s="321"/>
      <c r="WCE136" s="321"/>
      <c r="WCF136" s="321"/>
      <c r="WCG136" s="321"/>
      <c r="WCH136" s="321"/>
      <c r="WCI136" s="321"/>
      <c r="WCJ136" s="321"/>
      <c r="WCK136" s="321"/>
      <c r="WCL136" s="321"/>
      <c r="WCM136" s="321"/>
      <c r="WCN136" s="321"/>
      <c r="WCO136" s="321"/>
      <c r="WCP136" s="321"/>
      <c r="WCQ136" s="321"/>
      <c r="WCR136" s="321"/>
      <c r="WCS136" s="321"/>
      <c r="WCT136" s="321"/>
      <c r="WCU136" s="321"/>
      <c r="WCV136" s="321"/>
      <c r="WCW136" s="321"/>
      <c r="WCX136" s="321"/>
      <c r="WCY136" s="321"/>
      <c r="WCZ136" s="321"/>
      <c r="WDA136" s="321"/>
      <c r="WDB136" s="321"/>
      <c r="WDC136" s="321"/>
      <c r="WDD136" s="321"/>
      <c r="WDE136" s="321"/>
      <c r="WDF136" s="321"/>
      <c r="WDG136" s="321"/>
      <c r="WDH136" s="321"/>
      <c r="WDI136" s="321"/>
      <c r="WDJ136" s="321"/>
      <c r="WDK136" s="321"/>
      <c r="WDL136" s="321"/>
      <c r="WDM136" s="321"/>
      <c r="WDN136" s="321"/>
      <c r="WDO136" s="321"/>
      <c r="WDP136" s="321"/>
      <c r="WDQ136" s="321"/>
      <c r="WDR136" s="321"/>
      <c r="WDS136" s="321"/>
      <c r="WDT136" s="321"/>
      <c r="WDU136" s="321"/>
      <c r="WDV136" s="321"/>
      <c r="WDW136" s="321"/>
      <c r="WDX136" s="321"/>
      <c r="WDY136" s="321"/>
      <c r="WDZ136" s="321"/>
      <c r="WEA136" s="321"/>
      <c r="WEB136" s="321"/>
      <c r="WEC136" s="321"/>
      <c r="WED136" s="321"/>
      <c r="WEE136" s="321"/>
      <c r="WEF136" s="321"/>
      <c r="WEG136" s="321"/>
      <c r="WEH136" s="321"/>
      <c r="WEI136" s="321"/>
      <c r="WEJ136" s="321"/>
      <c r="WEK136" s="321"/>
      <c r="WEL136" s="321"/>
      <c r="WEM136" s="321"/>
      <c r="WEN136" s="321"/>
      <c r="WEO136" s="321"/>
      <c r="WEP136" s="321"/>
      <c r="WEQ136" s="321"/>
      <c r="WER136" s="321"/>
      <c r="WES136" s="321"/>
      <c r="WET136" s="321"/>
      <c r="WEU136" s="321"/>
      <c r="WEV136" s="321"/>
      <c r="WEW136" s="321"/>
      <c r="WEX136" s="321"/>
      <c r="WEY136" s="321"/>
      <c r="WEZ136" s="321"/>
      <c r="WFA136" s="321"/>
      <c r="WFB136" s="321"/>
      <c r="WFC136" s="321"/>
      <c r="WFD136" s="321"/>
      <c r="WFE136" s="321"/>
      <c r="WFF136" s="321"/>
      <c r="WFG136" s="321"/>
      <c r="WFH136" s="321"/>
      <c r="WFI136" s="321"/>
      <c r="WFJ136" s="321"/>
      <c r="WFK136" s="321"/>
      <c r="WFL136" s="321"/>
      <c r="WFM136" s="321"/>
      <c r="WFN136" s="321"/>
      <c r="WFO136" s="321"/>
      <c r="WFP136" s="321"/>
      <c r="WFQ136" s="321"/>
      <c r="WFR136" s="321"/>
      <c r="WFS136" s="321"/>
      <c r="WFT136" s="321"/>
      <c r="WFU136" s="321"/>
      <c r="WFV136" s="321"/>
      <c r="WFW136" s="321"/>
      <c r="WFX136" s="321"/>
      <c r="WFY136" s="321"/>
      <c r="WFZ136" s="321"/>
      <c r="WGA136" s="321"/>
      <c r="WGB136" s="321"/>
      <c r="WGC136" s="321"/>
      <c r="WGD136" s="321"/>
      <c r="WGE136" s="321"/>
      <c r="WGF136" s="321"/>
      <c r="WGG136" s="321"/>
      <c r="WGH136" s="321"/>
      <c r="WGI136" s="321"/>
      <c r="WGJ136" s="321"/>
      <c r="WGK136" s="321"/>
      <c r="WGL136" s="321"/>
      <c r="WGM136" s="321"/>
      <c r="WGN136" s="321"/>
      <c r="WGO136" s="321"/>
      <c r="WGP136" s="321"/>
      <c r="WGQ136" s="321"/>
      <c r="WGR136" s="321"/>
      <c r="WGS136" s="321"/>
      <c r="WGT136" s="321"/>
      <c r="WGU136" s="321"/>
      <c r="WGV136" s="321"/>
      <c r="WGW136" s="321"/>
      <c r="WGX136" s="321"/>
      <c r="WGY136" s="321"/>
      <c r="WGZ136" s="321"/>
      <c r="WHA136" s="321"/>
      <c r="WHB136" s="321"/>
      <c r="WHC136" s="321"/>
      <c r="WHD136" s="321"/>
      <c r="WHE136" s="321"/>
      <c r="WHF136" s="321"/>
      <c r="WHG136" s="321"/>
      <c r="WHH136" s="321"/>
      <c r="WHI136" s="321"/>
      <c r="WHJ136" s="321"/>
      <c r="WHK136" s="321"/>
      <c r="WHL136" s="321"/>
      <c r="WHM136" s="321"/>
      <c r="WHN136" s="321"/>
      <c r="WHO136" s="321"/>
      <c r="WHP136" s="321"/>
      <c r="WHQ136" s="321"/>
      <c r="WHR136" s="321"/>
      <c r="WHS136" s="321"/>
      <c r="WHT136" s="321"/>
      <c r="WHU136" s="321"/>
      <c r="WHV136" s="321"/>
      <c r="WHW136" s="321"/>
      <c r="WHX136" s="321"/>
      <c r="WHY136" s="321"/>
      <c r="WHZ136" s="321"/>
      <c r="WIA136" s="321"/>
      <c r="WIB136" s="321"/>
      <c r="WIC136" s="321"/>
      <c r="WID136" s="321"/>
      <c r="WIE136" s="321"/>
      <c r="WIF136" s="321"/>
      <c r="WIG136" s="321"/>
      <c r="WIH136" s="321"/>
      <c r="WII136" s="321"/>
      <c r="WIJ136" s="321"/>
      <c r="WIK136" s="321"/>
      <c r="WIL136" s="321"/>
      <c r="WIM136" s="321"/>
      <c r="WIN136" s="321"/>
      <c r="WIO136" s="321"/>
      <c r="WIP136" s="321"/>
      <c r="WIQ136" s="321"/>
      <c r="WIR136" s="321"/>
      <c r="WIS136" s="321"/>
      <c r="WIT136" s="321"/>
      <c r="WIU136" s="321"/>
      <c r="WIV136" s="321"/>
      <c r="WIW136" s="321"/>
      <c r="WIX136" s="321"/>
      <c r="WIY136" s="321"/>
      <c r="WIZ136" s="321"/>
      <c r="WJA136" s="321"/>
      <c r="WJB136" s="321"/>
      <c r="WJC136" s="321"/>
      <c r="WJD136" s="321"/>
      <c r="WJE136" s="321"/>
      <c r="WJF136" s="321"/>
      <c r="WJG136" s="321"/>
      <c r="WJH136" s="321"/>
      <c r="WJI136" s="321"/>
      <c r="WJJ136" s="321"/>
      <c r="WJK136" s="321"/>
      <c r="WJL136" s="321"/>
      <c r="WJM136" s="321"/>
      <c r="WJN136" s="321"/>
      <c r="WJO136" s="321"/>
      <c r="WJP136" s="321"/>
      <c r="WJQ136" s="321"/>
      <c r="WJR136" s="321"/>
      <c r="WJS136" s="321"/>
      <c r="WJT136" s="321"/>
      <c r="WJU136" s="321"/>
      <c r="WJV136" s="321"/>
      <c r="WJW136" s="321"/>
      <c r="WJX136" s="321"/>
      <c r="WJY136" s="321"/>
      <c r="WJZ136" s="321"/>
      <c r="WKA136" s="321"/>
      <c r="WKB136" s="321"/>
      <c r="WKC136" s="321"/>
      <c r="WKD136" s="321"/>
      <c r="WKE136" s="321"/>
      <c r="WKF136" s="321"/>
      <c r="WKG136" s="321"/>
      <c r="WKH136" s="321"/>
      <c r="WKI136" s="321"/>
      <c r="WKJ136" s="321"/>
      <c r="WKK136" s="321"/>
      <c r="WKL136" s="321"/>
      <c r="WKM136" s="321"/>
      <c r="WKN136" s="321"/>
      <c r="WKO136" s="321"/>
      <c r="WKP136" s="321"/>
      <c r="WKQ136" s="321"/>
      <c r="WKR136" s="321"/>
      <c r="WKS136" s="321"/>
      <c r="WKT136" s="321"/>
      <c r="WKU136" s="321"/>
      <c r="WKV136" s="321"/>
      <c r="WKW136" s="321"/>
      <c r="WKX136" s="321"/>
      <c r="WKY136" s="321"/>
      <c r="WKZ136" s="321"/>
      <c r="WLA136" s="321"/>
      <c r="WLB136" s="321"/>
      <c r="WLC136" s="321"/>
      <c r="WLD136" s="321"/>
      <c r="WLE136" s="321"/>
      <c r="WLF136" s="321"/>
      <c r="WLG136" s="321"/>
      <c r="WLH136" s="321"/>
      <c r="WLI136" s="321"/>
      <c r="WLJ136" s="321"/>
      <c r="WLK136" s="321"/>
      <c r="WLL136" s="321"/>
      <c r="WLM136" s="321"/>
      <c r="WLN136" s="321"/>
      <c r="WLO136" s="321"/>
      <c r="WLP136" s="321"/>
      <c r="WLQ136" s="321"/>
      <c r="WLR136" s="321"/>
      <c r="WLS136" s="321"/>
      <c r="WLT136" s="321"/>
      <c r="WLU136" s="321"/>
      <c r="WLV136" s="321"/>
      <c r="WLW136" s="321"/>
      <c r="WLX136" s="321"/>
      <c r="WLY136" s="321"/>
      <c r="WLZ136" s="321"/>
      <c r="WMA136" s="321"/>
      <c r="WMB136" s="321"/>
      <c r="WMC136" s="321"/>
      <c r="WMD136" s="321"/>
      <c r="WME136" s="321"/>
      <c r="WMF136" s="321"/>
      <c r="WMG136" s="321"/>
      <c r="WMH136" s="321"/>
      <c r="WMI136" s="321"/>
      <c r="WMJ136" s="321"/>
      <c r="WMK136" s="321"/>
      <c r="WML136" s="321"/>
      <c r="WMM136" s="321"/>
      <c r="WMN136" s="321"/>
      <c r="WMO136" s="321"/>
      <c r="WMP136" s="321"/>
      <c r="WMQ136" s="321"/>
      <c r="WMR136" s="321"/>
      <c r="WMS136" s="321"/>
      <c r="WMT136" s="321"/>
      <c r="WMU136" s="321"/>
      <c r="WMV136" s="321"/>
      <c r="WMW136" s="321"/>
      <c r="WMX136" s="321"/>
      <c r="WMY136" s="321"/>
      <c r="WMZ136" s="321"/>
      <c r="WNA136" s="321"/>
      <c r="WNB136" s="321"/>
      <c r="WNC136" s="321"/>
      <c r="WND136" s="321"/>
      <c r="WNE136" s="321"/>
      <c r="WNF136" s="321"/>
      <c r="WNG136" s="321"/>
      <c r="WNH136" s="321"/>
      <c r="WNI136" s="321"/>
      <c r="WNJ136" s="321"/>
      <c r="WNK136" s="321"/>
      <c r="WNL136" s="321"/>
      <c r="WNM136" s="321"/>
      <c r="WNN136" s="321"/>
      <c r="WNO136" s="321"/>
      <c r="WNP136" s="321"/>
      <c r="WNQ136" s="321"/>
      <c r="WNR136" s="321"/>
      <c r="WNS136" s="321"/>
      <c r="WNT136" s="321"/>
      <c r="WNU136" s="321"/>
      <c r="WNV136" s="321"/>
      <c r="WNW136" s="321"/>
      <c r="WNX136" s="321"/>
      <c r="WNY136" s="321"/>
      <c r="WNZ136" s="321"/>
      <c r="WOA136" s="321"/>
      <c r="WOB136" s="321"/>
      <c r="WOC136" s="321"/>
      <c r="WOD136" s="321"/>
      <c r="WOE136" s="321"/>
      <c r="WOF136" s="321"/>
      <c r="WOG136" s="321"/>
      <c r="WOH136" s="321"/>
      <c r="WOI136" s="321"/>
      <c r="WOJ136" s="321"/>
      <c r="WOK136" s="321"/>
      <c r="WOL136" s="321"/>
      <c r="WOM136" s="321"/>
      <c r="WON136" s="321"/>
      <c r="WOO136" s="321"/>
      <c r="WOP136" s="321"/>
      <c r="WOQ136" s="321"/>
      <c r="WOR136" s="321"/>
      <c r="WOS136" s="321"/>
      <c r="WOT136" s="321"/>
      <c r="WOU136" s="321"/>
      <c r="WOV136" s="321"/>
      <c r="WOW136" s="321"/>
      <c r="WOX136" s="321"/>
      <c r="WOY136" s="321"/>
      <c r="WOZ136" s="321"/>
      <c r="WPA136" s="321"/>
      <c r="WPB136" s="321"/>
      <c r="WPC136" s="321"/>
      <c r="WPD136" s="321"/>
      <c r="WPE136" s="321"/>
      <c r="WPF136" s="321"/>
      <c r="WPG136" s="321"/>
      <c r="WPH136" s="321"/>
      <c r="WPI136" s="321"/>
      <c r="WPJ136" s="321"/>
      <c r="WPK136" s="321"/>
      <c r="WPL136" s="321"/>
      <c r="WPM136" s="321"/>
      <c r="WPN136" s="321"/>
      <c r="WPO136" s="321"/>
      <c r="WPP136" s="321"/>
      <c r="WPQ136" s="321"/>
      <c r="WPR136" s="321"/>
      <c r="WPS136" s="321"/>
      <c r="WPT136" s="321"/>
      <c r="WPU136" s="321"/>
      <c r="WPV136" s="321"/>
      <c r="WPW136" s="321"/>
      <c r="WPX136" s="321"/>
      <c r="WPY136" s="321"/>
      <c r="WPZ136" s="321"/>
      <c r="WQA136" s="321"/>
      <c r="WQB136" s="321"/>
      <c r="WQC136" s="321"/>
      <c r="WQD136" s="321"/>
      <c r="WQE136" s="321"/>
      <c r="WQF136" s="321"/>
      <c r="WQG136" s="321"/>
      <c r="WQH136" s="321"/>
      <c r="WQI136" s="321"/>
      <c r="WQJ136" s="321"/>
      <c r="WQK136" s="321"/>
      <c r="WQL136" s="321"/>
      <c r="WQM136" s="321"/>
      <c r="WQN136" s="321"/>
      <c r="WQO136" s="321"/>
      <c r="WQP136" s="321"/>
      <c r="WQQ136" s="321"/>
      <c r="WQR136" s="321"/>
      <c r="WQS136" s="321"/>
      <c r="WQT136" s="321"/>
      <c r="WQU136" s="321"/>
      <c r="WQV136" s="321"/>
      <c r="WQW136" s="321"/>
      <c r="WQX136" s="321"/>
      <c r="WQY136" s="321"/>
      <c r="WQZ136" s="321"/>
      <c r="WRA136" s="321"/>
      <c r="WRB136" s="321"/>
      <c r="WRC136" s="321"/>
      <c r="WRD136" s="321"/>
      <c r="WRE136" s="321"/>
      <c r="WRF136" s="321"/>
      <c r="WRG136" s="321"/>
      <c r="WRH136" s="321"/>
      <c r="WRI136" s="321"/>
      <c r="WRJ136" s="321"/>
      <c r="WRK136" s="321"/>
      <c r="WRL136" s="321"/>
      <c r="WRM136" s="321"/>
      <c r="WRN136" s="321"/>
      <c r="WRO136" s="321"/>
      <c r="WRP136" s="321"/>
      <c r="WRQ136" s="321"/>
      <c r="WRR136" s="321"/>
      <c r="WRS136" s="321"/>
      <c r="WRT136" s="321"/>
      <c r="WRU136" s="321"/>
      <c r="WRV136" s="321"/>
      <c r="WRW136" s="321"/>
      <c r="WRX136" s="321"/>
      <c r="WRY136" s="321"/>
      <c r="WRZ136" s="321"/>
      <c r="WSA136" s="321"/>
      <c r="WSB136" s="321"/>
      <c r="WSC136" s="321"/>
      <c r="WSD136" s="321"/>
      <c r="WSE136" s="321"/>
      <c r="WSF136" s="321"/>
      <c r="WSG136" s="321"/>
      <c r="WSH136" s="321"/>
      <c r="WSI136" s="321"/>
      <c r="WSJ136" s="321"/>
      <c r="WSK136" s="321"/>
      <c r="WSL136" s="321"/>
      <c r="WSM136" s="321"/>
      <c r="WSN136" s="321"/>
      <c r="WSO136" s="321"/>
      <c r="WSP136" s="321"/>
      <c r="WSQ136" s="321"/>
      <c r="WSR136" s="321"/>
      <c r="WSS136" s="321"/>
      <c r="WST136" s="321"/>
      <c r="WSU136" s="321"/>
      <c r="WSV136" s="321"/>
      <c r="WSW136" s="321"/>
      <c r="WSX136" s="321"/>
      <c r="WSY136" s="321"/>
      <c r="WSZ136" s="321"/>
      <c r="WTA136" s="321"/>
      <c r="WTB136" s="321"/>
      <c r="WTC136" s="321"/>
      <c r="WTD136" s="321"/>
      <c r="WTE136" s="321"/>
      <c r="WTF136" s="321"/>
      <c r="WTG136" s="321"/>
      <c r="WTH136" s="321"/>
      <c r="WTI136" s="321"/>
      <c r="WTJ136" s="321"/>
      <c r="WTK136" s="321"/>
      <c r="WTL136" s="321"/>
      <c r="WTM136" s="321"/>
      <c r="WTN136" s="321"/>
      <c r="WTO136" s="321"/>
      <c r="WTP136" s="321"/>
      <c r="WTQ136" s="321"/>
      <c r="WTR136" s="321"/>
      <c r="WTS136" s="321"/>
      <c r="WTT136" s="321"/>
      <c r="WTU136" s="321"/>
      <c r="WTV136" s="321"/>
      <c r="WTW136" s="321"/>
      <c r="WTX136" s="321"/>
      <c r="WTY136" s="321"/>
      <c r="WTZ136" s="321"/>
      <c r="WUA136" s="321"/>
      <c r="WUB136" s="321"/>
      <c r="WUC136" s="321"/>
      <c r="WUD136" s="321"/>
      <c r="WUE136" s="321"/>
      <c r="WUF136" s="321"/>
      <c r="WUG136" s="321"/>
      <c r="WUH136" s="321"/>
      <c r="WUI136" s="321"/>
      <c r="WUJ136" s="321"/>
      <c r="WUK136" s="321"/>
      <c r="WUL136" s="321"/>
      <c r="WUM136" s="321"/>
      <c r="WUN136" s="321"/>
      <c r="WUO136" s="321"/>
      <c r="WUP136" s="321"/>
      <c r="WUQ136" s="321"/>
      <c r="WUR136" s="321"/>
      <c r="WUS136" s="321"/>
      <c r="WUT136" s="321"/>
      <c r="WUU136" s="321"/>
      <c r="WUV136" s="321"/>
      <c r="WUW136" s="321"/>
      <c r="WUX136" s="321"/>
      <c r="WUY136" s="321"/>
      <c r="WUZ136" s="321"/>
      <c r="WVA136" s="321"/>
      <c r="WVB136" s="321"/>
      <c r="WVC136" s="321"/>
      <c r="WVD136" s="321"/>
      <c r="WVE136" s="321"/>
      <c r="WVF136" s="321"/>
      <c r="WVG136" s="321"/>
      <c r="WVH136" s="321"/>
      <c r="WVI136" s="321"/>
      <c r="WVJ136" s="321"/>
      <c r="WVK136" s="321"/>
      <c r="WVL136" s="321"/>
      <c r="WVM136" s="321"/>
      <c r="WVN136" s="321"/>
      <c r="WVO136" s="321"/>
      <c r="WVP136" s="321"/>
      <c r="WVQ136" s="321"/>
      <c r="WVR136" s="321"/>
      <c r="WVS136" s="321"/>
      <c r="WVT136" s="321"/>
      <c r="WVU136" s="321"/>
      <c r="WVV136" s="321"/>
      <c r="WVW136" s="321"/>
      <c r="WVX136" s="321"/>
      <c r="WVY136" s="321"/>
      <c r="WVZ136" s="321"/>
      <c r="WWA136" s="321"/>
      <c r="WWB136" s="321"/>
      <c r="WWC136" s="321"/>
      <c r="WWD136" s="321"/>
      <c r="WWE136" s="321"/>
      <c r="WWF136" s="321"/>
      <c r="WWG136" s="321"/>
      <c r="WWH136" s="321"/>
      <c r="WWI136" s="321"/>
      <c r="WWJ136" s="321"/>
      <c r="WWK136" s="321"/>
      <c r="WWL136" s="321"/>
      <c r="WWM136" s="321"/>
      <c r="WWN136" s="321"/>
      <c r="WWO136" s="321"/>
      <c r="WWP136" s="321"/>
      <c r="WWQ136" s="321"/>
      <c r="WWR136" s="321"/>
      <c r="WWS136" s="321"/>
      <c r="WWT136" s="321"/>
      <c r="WWU136" s="321"/>
      <c r="WWV136" s="321"/>
      <c r="WWW136" s="321"/>
      <c r="WWX136" s="321"/>
      <c r="WWY136" s="321"/>
      <c r="WWZ136" s="321"/>
      <c r="WXA136" s="321"/>
      <c r="WXB136" s="321"/>
      <c r="WXC136" s="321"/>
      <c r="WXD136" s="321"/>
      <c r="WXE136" s="321"/>
      <c r="WXF136" s="321"/>
      <c r="WXG136" s="321"/>
      <c r="WXH136" s="321"/>
      <c r="WXI136" s="321"/>
      <c r="WXJ136" s="321"/>
      <c r="WXK136" s="321"/>
      <c r="WXL136" s="321"/>
      <c r="WXM136" s="321"/>
      <c r="WXN136" s="321"/>
      <c r="WXO136" s="321"/>
      <c r="WXP136" s="321"/>
      <c r="WXQ136" s="321"/>
      <c r="WXR136" s="321"/>
      <c r="WXS136" s="321"/>
      <c r="WXT136" s="321"/>
      <c r="WXU136" s="321"/>
      <c r="WXV136" s="321"/>
      <c r="WXW136" s="321"/>
      <c r="WXX136" s="321"/>
      <c r="WXY136" s="321"/>
      <c r="WXZ136" s="321"/>
      <c r="WYA136" s="321"/>
      <c r="WYB136" s="321"/>
      <c r="WYC136" s="321"/>
      <c r="WYD136" s="321"/>
      <c r="WYE136" s="321"/>
      <c r="WYF136" s="321"/>
      <c r="WYG136" s="321"/>
      <c r="WYH136" s="321"/>
      <c r="WYI136" s="321"/>
      <c r="WYJ136" s="321"/>
      <c r="WYK136" s="321"/>
      <c r="WYL136" s="321"/>
      <c r="WYM136" s="321"/>
      <c r="WYN136" s="321"/>
      <c r="WYO136" s="321"/>
      <c r="WYP136" s="321"/>
      <c r="WYQ136" s="321"/>
      <c r="WYR136" s="321"/>
      <c r="WYS136" s="321"/>
      <c r="WYT136" s="321"/>
      <c r="WYU136" s="321"/>
      <c r="WYV136" s="321"/>
      <c r="WYW136" s="321"/>
      <c r="WYX136" s="321"/>
      <c r="WYY136" s="321"/>
      <c r="WYZ136" s="321"/>
      <c r="WZA136" s="321"/>
      <c r="WZB136" s="321"/>
      <c r="WZC136" s="321"/>
      <c r="WZD136" s="321"/>
      <c r="WZE136" s="321"/>
      <c r="WZF136" s="321"/>
      <c r="WZG136" s="321"/>
      <c r="WZH136" s="321"/>
      <c r="WZI136" s="321"/>
      <c r="WZJ136" s="321"/>
      <c r="WZK136" s="321"/>
      <c r="WZL136" s="321"/>
      <c r="WZM136" s="321"/>
      <c r="WZN136" s="321"/>
      <c r="WZO136" s="321"/>
      <c r="WZP136" s="321"/>
      <c r="WZQ136" s="321"/>
      <c r="WZR136" s="321"/>
      <c r="WZS136" s="321"/>
      <c r="WZT136" s="321"/>
      <c r="WZU136" s="321"/>
      <c r="WZV136" s="321"/>
      <c r="WZW136" s="321"/>
      <c r="WZX136" s="321"/>
      <c r="WZY136" s="321"/>
      <c r="WZZ136" s="321"/>
      <c r="XAA136" s="321"/>
      <c r="XAB136" s="321"/>
      <c r="XAC136" s="321"/>
      <c r="XAD136" s="321"/>
      <c r="XAE136" s="321"/>
      <c r="XAF136" s="321"/>
      <c r="XAG136" s="321"/>
      <c r="XAH136" s="321"/>
      <c r="XAI136" s="321"/>
      <c r="XAJ136" s="321"/>
      <c r="XAK136" s="321"/>
      <c r="XAL136" s="321"/>
      <c r="XAM136" s="321"/>
      <c r="XAN136" s="321"/>
      <c r="XAO136" s="321"/>
      <c r="XAP136" s="321"/>
      <c r="XAQ136" s="321"/>
      <c r="XAR136" s="321"/>
      <c r="XAS136" s="321"/>
      <c r="XAT136" s="321"/>
      <c r="XAU136" s="321"/>
      <c r="XAV136" s="321"/>
      <c r="XAW136" s="321"/>
      <c r="XAX136" s="321"/>
      <c r="XAY136" s="321"/>
      <c r="XAZ136" s="321"/>
      <c r="XBA136" s="321"/>
      <c r="XBB136" s="321"/>
      <c r="XBC136" s="321"/>
      <c r="XBD136" s="321"/>
      <c r="XBE136" s="321"/>
      <c r="XBF136" s="321"/>
      <c r="XBG136" s="321"/>
      <c r="XBH136" s="321"/>
      <c r="XBI136" s="321"/>
      <c r="XBJ136" s="321"/>
      <c r="XBK136" s="321"/>
      <c r="XBL136" s="321"/>
      <c r="XBM136" s="321"/>
      <c r="XBN136" s="321"/>
      <c r="XBO136" s="321"/>
      <c r="XBP136" s="321"/>
      <c r="XBQ136" s="321"/>
      <c r="XBR136" s="321"/>
      <c r="XBS136" s="321"/>
      <c r="XBT136" s="321"/>
      <c r="XBU136" s="321"/>
      <c r="XBV136" s="321"/>
      <c r="XBW136" s="321"/>
      <c r="XBX136" s="321"/>
      <c r="XBY136" s="321"/>
      <c r="XBZ136" s="321"/>
      <c r="XCA136" s="321"/>
      <c r="XCB136" s="321"/>
      <c r="XCC136" s="321"/>
      <c r="XCD136" s="321"/>
      <c r="XCE136" s="321"/>
      <c r="XCF136" s="321"/>
      <c r="XCG136" s="321"/>
      <c r="XCH136" s="321"/>
      <c r="XCI136" s="321"/>
      <c r="XCJ136" s="321"/>
      <c r="XCK136" s="321"/>
      <c r="XCL136" s="321"/>
      <c r="XCM136" s="321"/>
      <c r="XCN136" s="321"/>
      <c r="XCO136" s="321"/>
      <c r="XCP136" s="321"/>
      <c r="XCQ136" s="321"/>
      <c r="XCR136" s="321"/>
      <c r="XCS136" s="321"/>
      <c r="XCT136" s="321"/>
      <c r="XCU136" s="321"/>
      <c r="XCV136" s="321"/>
      <c r="XCW136" s="321"/>
      <c r="XCX136" s="321"/>
      <c r="XCY136" s="321"/>
      <c r="XCZ136" s="321"/>
      <c r="XDA136" s="321"/>
      <c r="XDB136" s="321"/>
      <c r="XDC136" s="321"/>
      <c r="XDD136" s="321"/>
      <c r="XDE136" s="321"/>
      <c r="XDF136" s="321"/>
      <c r="XDG136" s="321"/>
      <c r="XDH136" s="321"/>
      <c r="XDI136" s="321"/>
      <c r="XDJ136" s="321"/>
      <c r="XDK136" s="321"/>
      <c r="XDL136" s="321"/>
      <c r="XDM136" s="321"/>
      <c r="XDN136" s="321"/>
      <c r="XDO136" s="321"/>
      <c r="XDP136" s="321"/>
      <c r="XDQ136" s="321"/>
      <c r="XDR136" s="321"/>
      <c r="XDS136" s="321"/>
      <c r="XDT136" s="321"/>
      <c r="XDU136" s="321"/>
      <c r="XDV136" s="321"/>
      <c r="XDW136" s="321"/>
      <c r="XDX136" s="321"/>
      <c r="XDY136" s="321"/>
      <c r="XDZ136" s="321"/>
      <c r="XEA136" s="321"/>
      <c r="XEB136" s="321"/>
      <c r="XEC136" s="321"/>
      <c r="XED136" s="321"/>
      <c r="XEE136" s="321"/>
      <c r="XEF136" s="321"/>
      <c r="XEG136" s="321"/>
      <c r="XEH136" s="321"/>
      <c r="XEI136" s="321"/>
      <c r="XEJ136" s="321"/>
      <c r="XEK136" s="321"/>
      <c r="XEL136" s="321"/>
      <c r="XEM136" s="321"/>
      <c r="XEN136" s="321"/>
      <c r="XEO136" s="321"/>
      <c r="XEP136" s="321"/>
      <c r="XEQ136" s="321"/>
      <c r="XER136" s="321"/>
      <c r="XES136" s="321"/>
      <c r="XET136" s="321"/>
      <c r="XEU136" s="321"/>
      <c r="XEV136" s="321"/>
      <c r="XEW136" s="321"/>
      <c r="XEX136" s="321"/>
      <c r="XEY136" s="321"/>
      <c r="XEZ136" s="321"/>
    </row>
    <row r="137" spans="1:16380" s="255" customFormat="1" ht="12" customHeight="1">
      <c r="A137" s="260" t="s">
        <v>567</v>
      </c>
      <c r="B137" s="260" t="s">
        <v>568</v>
      </c>
      <c r="C137" s="290">
        <v>18.489999999999998</v>
      </c>
      <c r="D137" s="290">
        <v>20.03</v>
      </c>
      <c r="E137" s="290">
        <v>17</v>
      </c>
      <c r="F137" s="290"/>
      <c r="G137" s="258">
        <v>18.489999999999998</v>
      </c>
      <c r="H137" s="258">
        <v>0</v>
      </c>
      <c r="I137" s="258">
        <v>0</v>
      </c>
      <c r="J137" s="258">
        <v>0</v>
      </c>
      <c r="K137" s="258">
        <v>0</v>
      </c>
      <c r="L137" s="258">
        <v>20.03</v>
      </c>
      <c r="M137" s="258">
        <v>0</v>
      </c>
      <c r="N137" s="258">
        <v>0</v>
      </c>
      <c r="O137" s="258">
        <v>0</v>
      </c>
      <c r="P137" s="258">
        <v>0</v>
      </c>
      <c r="Q137" s="258">
        <v>24.91</v>
      </c>
      <c r="R137" s="258">
        <v>0</v>
      </c>
      <c r="S137" s="258">
        <f t="shared" si="65"/>
        <v>63.429999999999993</v>
      </c>
      <c r="T137" s="290"/>
      <c r="U137" s="292">
        <f t="shared" si="66"/>
        <v>1</v>
      </c>
      <c r="V137" s="292">
        <f t="shared" si="66"/>
        <v>0</v>
      </c>
      <c r="W137" s="292">
        <f t="shared" si="66"/>
        <v>0</v>
      </c>
      <c r="X137" s="292">
        <f t="shared" si="64"/>
        <v>0</v>
      </c>
      <c r="Y137" s="292">
        <f t="shared" si="78"/>
        <v>0</v>
      </c>
      <c r="Z137" s="292">
        <f t="shared" si="78"/>
        <v>1</v>
      </c>
      <c r="AA137" s="292">
        <f t="shared" si="78"/>
        <v>0</v>
      </c>
      <c r="AB137" s="292">
        <f t="shared" si="77"/>
        <v>0</v>
      </c>
      <c r="AC137" s="292">
        <f t="shared" si="77"/>
        <v>0</v>
      </c>
      <c r="AD137" s="292">
        <f t="shared" si="77"/>
        <v>0</v>
      </c>
      <c r="AE137" s="292">
        <f t="shared" si="77"/>
        <v>1.2436345481777333</v>
      </c>
      <c r="AF137" s="292">
        <f t="shared" si="59"/>
        <v>0</v>
      </c>
      <c r="AG137" s="258">
        <f t="shared" si="67"/>
        <v>0.27030287901481115</v>
      </c>
      <c r="AL137" s="288"/>
      <c r="AM137" s="289"/>
      <c r="AQ137" s="258">
        <f t="shared" si="68"/>
        <v>0</v>
      </c>
      <c r="AR137" s="258">
        <f t="shared" si="69"/>
        <v>0</v>
      </c>
      <c r="AU137" s="293">
        <f t="shared" si="58"/>
        <v>0.27030287901481115</v>
      </c>
      <c r="AV137"/>
      <c r="AW137" s="294">
        <f t="shared" si="70"/>
        <v>63.429999999999993</v>
      </c>
      <c r="AX137" s="295">
        <f t="shared" si="71"/>
        <v>63.429999999999993</v>
      </c>
      <c r="AY137" s="296">
        <f t="shared" ca="1" si="72"/>
        <v>21.403752411305135</v>
      </c>
      <c r="AZ137" s="297">
        <f t="shared" ca="1" si="76"/>
        <v>69.425950781951812</v>
      </c>
      <c r="BA137" s="295">
        <f t="shared" ca="1" si="73"/>
        <v>5.9959507819518194</v>
      </c>
      <c r="BD137" s="369">
        <f t="shared" ca="1" si="74"/>
        <v>0.27036875606929861</v>
      </c>
      <c r="BE137" s="369">
        <f t="shared" ca="1" si="75"/>
        <v>69.696319538021115</v>
      </c>
    </row>
    <row r="138" spans="1:16380" s="255" customFormat="1" ht="12" customHeight="1">
      <c r="A138" s="260" t="s">
        <v>569</v>
      </c>
      <c r="B138" s="260" t="s">
        <v>570</v>
      </c>
      <c r="C138" s="290">
        <v>51.19</v>
      </c>
      <c r="D138" s="290">
        <v>55.46</v>
      </c>
      <c r="E138" s="290">
        <v>36</v>
      </c>
      <c r="F138" s="290"/>
      <c r="G138" s="258">
        <v>153.57</v>
      </c>
      <c r="H138" s="258">
        <v>102.38</v>
      </c>
      <c r="I138" s="258">
        <v>0</v>
      </c>
      <c r="J138" s="258">
        <v>307.14</v>
      </c>
      <c r="K138" s="258">
        <v>383.95000000000005</v>
      </c>
      <c r="L138" s="258">
        <v>4.2699999999999996</v>
      </c>
      <c r="M138" s="258">
        <v>387.61999999999995</v>
      </c>
      <c r="N138" s="258">
        <v>554.6</v>
      </c>
      <c r="O138" s="258">
        <v>388.22</v>
      </c>
      <c r="P138" s="258">
        <v>55.46</v>
      </c>
      <c r="Q138" s="258">
        <v>277.3</v>
      </c>
      <c r="R138" s="258">
        <v>499.14</v>
      </c>
      <c r="S138" s="258">
        <f t="shared" si="65"/>
        <v>3113.65</v>
      </c>
      <c r="T138" s="290"/>
      <c r="U138" s="292">
        <f t="shared" si="66"/>
        <v>3</v>
      </c>
      <c r="V138" s="292">
        <f t="shared" si="66"/>
        <v>2</v>
      </c>
      <c r="W138" s="292">
        <f t="shared" si="66"/>
        <v>0</v>
      </c>
      <c r="X138" s="292">
        <f t="shared" si="64"/>
        <v>6</v>
      </c>
      <c r="Y138" s="292">
        <f t="shared" si="78"/>
        <v>6.9230075730256049</v>
      </c>
      <c r="Z138" s="292">
        <f t="shared" si="78"/>
        <v>7.6992426974395956E-2</v>
      </c>
      <c r="AA138" s="292">
        <f t="shared" si="78"/>
        <v>6.9891813919942294</v>
      </c>
      <c r="AB138" s="292">
        <f t="shared" si="77"/>
        <v>10</v>
      </c>
      <c r="AC138" s="292">
        <f t="shared" si="77"/>
        <v>7</v>
      </c>
      <c r="AD138" s="292">
        <f t="shared" si="77"/>
        <v>1</v>
      </c>
      <c r="AE138" s="292">
        <f t="shared" si="77"/>
        <v>5</v>
      </c>
      <c r="AF138" s="292">
        <f t="shared" si="59"/>
        <v>9</v>
      </c>
      <c r="AG138" s="258">
        <f t="shared" si="67"/>
        <v>4.7490984493328527</v>
      </c>
      <c r="AL138" s="288"/>
      <c r="AM138" s="289"/>
      <c r="AQ138" s="258">
        <f t="shared" si="68"/>
        <v>1842.84</v>
      </c>
      <c r="AR138" s="258">
        <f t="shared" si="69"/>
        <v>1996.56</v>
      </c>
      <c r="AU138" s="293">
        <f t="shared" si="58"/>
        <v>4.7490984493328527</v>
      </c>
      <c r="AV138"/>
      <c r="AW138" s="294">
        <f t="shared" si="70"/>
        <v>3113.65</v>
      </c>
      <c r="AX138" s="295">
        <f t="shared" si="71"/>
        <v>3267.37</v>
      </c>
      <c r="AY138" s="296">
        <f t="shared" ca="1" si="72"/>
        <v>59.263709871741518</v>
      </c>
      <c r="AZ138" s="297">
        <f t="shared" ca="1" si="76"/>
        <v>3377.3903118431967</v>
      </c>
      <c r="BA138" s="295">
        <f t="shared" ca="1" si="73"/>
        <v>110.02031184319685</v>
      </c>
      <c r="BD138" s="369">
        <f t="shared" ca="1" si="74"/>
        <v>13.152730457253293</v>
      </c>
      <c r="BE138" s="369">
        <f t="shared" ca="1" si="75"/>
        <v>3390.54304230045</v>
      </c>
    </row>
    <row r="139" spans="1:16380" s="255" customFormat="1" ht="12" customHeight="1">
      <c r="A139" s="260" t="s">
        <v>571</v>
      </c>
      <c r="B139" s="260" t="s">
        <v>572</v>
      </c>
      <c r="C139" s="290">
        <v>0</v>
      </c>
      <c r="D139" s="290">
        <v>0</v>
      </c>
      <c r="E139" s="290"/>
      <c r="F139" s="290"/>
      <c r="G139" s="258">
        <v>0</v>
      </c>
      <c r="H139" s="258">
        <v>0</v>
      </c>
      <c r="I139" s="258">
        <v>0</v>
      </c>
      <c r="J139" s="258">
        <v>0</v>
      </c>
      <c r="K139" s="258">
        <v>0</v>
      </c>
      <c r="L139" s="258">
        <v>0</v>
      </c>
      <c r="M139" s="258">
        <v>-9.06</v>
      </c>
      <c r="N139" s="258">
        <v>0</v>
      </c>
      <c r="O139" s="258">
        <v>0</v>
      </c>
      <c r="P139" s="258">
        <v>0</v>
      </c>
      <c r="Q139" s="258">
        <v>0</v>
      </c>
      <c r="R139" s="258">
        <v>0</v>
      </c>
      <c r="S139" s="258">
        <f t="shared" si="65"/>
        <v>-9.06</v>
      </c>
      <c r="T139" s="290"/>
      <c r="U139" s="292"/>
      <c r="V139" s="292"/>
      <c r="W139" s="292"/>
      <c r="X139" s="292"/>
      <c r="Y139" s="292"/>
      <c r="Z139" s="292"/>
      <c r="AA139" s="292"/>
      <c r="AB139" s="292"/>
      <c r="AC139" s="292"/>
      <c r="AD139" s="292"/>
      <c r="AE139" s="292"/>
      <c r="AF139" s="292"/>
      <c r="AG139" s="258"/>
      <c r="AI139" s="321"/>
      <c r="AQ139" s="258">
        <f t="shared" si="68"/>
        <v>0</v>
      </c>
      <c r="AR139" s="258">
        <f t="shared" si="69"/>
        <v>0</v>
      </c>
      <c r="AU139" s="293">
        <f t="shared" si="58"/>
        <v>0</v>
      </c>
      <c r="AV139"/>
      <c r="AW139" s="294">
        <f t="shared" si="70"/>
        <v>-9.06</v>
      </c>
      <c r="AX139" s="295">
        <f t="shared" si="71"/>
        <v>-9.06</v>
      </c>
      <c r="AY139" s="296">
        <f t="shared" ca="1" si="72"/>
        <v>0</v>
      </c>
      <c r="AZ139" s="297">
        <f t="shared" ca="1" si="76"/>
        <v>0</v>
      </c>
      <c r="BA139" s="295">
        <f t="shared" ca="1" si="73"/>
        <v>9.06</v>
      </c>
      <c r="BB139" s="321"/>
      <c r="BD139" s="369">
        <f t="shared" ca="1" si="74"/>
        <v>0</v>
      </c>
      <c r="BE139" s="369">
        <f t="shared" ca="1" si="75"/>
        <v>0</v>
      </c>
    </row>
    <row r="140" spans="1:16380" s="255" customFormat="1" ht="12" customHeight="1">
      <c r="A140" s="260" t="s">
        <v>573</v>
      </c>
      <c r="B140" s="260" t="s">
        <v>574</v>
      </c>
      <c r="C140" s="290">
        <v>0</v>
      </c>
      <c r="D140" s="290">
        <v>0</v>
      </c>
      <c r="E140" s="290"/>
      <c r="F140" s="290"/>
      <c r="G140" s="258">
        <v>300</v>
      </c>
      <c r="H140" s="258">
        <v>150</v>
      </c>
      <c r="I140" s="258">
        <v>-2.08</v>
      </c>
      <c r="J140" s="258">
        <v>400</v>
      </c>
      <c r="K140" s="258">
        <v>0</v>
      </c>
      <c r="L140" s="258">
        <v>0</v>
      </c>
      <c r="M140" s="258">
        <v>51.95</v>
      </c>
      <c r="N140" s="258">
        <v>50</v>
      </c>
      <c r="O140" s="258">
        <v>0</v>
      </c>
      <c r="P140" s="258">
        <v>120</v>
      </c>
      <c r="Q140" s="258">
        <v>250</v>
      </c>
      <c r="R140" s="258">
        <v>300</v>
      </c>
      <c r="S140" s="258">
        <f t="shared" si="65"/>
        <v>1619.8700000000001</v>
      </c>
      <c r="T140" s="290"/>
      <c r="U140" s="292"/>
      <c r="V140" s="292"/>
      <c r="W140" s="292"/>
      <c r="X140" s="292"/>
      <c r="Y140" s="292"/>
      <c r="Z140" s="292"/>
      <c r="AA140" s="292"/>
      <c r="AB140" s="292"/>
      <c r="AC140" s="292"/>
      <c r="AD140" s="292"/>
      <c r="AE140" s="292"/>
      <c r="AF140" s="292"/>
      <c r="AG140" s="258"/>
      <c r="AQ140" s="258">
        <f t="shared" si="68"/>
        <v>0</v>
      </c>
      <c r="AR140" s="258">
        <f t="shared" si="69"/>
        <v>0</v>
      </c>
      <c r="AU140" s="293">
        <f t="shared" ref="AU140:AU172" si="79">+AG140+AT140</f>
        <v>0</v>
      </c>
      <c r="AV140"/>
      <c r="AW140" s="294">
        <f t="shared" si="70"/>
        <v>1619.8700000000001</v>
      </c>
      <c r="AX140" s="295">
        <f t="shared" si="71"/>
        <v>1619.8700000000001</v>
      </c>
      <c r="AY140" s="296">
        <f t="shared" ca="1" si="72"/>
        <v>0</v>
      </c>
      <c r="AZ140" s="297">
        <f t="shared" ca="1" si="76"/>
        <v>0</v>
      </c>
      <c r="BA140" s="295">
        <f t="shared" ca="1" si="73"/>
        <v>-1619.8700000000001</v>
      </c>
      <c r="BD140" s="369">
        <f t="shared" ca="1" si="74"/>
        <v>0</v>
      </c>
      <c r="BE140" s="369">
        <f t="shared" ca="1" si="75"/>
        <v>0</v>
      </c>
    </row>
    <row r="141" spans="1:16380" s="255" customFormat="1" ht="12" customHeight="1">
      <c r="A141" s="260" t="s">
        <v>575</v>
      </c>
      <c r="B141" s="260" t="s">
        <v>576</v>
      </c>
      <c r="C141" s="290">
        <v>0</v>
      </c>
      <c r="D141" s="290">
        <f>97.87/2</f>
        <v>48.935000000000002</v>
      </c>
      <c r="E141" s="290"/>
      <c r="F141" s="290"/>
      <c r="G141" s="258">
        <v>0</v>
      </c>
      <c r="H141" s="258">
        <v>0</v>
      </c>
      <c r="I141" s="258">
        <v>0</v>
      </c>
      <c r="J141" s="258">
        <v>0</v>
      </c>
      <c r="K141" s="258">
        <v>48.94</v>
      </c>
      <c r="L141" s="258">
        <v>342.55</v>
      </c>
      <c r="M141" s="258">
        <v>318.08</v>
      </c>
      <c r="N141" s="258">
        <v>367.02</v>
      </c>
      <c r="O141" s="258">
        <v>489.35</v>
      </c>
      <c r="P141" s="258">
        <v>587.22</v>
      </c>
      <c r="Q141" s="258">
        <v>587.22</v>
      </c>
      <c r="R141" s="258">
        <v>587.22</v>
      </c>
      <c r="S141" s="258">
        <f t="shared" si="65"/>
        <v>3327.6000000000004</v>
      </c>
      <c r="T141" s="290"/>
      <c r="U141" s="292"/>
      <c r="V141" s="292"/>
      <c r="W141" s="292"/>
      <c r="X141" s="292"/>
      <c r="Y141" s="292">
        <f t="shared" ref="Y141:AF141" si="80">K141/$D141</f>
        <v>1.0001021763563911</v>
      </c>
      <c r="Z141" s="292">
        <f t="shared" si="80"/>
        <v>7.0001021763563909</v>
      </c>
      <c r="AA141" s="292">
        <f t="shared" si="80"/>
        <v>6.5000510881781945</v>
      </c>
      <c r="AB141" s="292">
        <f t="shared" si="80"/>
        <v>7.5001532645345863</v>
      </c>
      <c r="AC141" s="292">
        <f t="shared" si="80"/>
        <v>10</v>
      </c>
      <c r="AD141" s="292">
        <f t="shared" si="80"/>
        <v>12</v>
      </c>
      <c r="AE141" s="292">
        <f t="shared" si="80"/>
        <v>12</v>
      </c>
      <c r="AF141" s="292">
        <f t="shared" si="80"/>
        <v>12</v>
      </c>
      <c r="AG141" s="258">
        <f t="shared" ref="AG141" si="81">SUM(U141:AF141)/12</f>
        <v>5.6667007254521309</v>
      </c>
      <c r="AQ141" s="258">
        <f t="shared" si="68"/>
        <v>0</v>
      </c>
      <c r="AR141" s="258">
        <f t="shared" si="69"/>
        <v>2348.88</v>
      </c>
      <c r="AU141" s="293">
        <f t="shared" si="79"/>
        <v>5.6667007254521309</v>
      </c>
      <c r="AV141"/>
      <c r="AW141" s="294">
        <f t="shared" si="70"/>
        <v>3327.6000000000004</v>
      </c>
      <c r="AX141" s="295">
        <f t="shared" si="71"/>
        <v>5676.4800000000005</v>
      </c>
      <c r="AY141" s="296">
        <f t="shared" ca="1" si="72"/>
        <v>52.291194420729738</v>
      </c>
      <c r="AZ141" s="297">
        <f t="shared" ca="1" si="76"/>
        <v>3555.8225923044915</v>
      </c>
      <c r="BA141" s="295">
        <f t="shared" ca="1" si="73"/>
        <v>-2120.6574076955089</v>
      </c>
      <c r="BD141" s="369">
        <f t="shared" ca="1" si="74"/>
        <v>13.847607706575312</v>
      </c>
      <c r="BE141" s="369">
        <f t="shared" ca="1" si="75"/>
        <v>3569.6702000110668</v>
      </c>
    </row>
    <row r="142" spans="1:16380" s="255" customFormat="1" ht="12" customHeight="1" thickBot="1">
      <c r="A142" s="303"/>
      <c r="B142" s="303"/>
      <c r="C142" s="290"/>
      <c r="D142" s="290"/>
      <c r="E142" s="290"/>
      <c r="F142" s="290"/>
      <c r="G142" s="258"/>
      <c r="H142" s="258"/>
      <c r="I142" s="258"/>
      <c r="J142" s="258"/>
      <c r="K142" s="258"/>
      <c r="L142" s="258"/>
      <c r="M142" s="258"/>
      <c r="N142" s="258"/>
      <c r="O142" s="258"/>
      <c r="P142" s="258"/>
      <c r="Q142" s="258"/>
      <c r="R142" s="258"/>
      <c r="S142" s="258"/>
      <c r="T142" s="290"/>
      <c r="U142" s="259"/>
      <c r="V142" s="259"/>
      <c r="W142" s="259"/>
      <c r="X142" s="259"/>
      <c r="Y142" s="259"/>
      <c r="Z142" s="259"/>
      <c r="AA142" s="259"/>
      <c r="AB142" s="259"/>
      <c r="AC142" s="259"/>
      <c r="AD142" s="259"/>
      <c r="AE142" s="259"/>
      <c r="AF142" s="259"/>
      <c r="AG142" s="258"/>
      <c r="AL142" s="288"/>
      <c r="AM142" s="289"/>
      <c r="AQ142" s="258"/>
      <c r="AR142" s="258"/>
      <c r="AU142" s="293">
        <f t="shared" si="79"/>
        <v>0</v>
      </c>
      <c r="AV142"/>
      <c r="AW142" s="302"/>
      <c r="BD142" s="365"/>
      <c r="BE142" s="365"/>
    </row>
    <row r="143" spans="1:16380" s="255" customFormat="1" ht="12" customHeight="1" thickBot="1">
      <c r="A143" s="325"/>
      <c r="B143" s="305" t="s">
        <v>577</v>
      </c>
      <c r="C143" s="290"/>
      <c r="D143" s="290"/>
      <c r="E143" s="290"/>
      <c r="F143" s="290"/>
      <c r="G143" s="306">
        <f t="shared" ref="G143:S143" si="82">SUM(G63:G142)</f>
        <v>606232.72999999975</v>
      </c>
      <c r="H143" s="306">
        <f t="shared" si="82"/>
        <v>608308.87999999989</v>
      </c>
      <c r="I143" s="306">
        <f>SUM(I63:I142)</f>
        <v>592328.08499999985</v>
      </c>
      <c r="J143" s="306">
        <f t="shared" si="82"/>
        <v>575204.7150000002</v>
      </c>
      <c r="K143" s="306">
        <f t="shared" si="82"/>
        <v>608461.08999999962</v>
      </c>
      <c r="L143" s="306">
        <f t="shared" si="82"/>
        <v>590247.41999999993</v>
      </c>
      <c r="M143" s="306">
        <f t="shared" si="82"/>
        <v>581548.06999999972</v>
      </c>
      <c r="N143" s="306">
        <f t="shared" si="82"/>
        <v>577114.75000000012</v>
      </c>
      <c r="O143" s="306">
        <f t="shared" si="82"/>
        <v>577390.98000000021</v>
      </c>
      <c r="P143" s="306">
        <f t="shared" si="82"/>
        <v>579050.2300000001</v>
      </c>
      <c r="Q143" s="306">
        <f t="shared" si="82"/>
        <v>579705.05000000005</v>
      </c>
      <c r="R143" s="306">
        <f t="shared" si="82"/>
        <v>590600.36</v>
      </c>
      <c r="S143" s="306">
        <f t="shared" si="82"/>
        <v>7066192.3600000003</v>
      </c>
      <c r="T143" s="290"/>
      <c r="U143" s="259"/>
      <c r="V143" s="259"/>
      <c r="W143" s="259"/>
      <c r="X143" s="259"/>
      <c r="Y143" s="259"/>
      <c r="Z143" s="259"/>
      <c r="AA143" s="259"/>
      <c r="AB143" s="259"/>
      <c r="AC143" s="259"/>
      <c r="AD143" s="259"/>
      <c r="AE143" s="259"/>
      <c r="AF143" s="259"/>
      <c r="AG143" s="308">
        <f>SUM(AG63:AG101)</f>
        <v>7276.4265773682528</v>
      </c>
      <c r="AK143" s="309">
        <f>SUM(AK63:AK141)</f>
        <v>1839.6631286619427</v>
      </c>
      <c r="AL143"/>
      <c r="AM143" s="309">
        <f>SUM(AM63:AM141)</f>
        <v>5450.7870228752236</v>
      </c>
      <c r="AN143"/>
      <c r="AO143" s="309">
        <f>SUM(AO63:AO141)</f>
        <v>0</v>
      </c>
      <c r="AQ143" s="306">
        <f t="shared" ref="AQ143:AR143" si="83">SUM(AQ63:AQ142)</f>
        <v>2178015.1768934638</v>
      </c>
      <c r="AR143" s="306">
        <f t="shared" si="83"/>
        <v>2361201.44</v>
      </c>
      <c r="AU143" s="293">
        <f t="shared" si="79"/>
        <v>7276.4265773682528</v>
      </c>
      <c r="AV143"/>
      <c r="AW143" s="310">
        <f>SUM(AW63:AW142)</f>
        <v>7066192.3600000003</v>
      </c>
      <c r="AX143" s="311">
        <f>SUM(AX63:AX142)</f>
        <v>7249378.6231065365</v>
      </c>
      <c r="AY143" s="311"/>
      <c r="AZ143" s="311">
        <f ca="1">SUM(AZ63:AZ142)</f>
        <v>7751368.6741296919</v>
      </c>
      <c r="BA143" s="311">
        <f ca="1">SUM(BA63:BA142)</f>
        <v>501990.05102315737</v>
      </c>
      <c r="BB143" s="312">
        <f ca="1">BA143/AX143</f>
        <v>6.924594191054162E-2</v>
      </c>
      <c r="BD143" s="370">
        <f t="shared" ref="BD143:BE143" ca="1" si="84">SUM(BD63:BD142)</f>
        <v>30186.520784441102</v>
      </c>
      <c r="BE143" s="370">
        <f t="shared" ca="1" si="84"/>
        <v>7781555.1949141379</v>
      </c>
    </row>
    <row r="144" spans="1:16380" s="255" customFormat="1" ht="12" customHeight="1">
      <c r="A144" s="325"/>
      <c r="B144" s="325"/>
      <c r="C144" s="290"/>
      <c r="D144" s="290"/>
      <c r="E144" s="290"/>
      <c r="F144" s="290"/>
      <c r="G144" s="258"/>
      <c r="H144" s="258"/>
      <c r="I144" s="258"/>
      <c r="J144" s="258"/>
      <c r="K144" s="258"/>
      <c r="L144" s="258"/>
      <c r="M144" s="258"/>
      <c r="N144" s="258"/>
      <c r="O144" s="258"/>
      <c r="P144" s="258"/>
      <c r="Q144" s="258"/>
      <c r="R144" s="258"/>
      <c r="S144" s="258"/>
      <c r="T144" s="290"/>
      <c r="U144" s="259"/>
      <c r="V144" s="259"/>
      <c r="W144" s="259"/>
      <c r="X144" s="259"/>
      <c r="Y144" s="259"/>
      <c r="Z144" s="259"/>
      <c r="AA144" s="259"/>
      <c r="AB144" s="259"/>
      <c r="AC144" s="259"/>
      <c r="AD144" s="259"/>
      <c r="AE144" s="259"/>
      <c r="AF144" s="259"/>
      <c r="AG144" s="258"/>
      <c r="AL144" s="288"/>
      <c r="AM144" s="289"/>
      <c r="AQ144" s="258"/>
      <c r="AR144" s="258"/>
      <c r="AU144" s="293">
        <f t="shared" si="79"/>
        <v>0</v>
      </c>
      <c r="AV144"/>
      <c r="AW144" s="302"/>
      <c r="BD144" s="365"/>
      <c r="BE144" s="365"/>
    </row>
    <row r="145" spans="1:57" ht="12" customHeight="1">
      <c r="A145" s="283" t="s">
        <v>578</v>
      </c>
      <c r="B145" s="283" t="s">
        <v>578</v>
      </c>
      <c r="C145" s="303"/>
      <c r="D145" s="303"/>
      <c r="E145" s="290"/>
      <c r="F145" s="303"/>
      <c r="T145" s="303"/>
      <c r="AI145" s="255"/>
      <c r="AL145" s="288"/>
      <c r="AM145" s="289"/>
      <c r="AP145" s="255"/>
      <c r="AS145" s="255"/>
      <c r="AT145" s="255"/>
      <c r="AU145" s="293">
        <f t="shared" si="79"/>
        <v>0</v>
      </c>
      <c r="AV145"/>
      <c r="AW145" s="302"/>
      <c r="AX145" s="255"/>
      <c r="AY145" s="255"/>
      <c r="AZ145" s="255"/>
      <c r="BA145" s="255"/>
      <c r="BB145" s="255"/>
    </row>
    <row r="146" spans="1:57" ht="12" customHeight="1">
      <c r="A146" s="313"/>
      <c r="B146" s="313"/>
      <c r="C146" s="303"/>
      <c r="D146" s="303"/>
      <c r="E146" s="290"/>
      <c r="F146" s="303"/>
      <c r="T146" s="303"/>
      <c r="AI146" s="255"/>
      <c r="AL146" s="288"/>
      <c r="AM146" s="289"/>
      <c r="AP146" s="255"/>
      <c r="AS146" s="255"/>
      <c r="AT146" s="255"/>
      <c r="AU146" s="293">
        <f t="shared" si="79"/>
        <v>0</v>
      </c>
      <c r="AV146"/>
      <c r="AW146" s="326"/>
      <c r="AY146" s="255"/>
      <c r="AZ146" s="255"/>
      <c r="BA146" s="255"/>
      <c r="BB146" s="255"/>
    </row>
    <row r="147" spans="1:57" ht="12" customHeight="1">
      <c r="A147" s="317" t="s">
        <v>579</v>
      </c>
      <c r="B147" s="317" t="s">
        <v>579</v>
      </c>
      <c r="C147" s="303"/>
      <c r="D147" s="303"/>
      <c r="E147" s="290"/>
      <c r="F147" s="303"/>
      <c r="T147" s="303"/>
      <c r="U147" s="292"/>
      <c r="V147" s="292"/>
      <c r="W147" s="292"/>
      <c r="X147" s="292"/>
      <c r="Y147" s="292"/>
      <c r="Z147" s="292"/>
      <c r="AA147" s="292"/>
      <c r="AB147" s="292"/>
      <c r="AC147" s="292"/>
      <c r="AD147" s="292"/>
      <c r="AE147" s="292"/>
      <c r="AF147" s="292"/>
      <c r="AG147" s="258"/>
      <c r="AI147" s="255"/>
      <c r="AL147" s="288"/>
      <c r="AM147" s="289"/>
      <c r="AP147" s="255"/>
      <c r="AS147" s="255"/>
      <c r="AT147" s="255"/>
      <c r="AU147" s="293">
        <f t="shared" si="79"/>
        <v>0</v>
      </c>
      <c r="AV147"/>
      <c r="AW147" s="302"/>
      <c r="AX147" s="255"/>
      <c r="AY147" s="255"/>
      <c r="AZ147" s="255"/>
      <c r="BA147" s="255"/>
      <c r="BB147" s="255"/>
    </row>
    <row r="148" spans="1:57" ht="12" customHeight="1">
      <c r="A148" s="260" t="s">
        <v>580</v>
      </c>
      <c r="B148" s="260" t="s">
        <v>581</v>
      </c>
      <c r="C148" s="290">
        <v>98.46</v>
      </c>
      <c r="D148" s="290">
        <v>106.67</v>
      </c>
      <c r="E148" s="291">
        <v>39</v>
      </c>
      <c r="F148" s="303"/>
      <c r="G148" s="258">
        <v>15016.74</v>
      </c>
      <c r="H148" s="258">
        <v>13563.66</v>
      </c>
      <c r="I148" s="258">
        <v>15040.560000000001</v>
      </c>
      <c r="J148" s="258">
        <v>15828.240000000002</v>
      </c>
      <c r="K148" s="258">
        <v>18783.169999999998</v>
      </c>
      <c r="L148" s="258">
        <v>16822.72</v>
      </c>
      <c r="M148" s="258">
        <v>16098.91</v>
      </c>
      <c r="N148" s="258">
        <v>13645.55</v>
      </c>
      <c r="O148" s="258">
        <v>15253.810000000001</v>
      </c>
      <c r="P148" s="258">
        <v>16533.849999999999</v>
      </c>
      <c r="Q148" s="258">
        <v>18027.23</v>
      </c>
      <c r="R148" s="258">
        <v>18453.91</v>
      </c>
      <c r="S148" s="258">
        <v>193068.35000000003</v>
      </c>
      <c r="T148" s="303"/>
      <c r="U148" s="292">
        <v>152.5161486898233</v>
      </c>
      <c r="V148" s="292">
        <v>137.75807434491165</v>
      </c>
      <c r="W148" s="292">
        <v>152.75807434491165</v>
      </c>
      <c r="X148" s="292">
        <v>160.75807434491168</v>
      </c>
      <c r="Y148" s="292">
        <v>176.08671604012372</v>
      </c>
      <c r="Z148" s="292">
        <v>157.70807162276179</v>
      </c>
      <c r="AA148" s="292">
        <v>150.92256491984625</v>
      </c>
      <c r="AB148" s="292">
        <v>127.92303365519827</v>
      </c>
      <c r="AC148" s="292">
        <v>143</v>
      </c>
      <c r="AD148" s="292">
        <v>154.99999999999997</v>
      </c>
      <c r="AE148" s="292">
        <v>169</v>
      </c>
      <c r="AF148" s="292">
        <v>173</v>
      </c>
      <c r="AG148" s="258">
        <v>154.7025631635407</v>
      </c>
      <c r="AL148" s="288"/>
      <c r="AM148" s="289"/>
      <c r="AQ148" s="258">
        <f t="shared" ref="AQ148:AQ172" si="85">AF148*4*C148</f>
        <v>68134.319999999992</v>
      </c>
      <c r="AR148" s="258">
        <f t="shared" ref="AR148:AR172" si="86">AF148*4*D148</f>
        <v>73815.64</v>
      </c>
      <c r="AU148" s="293">
        <f t="shared" si="79"/>
        <v>154.7025631635407</v>
      </c>
      <c r="AV148"/>
      <c r="AW148" s="294">
        <f t="shared" ref="AW148:AW172" si="87">S148</f>
        <v>193068.35000000003</v>
      </c>
      <c r="AX148" s="295">
        <f t="shared" ref="AX148:AX172" si="88">AW148+(AR148-AQ148)</f>
        <v>198749.67000000004</v>
      </c>
      <c r="AY148" s="296">
        <f t="shared" ref="AY148:AY172" ca="1" si="89">+IFERROR($D148*(1+$BA$2),0)</f>
        <v>113.9859345838202</v>
      </c>
      <c r="AZ148" s="297">
        <f ca="1">AY148*12*AU148</f>
        <v>211606.99493650394</v>
      </c>
      <c r="BA148" s="295">
        <f t="shared" ref="BA148:BA172" ca="1" si="90">AZ148-AX148</f>
        <v>12857.324936503894</v>
      </c>
      <c r="BD148" s="369">
        <f t="shared" ref="BD148:BD172" ca="1" si="91">BE$2*AZ148</f>
        <v>824.07110528787939</v>
      </c>
      <c r="BE148" s="369">
        <f t="shared" ref="BE148:BE172" ca="1" si="92">+BD148+AZ148</f>
        <v>212431.06604179181</v>
      </c>
    </row>
    <row r="149" spans="1:57" ht="12" customHeight="1">
      <c r="A149" s="260" t="s">
        <v>582</v>
      </c>
      <c r="B149" s="260" t="s">
        <v>583</v>
      </c>
      <c r="C149" s="290">
        <v>110.36</v>
      </c>
      <c r="D149" s="290">
        <v>119.56</v>
      </c>
      <c r="E149" s="291">
        <v>39</v>
      </c>
      <c r="F149" s="303"/>
      <c r="G149" s="258">
        <v>55842.159999999996</v>
      </c>
      <c r="H149" s="258">
        <v>55277</v>
      </c>
      <c r="I149" s="258">
        <v>60918.720000000001</v>
      </c>
      <c r="J149" s="258">
        <v>58490.8</v>
      </c>
      <c r="K149" s="258">
        <v>66132.56</v>
      </c>
      <c r="L149" s="258">
        <v>56771.95</v>
      </c>
      <c r="M149" s="258">
        <v>59763.46</v>
      </c>
      <c r="N149" s="258">
        <v>54878.04</v>
      </c>
      <c r="O149" s="258">
        <v>55595.399999999994</v>
      </c>
      <c r="P149" s="258">
        <v>59540.880000000005</v>
      </c>
      <c r="Q149" s="258">
        <v>60042.36</v>
      </c>
      <c r="R149" s="258">
        <v>59881.119999999995</v>
      </c>
      <c r="S149" s="258">
        <v>703134.45</v>
      </c>
      <c r="T149" s="303"/>
      <c r="U149" s="292">
        <v>505.99999999999994</v>
      </c>
      <c r="V149" s="292">
        <v>500.87894164552375</v>
      </c>
      <c r="W149" s="292">
        <v>552</v>
      </c>
      <c r="X149" s="292">
        <v>530</v>
      </c>
      <c r="Y149" s="292">
        <v>553.1328203412512</v>
      </c>
      <c r="Z149" s="292">
        <v>474.84066577450648</v>
      </c>
      <c r="AA149" s="292">
        <v>499.8616594178655</v>
      </c>
      <c r="AB149" s="292">
        <v>459</v>
      </c>
      <c r="AC149" s="292">
        <v>464.99999999999994</v>
      </c>
      <c r="AD149" s="292">
        <v>498.00000000000006</v>
      </c>
      <c r="AE149" s="292">
        <v>502.19437939110071</v>
      </c>
      <c r="AF149" s="292">
        <v>500.8457678153228</v>
      </c>
      <c r="AG149" s="258">
        <v>503.47951953213084</v>
      </c>
      <c r="AJ149" s="289"/>
      <c r="AL149" s="288"/>
      <c r="AM149" s="289"/>
      <c r="AQ149" s="258">
        <f t="shared" si="85"/>
        <v>221093.3557443961</v>
      </c>
      <c r="AR149" s="258">
        <f t="shared" si="86"/>
        <v>239524.47999999998</v>
      </c>
      <c r="AU149" s="293">
        <f t="shared" si="79"/>
        <v>503.47951953213084</v>
      </c>
      <c r="AV149"/>
      <c r="AW149" s="294">
        <f t="shared" si="87"/>
        <v>703134.45</v>
      </c>
      <c r="AX149" s="295">
        <f t="shared" si="88"/>
        <v>721565.57425560383</v>
      </c>
      <c r="AY149" s="296">
        <f t="shared" ca="1" si="89"/>
        <v>127.75999192689174</v>
      </c>
      <c r="AZ149" s="297">
        <f t="shared" ref="AZ149:AZ172" ca="1" si="93">AY149*12*AU149</f>
        <v>771894.47220936441</v>
      </c>
      <c r="BA149" s="295">
        <f t="shared" ca="1" si="90"/>
        <v>50328.897953760577</v>
      </c>
      <c r="BD149" s="369">
        <f t="shared" ca="1" si="91"/>
        <v>3006.0250658067612</v>
      </c>
      <c r="BE149" s="369">
        <f t="shared" ca="1" si="92"/>
        <v>774900.49727517122</v>
      </c>
    </row>
    <row r="150" spans="1:57" ht="12" customHeight="1">
      <c r="A150" s="260" t="s">
        <v>584</v>
      </c>
      <c r="B150" s="260" t="s">
        <v>585</v>
      </c>
      <c r="C150" s="290">
        <v>135.65</v>
      </c>
      <c r="D150" s="290">
        <v>146.96</v>
      </c>
      <c r="E150" s="291">
        <v>39</v>
      </c>
      <c r="F150" s="303"/>
      <c r="G150" s="258">
        <v>38879.81</v>
      </c>
      <c r="H150" s="258">
        <v>37200.269999999997</v>
      </c>
      <c r="I150" s="258">
        <v>40081.090000000004</v>
      </c>
      <c r="J150" s="258">
        <v>39099.370000000003</v>
      </c>
      <c r="K150" s="258">
        <v>45114.89</v>
      </c>
      <c r="L150" s="258">
        <v>39089.61</v>
      </c>
      <c r="M150" s="258">
        <v>43757.2</v>
      </c>
      <c r="N150" s="258">
        <v>40734.839999999997</v>
      </c>
      <c r="O150" s="258">
        <v>45083.619999999995</v>
      </c>
      <c r="P150" s="258">
        <v>49138.479999999996</v>
      </c>
      <c r="Q150" s="258">
        <v>51108.98</v>
      </c>
      <c r="R150" s="258">
        <v>46835.590000000004</v>
      </c>
      <c r="S150" s="258">
        <v>516123.74999999994</v>
      </c>
      <c r="T150" s="303"/>
      <c r="U150" s="292">
        <v>286.61857722078878</v>
      </c>
      <c r="V150" s="292">
        <v>274.23715444157756</v>
      </c>
      <c r="W150" s="292">
        <v>295.47430888315517</v>
      </c>
      <c r="X150" s="292">
        <v>288.23715444157762</v>
      </c>
      <c r="Y150" s="292">
        <v>306.98754763200867</v>
      </c>
      <c r="Z150" s="292">
        <v>265.98809199782255</v>
      </c>
      <c r="AA150" s="292">
        <v>297.74904735982579</v>
      </c>
      <c r="AB150" s="292">
        <v>277.18317909635272</v>
      </c>
      <c r="AC150" s="292">
        <v>306.77476864452905</v>
      </c>
      <c r="AD150" s="292">
        <v>334.36635819270543</v>
      </c>
      <c r="AE150" s="292">
        <v>347.7747686445291</v>
      </c>
      <c r="AF150" s="292">
        <v>318.69617583015787</v>
      </c>
      <c r="AG150" s="258">
        <v>300.00726103208586</v>
      </c>
      <c r="AJ150" s="289"/>
      <c r="AL150" s="288"/>
      <c r="AM150" s="289"/>
      <c r="AQ150" s="258">
        <f t="shared" si="85"/>
        <v>172924.54500544368</v>
      </c>
      <c r="AR150" s="258">
        <f t="shared" si="86"/>
        <v>187342.36000000002</v>
      </c>
      <c r="AU150" s="293">
        <f t="shared" si="79"/>
        <v>300.00726103208586</v>
      </c>
      <c r="AV150"/>
      <c r="AW150" s="294">
        <f t="shared" si="87"/>
        <v>516123.74999999994</v>
      </c>
      <c r="AX150" s="295">
        <f t="shared" si="88"/>
        <v>530541.56499455625</v>
      </c>
      <c r="AY150" s="296">
        <f t="shared" ca="1" si="89"/>
        <v>157.03921389742399</v>
      </c>
      <c r="AZ150" s="297">
        <f t="shared" ca="1" si="93"/>
        <v>565354.85323197651</v>
      </c>
      <c r="BA150" s="295">
        <f t="shared" ca="1" si="90"/>
        <v>34813.28823742026</v>
      </c>
      <c r="BD150" s="369">
        <f t="shared" ca="1" si="91"/>
        <v>2201.6880818261243</v>
      </c>
      <c r="BE150" s="369">
        <f t="shared" ca="1" si="92"/>
        <v>567556.54131380259</v>
      </c>
    </row>
    <row r="151" spans="1:57" ht="12" customHeight="1">
      <c r="A151" s="260" t="s">
        <v>586</v>
      </c>
      <c r="B151" s="260" t="s">
        <v>587</v>
      </c>
      <c r="C151" s="290">
        <v>135.65</v>
      </c>
      <c r="D151" s="290">
        <v>146.96</v>
      </c>
      <c r="E151" s="291">
        <v>39</v>
      </c>
      <c r="F151" s="303"/>
      <c r="G151" s="258">
        <v>1492.15</v>
      </c>
      <c r="H151" s="258">
        <v>271.3</v>
      </c>
      <c r="I151" s="258">
        <v>949.55</v>
      </c>
      <c r="J151" s="258">
        <v>813.9</v>
      </c>
      <c r="K151" s="258">
        <v>3527.04</v>
      </c>
      <c r="L151" s="258">
        <v>452.19</v>
      </c>
      <c r="M151" s="258">
        <v>0</v>
      </c>
      <c r="N151" s="258">
        <v>587.84</v>
      </c>
      <c r="O151" s="258">
        <v>734.8</v>
      </c>
      <c r="P151" s="258">
        <v>1175.68</v>
      </c>
      <c r="Q151" s="258">
        <v>440.88</v>
      </c>
      <c r="R151" s="258">
        <v>487.91</v>
      </c>
      <c r="S151" s="258">
        <v>10933.24</v>
      </c>
      <c r="T151" s="303"/>
      <c r="U151" s="292">
        <v>11</v>
      </c>
      <c r="V151" s="292">
        <v>2</v>
      </c>
      <c r="W151" s="292">
        <v>6.9999999999999991</v>
      </c>
      <c r="X151" s="292">
        <v>6</v>
      </c>
      <c r="Y151" s="292">
        <v>24</v>
      </c>
      <c r="Z151" s="292">
        <v>3.0769597169297764</v>
      </c>
      <c r="AA151" s="292">
        <v>0</v>
      </c>
      <c r="AB151" s="292">
        <v>4</v>
      </c>
      <c r="AC151" s="292">
        <v>4.9999999999999991</v>
      </c>
      <c r="AD151" s="292">
        <v>8</v>
      </c>
      <c r="AE151" s="292">
        <v>3</v>
      </c>
      <c r="AF151" s="292">
        <v>3.3200190528034841</v>
      </c>
      <c r="AG151" s="258">
        <v>6.3664148974777719</v>
      </c>
      <c r="AJ151" s="289"/>
      <c r="AL151" s="288"/>
      <c r="AM151" s="289"/>
      <c r="AQ151" s="258">
        <f t="shared" si="85"/>
        <v>1801.4423380511705</v>
      </c>
      <c r="AR151" s="258">
        <f t="shared" si="86"/>
        <v>1951.64</v>
      </c>
      <c r="AU151" s="293">
        <f t="shared" si="79"/>
        <v>6.3664148974777719</v>
      </c>
      <c r="AV151"/>
      <c r="AW151" s="294">
        <f t="shared" si="87"/>
        <v>10933.24</v>
      </c>
      <c r="AX151" s="295">
        <f t="shared" si="88"/>
        <v>11083.437661948828</v>
      </c>
      <c r="AY151" s="296">
        <f t="shared" ca="1" si="89"/>
        <v>157.03921389742399</v>
      </c>
      <c r="AZ151" s="297">
        <f t="shared" ca="1" si="93"/>
        <v>11997.321490137101</v>
      </c>
      <c r="BA151" s="295">
        <f t="shared" ca="1" si="90"/>
        <v>913.88382818827267</v>
      </c>
      <c r="BD151" s="369">
        <f t="shared" ca="1" si="91"/>
        <v>46.721735185729351</v>
      </c>
      <c r="BE151" s="369">
        <f t="shared" ca="1" si="92"/>
        <v>12044.04322532283</v>
      </c>
    </row>
    <row r="152" spans="1:57" ht="12" customHeight="1">
      <c r="A152" s="260" t="s">
        <v>588</v>
      </c>
      <c r="B152" s="260" t="s">
        <v>589</v>
      </c>
      <c r="C152" s="290">
        <v>168.86</v>
      </c>
      <c r="D152" s="290">
        <v>182.94</v>
      </c>
      <c r="E152" s="291">
        <v>40</v>
      </c>
      <c r="F152" s="303"/>
      <c r="G152" s="258">
        <v>1182.02</v>
      </c>
      <c r="H152" s="258">
        <v>844.3</v>
      </c>
      <c r="I152" s="258">
        <v>844.30000000000007</v>
      </c>
      <c r="J152" s="258">
        <v>1013.16</v>
      </c>
      <c r="K152" s="258">
        <v>1097.6400000000001</v>
      </c>
      <c r="L152" s="258">
        <v>914.7</v>
      </c>
      <c r="M152" s="258">
        <v>914.7</v>
      </c>
      <c r="N152" s="258">
        <v>1097.6400000000001</v>
      </c>
      <c r="O152" s="258">
        <v>914.7</v>
      </c>
      <c r="P152" s="258">
        <v>731.76</v>
      </c>
      <c r="Q152" s="258">
        <v>548.82000000000005</v>
      </c>
      <c r="R152" s="258">
        <v>548.81999999999994</v>
      </c>
      <c r="S152" s="258">
        <v>10652.56</v>
      </c>
      <c r="T152" s="303"/>
      <c r="U152" s="292">
        <v>6.9999999999999991</v>
      </c>
      <c r="V152" s="292">
        <v>4.9999999999999991</v>
      </c>
      <c r="W152" s="292">
        <v>5</v>
      </c>
      <c r="X152" s="292">
        <v>5.9999999999999991</v>
      </c>
      <c r="Y152" s="292">
        <v>6.0000000000000009</v>
      </c>
      <c r="Z152" s="292">
        <v>5</v>
      </c>
      <c r="AA152" s="292">
        <v>5</v>
      </c>
      <c r="AB152" s="292">
        <v>6.0000000000000009</v>
      </c>
      <c r="AC152" s="292">
        <v>5</v>
      </c>
      <c r="AD152" s="292">
        <v>4</v>
      </c>
      <c r="AE152" s="292">
        <v>3.0000000000000004</v>
      </c>
      <c r="AF152" s="292">
        <v>2.9999999999999996</v>
      </c>
      <c r="AG152" s="258">
        <v>5</v>
      </c>
      <c r="AJ152" s="289"/>
      <c r="AL152" s="288"/>
      <c r="AM152" s="289"/>
      <c r="AQ152" s="258">
        <f t="shared" si="85"/>
        <v>2026.32</v>
      </c>
      <c r="AR152" s="258">
        <f t="shared" si="86"/>
        <v>2195.2799999999997</v>
      </c>
      <c r="AU152" s="293">
        <f t="shared" si="79"/>
        <v>5</v>
      </c>
      <c r="AV152"/>
      <c r="AW152" s="294">
        <f t="shared" si="87"/>
        <v>10652.56</v>
      </c>
      <c r="AX152" s="295">
        <f t="shared" si="88"/>
        <v>10821.519999999999</v>
      </c>
      <c r="AY152" s="296">
        <f t="shared" ca="1" si="89"/>
        <v>195.48689296675789</v>
      </c>
      <c r="AZ152" s="297">
        <f t="shared" ca="1" si="93"/>
        <v>11729.213578005474</v>
      </c>
      <c r="BA152" s="295">
        <f t="shared" ca="1" si="90"/>
        <v>907.6935780054755</v>
      </c>
      <c r="BD152" s="369">
        <f t="shared" ca="1" si="91"/>
        <v>45.67762989255116</v>
      </c>
      <c r="BE152" s="369">
        <f t="shared" ca="1" si="92"/>
        <v>11774.891207898025</v>
      </c>
    </row>
    <row r="153" spans="1:57" ht="12" customHeight="1">
      <c r="A153" s="260" t="s">
        <v>590</v>
      </c>
      <c r="B153" s="260" t="s">
        <v>591</v>
      </c>
      <c r="C153" s="290">
        <v>175.75</v>
      </c>
      <c r="D153" s="290">
        <v>190.41</v>
      </c>
      <c r="E153" s="291">
        <v>40</v>
      </c>
      <c r="F153" s="303"/>
      <c r="G153" s="258">
        <v>4201.38</v>
      </c>
      <c r="H153" s="258">
        <v>4042.25</v>
      </c>
      <c r="I153" s="258">
        <v>4552.88</v>
      </c>
      <c r="J153" s="258">
        <v>4201.38</v>
      </c>
      <c r="K153" s="258">
        <v>4189.0200000000004</v>
      </c>
      <c r="L153" s="258">
        <v>4452.5600000000004</v>
      </c>
      <c r="M153" s="258">
        <v>4353.6000000000004</v>
      </c>
      <c r="N153" s="258">
        <v>5109.7900000000009</v>
      </c>
      <c r="O153" s="258">
        <v>4189.0199999999995</v>
      </c>
      <c r="P153" s="258">
        <v>4348.1500000000005</v>
      </c>
      <c r="Q153" s="258">
        <v>4348.1500000000005</v>
      </c>
      <c r="R153" s="258">
        <v>4379.43</v>
      </c>
      <c r="S153" s="258">
        <v>52367.610000000008</v>
      </c>
      <c r="T153" s="303"/>
      <c r="U153" s="292">
        <v>23.905433854907539</v>
      </c>
      <c r="V153" s="292">
        <v>23</v>
      </c>
      <c r="W153" s="292">
        <v>25.905433854907539</v>
      </c>
      <c r="X153" s="292">
        <v>23.905433854907539</v>
      </c>
      <c r="Y153" s="292">
        <v>22.000000000000004</v>
      </c>
      <c r="Z153" s="292">
        <v>23.384065962922119</v>
      </c>
      <c r="AA153" s="292">
        <v>22.864345360012607</v>
      </c>
      <c r="AB153" s="292">
        <v>26.835722913712519</v>
      </c>
      <c r="AC153" s="292">
        <v>21.999999999999996</v>
      </c>
      <c r="AD153" s="292">
        <v>22.835722913712519</v>
      </c>
      <c r="AE153" s="292">
        <v>22.835722913712519</v>
      </c>
      <c r="AF153" s="292">
        <v>23.000000000000004</v>
      </c>
      <c r="AG153" s="258">
        <v>23.539323469066243</v>
      </c>
      <c r="AJ153" s="289"/>
      <c r="AL153" s="288"/>
      <c r="AM153" s="289"/>
      <c r="AQ153" s="258">
        <f t="shared" si="85"/>
        <v>16169.000000000002</v>
      </c>
      <c r="AR153" s="258">
        <f t="shared" si="86"/>
        <v>17517.72</v>
      </c>
      <c r="AU153" s="293">
        <f t="shared" si="79"/>
        <v>23.539323469066243</v>
      </c>
      <c r="AV153"/>
      <c r="AW153" s="294">
        <f t="shared" si="87"/>
        <v>52367.610000000008</v>
      </c>
      <c r="AX153" s="295">
        <f t="shared" si="88"/>
        <v>53716.330000000009</v>
      </c>
      <c r="AY153" s="296">
        <f t="shared" ca="1" si="89"/>
        <v>203.46922100033001</v>
      </c>
      <c r="AZ153" s="297">
        <f t="shared" ca="1" si="93"/>
        <v>57474.333709508333</v>
      </c>
      <c r="BA153" s="295">
        <f t="shared" ca="1" si="90"/>
        <v>3758.0037095083244</v>
      </c>
      <c r="BD153" s="369">
        <f t="shared" ca="1" si="91"/>
        <v>223.82500975400632</v>
      </c>
      <c r="BE153" s="369">
        <f t="shared" ca="1" si="92"/>
        <v>57698.158719262341</v>
      </c>
    </row>
    <row r="154" spans="1:57" ht="12" customHeight="1">
      <c r="A154" s="260" t="s">
        <v>592</v>
      </c>
      <c r="B154" s="260" t="s">
        <v>593</v>
      </c>
      <c r="C154" s="290">
        <v>192.51</v>
      </c>
      <c r="D154" s="290">
        <v>208.56</v>
      </c>
      <c r="E154" s="291">
        <v>40</v>
      </c>
      <c r="F154" s="303"/>
      <c r="G154" s="258">
        <v>4427.7299999999996</v>
      </c>
      <c r="H154" s="258">
        <v>4427.7299999999996</v>
      </c>
      <c r="I154" s="258">
        <v>5390.28</v>
      </c>
      <c r="J154" s="258">
        <v>4427.7299999999996</v>
      </c>
      <c r="K154" s="258">
        <v>4924.8900000000003</v>
      </c>
      <c r="L154" s="258">
        <v>5101.6499999999996</v>
      </c>
      <c r="M154" s="258">
        <v>4828.8900000000003</v>
      </c>
      <c r="N154" s="258">
        <v>5406.51</v>
      </c>
      <c r="O154" s="258">
        <v>4796.88</v>
      </c>
      <c r="P154" s="258">
        <v>5005.4399999999996</v>
      </c>
      <c r="Q154" s="258">
        <v>5214</v>
      </c>
      <c r="R154" s="258">
        <v>5422.56</v>
      </c>
      <c r="S154" s="258">
        <v>59374.289999999994</v>
      </c>
      <c r="T154" s="303"/>
      <c r="U154" s="292">
        <v>23</v>
      </c>
      <c r="V154" s="292">
        <v>23</v>
      </c>
      <c r="W154" s="292">
        <v>28</v>
      </c>
      <c r="X154" s="292">
        <v>23</v>
      </c>
      <c r="Y154" s="292">
        <v>23.613780207134639</v>
      </c>
      <c r="Z154" s="292">
        <v>24.461306098964325</v>
      </c>
      <c r="AA154" s="292">
        <v>23.153481012658229</v>
      </c>
      <c r="AB154" s="292">
        <v>25.923043728423476</v>
      </c>
      <c r="AC154" s="292">
        <v>23</v>
      </c>
      <c r="AD154" s="292">
        <v>23.999999999999996</v>
      </c>
      <c r="AE154" s="292">
        <v>25</v>
      </c>
      <c r="AF154" s="292">
        <v>26</v>
      </c>
      <c r="AG154" s="258">
        <v>24.345967587265054</v>
      </c>
      <c r="AJ154" s="289"/>
      <c r="AL154" s="288"/>
      <c r="AM154" s="289"/>
      <c r="AQ154" s="258">
        <f t="shared" si="85"/>
        <v>20021.04</v>
      </c>
      <c r="AR154" s="258">
        <f t="shared" si="86"/>
        <v>21690.240000000002</v>
      </c>
      <c r="AU154" s="293">
        <f t="shared" si="79"/>
        <v>24.345967587265054</v>
      </c>
      <c r="AV154"/>
      <c r="AW154" s="294">
        <f t="shared" si="87"/>
        <v>59374.289999999994</v>
      </c>
      <c r="AX154" s="295">
        <f t="shared" si="88"/>
        <v>61043.489999999991</v>
      </c>
      <c r="AY154" s="296">
        <f t="shared" ca="1" si="89"/>
        <v>222.86403409394899</v>
      </c>
      <c r="AZ154" s="297">
        <f t="shared" ca="1" si="93"/>
        <v>65110.086605020995</v>
      </c>
      <c r="BA154" s="295">
        <f t="shared" ca="1" si="90"/>
        <v>4066.5966050210045</v>
      </c>
      <c r="BD154" s="369">
        <f t="shared" ca="1" si="91"/>
        <v>253.5612825563226</v>
      </c>
      <c r="BE154" s="369">
        <f t="shared" ca="1" si="92"/>
        <v>65363.647887577317</v>
      </c>
    </row>
    <row r="155" spans="1:57" ht="12" customHeight="1">
      <c r="A155" s="260" t="s">
        <v>594</v>
      </c>
      <c r="B155" s="260" t="s">
        <v>595</v>
      </c>
      <c r="C155" s="290">
        <v>208.49</v>
      </c>
      <c r="D155" s="290">
        <v>225.88</v>
      </c>
      <c r="E155" s="291">
        <v>40</v>
      </c>
      <c r="F155" s="303"/>
      <c r="G155" s="258">
        <v>5319.82</v>
      </c>
      <c r="H155" s="258">
        <v>5345.05</v>
      </c>
      <c r="I155" s="258">
        <v>6779.25</v>
      </c>
      <c r="J155" s="258">
        <v>6779.25</v>
      </c>
      <c r="K155" s="258">
        <v>6936.72</v>
      </c>
      <c r="L155" s="258">
        <v>6272.47</v>
      </c>
      <c r="M155" s="258">
        <v>6655.37</v>
      </c>
      <c r="N155" s="258">
        <v>5352.5</v>
      </c>
      <c r="O155" s="258">
        <v>5689.6200000000008</v>
      </c>
      <c r="P155" s="258">
        <v>4743.4799999999996</v>
      </c>
      <c r="Q155" s="258">
        <v>4700.8600000000006</v>
      </c>
      <c r="R155" s="258">
        <v>4065.84</v>
      </c>
      <c r="S155" s="258">
        <v>68640.23</v>
      </c>
      <c r="T155" s="303"/>
      <c r="U155" s="292">
        <v>25.515948007098661</v>
      </c>
      <c r="V155" s="292">
        <v>25.636961005323997</v>
      </c>
      <c r="W155" s="292">
        <v>32.515948007098658</v>
      </c>
      <c r="X155" s="292">
        <v>32.515948007098658</v>
      </c>
      <c r="Y155" s="292">
        <v>30.70975739330618</v>
      </c>
      <c r="Z155" s="292">
        <v>27.76903665663184</v>
      </c>
      <c r="AA155" s="292">
        <v>29.464184522755446</v>
      </c>
      <c r="AB155" s="292">
        <v>23.696210377191431</v>
      </c>
      <c r="AC155" s="292">
        <v>25.188684257127683</v>
      </c>
      <c r="AD155" s="292">
        <v>21</v>
      </c>
      <c r="AE155" s="292">
        <v>20.811315742872324</v>
      </c>
      <c r="AF155" s="292">
        <v>18</v>
      </c>
      <c r="AG155" s="258">
        <v>26.068666164708741</v>
      </c>
      <c r="AJ155" s="289"/>
      <c r="AL155" s="288"/>
      <c r="AM155" s="289"/>
      <c r="AQ155" s="258">
        <f t="shared" si="85"/>
        <v>15011.28</v>
      </c>
      <c r="AR155" s="258">
        <f t="shared" si="86"/>
        <v>16263.36</v>
      </c>
      <c r="AU155" s="293">
        <f t="shared" si="79"/>
        <v>26.068666164708741</v>
      </c>
      <c r="AV155"/>
      <c r="AW155" s="294">
        <f t="shared" si="87"/>
        <v>68640.23</v>
      </c>
      <c r="AX155" s="295">
        <f t="shared" si="88"/>
        <v>69892.31</v>
      </c>
      <c r="AY155" s="296">
        <f t="shared" ca="1" si="89"/>
        <v>241.37192185050441</v>
      </c>
      <c r="AZ155" s="297">
        <f t="shared" ca="1" si="93"/>
        <v>75506.928627059606</v>
      </c>
      <c r="BA155" s="295">
        <f t="shared" ca="1" si="90"/>
        <v>5614.6186270596081</v>
      </c>
      <c r="BD155" s="369">
        <f t="shared" ca="1" si="91"/>
        <v>294.05019502906822</v>
      </c>
      <c r="BE155" s="369">
        <f t="shared" ca="1" si="92"/>
        <v>75800.978822088669</v>
      </c>
    </row>
    <row r="156" spans="1:57" ht="12" customHeight="1">
      <c r="A156" s="260" t="s">
        <v>596</v>
      </c>
      <c r="B156" s="260" t="s">
        <v>597</v>
      </c>
      <c r="C156" s="290">
        <v>248.48</v>
      </c>
      <c r="D156" s="290">
        <v>269.2</v>
      </c>
      <c r="E156" s="291">
        <v>40</v>
      </c>
      <c r="F156" s="303"/>
      <c r="G156" s="258">
        <v>1490.88</v>
      </c>
      <c r="H156" s="258">
        <v>1709.3</v>
      </c>
      <c r="I156" s="258">
        <v>1927.72</v>
      </c>
      <c r="J156" s="258">
        <v>1709.3</v>
      </c>
      <c r="K156" s="258">
        <v>1346</v>
      </c>
      <c r="L156" s="258">
        <v>1594.48</v>
      </c>
      <c r="M156" s="258">
        <v>2671.28</v>
      </c>
      <c r="N156" s="258">
        <v>1251.9000000000001</v>
      </c>
      <c r="O156" s="258">
        <v>1346</v>
      </c>
      <c r="P156" s="258">
        <v>1346</v>
      </c>
      <c r="Q156" s="258">
        <v>1615.2</v>
      </c>
      <c r="R156" s="258">
        <v>1346</v>
      </c>
      <c r="S156" s="258">
        <v>19354.060000000001</v>
      </c>
      <c r="T156" s="303"/>
      <c r="U156" s="292">
        <v>6.0000000000000009</v>
      </c>
      <c r="V156" s="292">
        <v>6.8790244687701225</v>
      </c>
      <c r="W156" s="292">
        <v>7.758048937540245</v>
      </c>
      <c r="X156" s="292">
        <v>6.8790244687701225</v>
      </c>
      <c r="Y156" s="292">
        <v>5</v>
      </c>
      <c r="Z156" s="292">
        <v>5.9230312035661221</v>
      </c>
      <c r="AA156" s="292">
        <v>9.9230312035661239</v>
      </c>
      <c r="AB156" s="292">
        <v>4.6504457652303124</v>
      </c>
      <c r="AC156" s="292">
        <v>5</v>
      </c>
      <c r="AD156" s="292">
        <v>5</v>
      </c>
      <c r="AE156" s="292">
        <v>6</v>
      </c>
      <c r="AF156" s="292">
        <v>5</v>
      </c>
      <c r="AG156" s="258">
        <v>6.1677171706202545</v>
      </c>
      <c r="AJ156" s="289"/>
      <c r="AL156" s="288"/>
      <c r="AM156" s="289"/>
      <c r="AQ156" s="258">
        <f t="shared" si="85"/>
        <v>4969.5999999999995</v>
      </c>
      <c r="AR156" s="258">
        <f t="shared" si="86"/>
        <v>5384</v>
      </c>
      <c r="AU156" s="293">
        <f t="shared" si="79"/>
        <v>6.1677171706202545</v>
      </c>
      <c r="AV156"/>
      <c r="AW156" s="294">
        <f t="shared" si="87"/>
        <v>19354.060000000001</v>
      </c>
      <c r="AX156" s="295">
        <f t="shared" si="88"/>
        <v>19768.460000000003</v>
      </c>
      <c r="AY156" s="296">
        <f t="shared" ca="1" si="89"/>
        <v>287.6630129367619</v>
      </c>
      <c r="AZ156" s="297">
        <f t="shared" ca="1" si="93"/>
        <v>21290.689250909072</v>
      </c>
      <c r="BA156" s="295">
        <f t="shared" ca="1" si="90"/>
        <v>1522.2292509090694</v>
      </c>
      <c r="BD156" s="369">
        <f t="shared" ca="1" si="91"/>
        <v>82.913335774188766</v>
      </c>
      <c r="BE156" s="369">
        <f t="shared" ca="1" si="92"/>
        <v>21373.602586683261</v>
      </c>
    </row>
    <row r="157" spans="1:57" ht="12" customHeight="1">
      <c r="A157" s="260" t="s">
        <v>598</v>
      </c>
      <c r="B157" s="260" t="s">
        <v>599</v>
      </c>
      <c r="C157" s="290">
        <v>248.48</v>
      </c>
      <c r="D157" s="290">
        <v>269.2</v>
      </c>
      <c r="E157" s="291">
        <v>40</v>
      </c>
      <c r="F157" s="303"/>
      <c r="G157" s="258">
        <v>5173.96</v>
      </c>
      <c r="H157" s="258">
        <v>4767.18</v>
      </c>
      <c r="I157" s="258">
        <v>5173.96</v>
      </c>
      <c r="J157" s="258">
        <v>5731.04</v>
      </c>
      <c r="K157" s="258">
        <v>6855.2</v>
      </c>
      <c r="L157" s="258">
        <v>5363.28</v>
      </c>
      <c r="M157" s="258">
        <v>5896.26</v>
      </c>
      <c r="N157" s="258">
        <v>6323.76</v>
      </c>
      <c r="O157" s="258">
        <v>5114.8</v>
      </c>
      <c r="P157" s="258">
        <v>5551.6399999999994</v>
      </c>
      <c r="Q157" s="258">
        <v>6460.7999999999993</v>
      </c>
      <c r="R157" s="258">
        <v>6140.82</v>
      </c>
      <c r="S157" s="258">
        <v>68552.700000000012</v>
      </c>
      <c r="T157" s="303"/>
      <c r="U157" s="292">
        <v>20.822440437862202</v>
      </c>
      <c r="V157" s="292">
        <v>19.185367031551838</v>
      </c>
      <c r="W157" s="292">
        <v>20.822440437862202</v>
      </c>
      <c r="X157" s="292">
        <v>23.064391500321957</v>
      </c>
      <c r="Y157" s="292">
        <v>25.465081723625559</v>
      </c>
      <c r="Z157" s="292">
        <v>19.923031203566122</v>
      </c>
      <c r="AA157" s="292">
        <v>21.902897473997029</v>
      </c>
      <c r="AB157" s="292">
        <v>23.490936106983657</v>
      </c>
      <c r="AC157" s="292">
        <v>19</v>
      </c>
      <c r="AD157" s="292">
        <v>20.622734026745913</v>
      </c>
      <c r="AE157" s="292">
        <v>24</v>
      </c>
      <c r="AF157" s="292">
        <v>22.811367013372958</v>
      </c>
      <c r="AG157" s="258">
        <v>21.759223912990787</v>
      </c>
      <c r="AJ157" s="289"/>
      <c r="AL157" s="288"/>
      <c r="AM157" s="289"/>
      <c r="AQ157" s="258">
        <f t="shared" si="85"/>
        <v>22672.673901931648</v>
      </c>
      <c r="AR157" s="258">
        <f t="shared" si="86"/>
        <v>24563.279999999999</v>
      </c>
      <c r="AU157" s="293">
        <f t="shared" si="79"/>
        <v>21.759223912990787</v>
      </c>
      <c r="AV157"/>
      <c r="AW157" s="294">
        <f t="shared" si="87"/>
        <v>68552.700000000012</v>
      </c>
      <c r="AX157" s="295">
        <f t="shared" si="88"/>
        <v>70443.306098068366</v>
      </c>
      <c r="AY157" s="296">
        <f t="shared" ca="1" si="89"/>
        <v>287.6630129367619</v>
      </c>
      <c r="AZ157" s="297">
        <f t="shared" ca="1" si="93"/>
        <v>75111.886919718818</v>
      </c>
      <c r="BA157" s="295">
        <f t="shared" ca="1" si="90"/>
        <v>4668.580821650452</v>
      </c>
      <c r="BD157" s="369">
        <f t="shared" ca="1" si="91"/>
        <v>292.5117654676975</v>
      </c>
      <c r="BE157" s="369">
        <f t="shared" ca="1" si="92"/>
        <v>75404.398685186519</v>
      </c>
    </row>
    <row r="158" spans="1:57" ht="12" customHeight="1">
      <c r="A158" s="260" t="s">
        <v>600</v>
      </c>
      <c r="B158" s="260" t="s">
        <v>601</v>
      </c>
      <c r="C158" s="290">
        <v>98.46</v>
      </c>
      <c r="D158" s="290">
        <v>106.67</v>
      </c>
      <c r="E158" s="291">
        <v>39</v>
      </c>
      <c r="F158" s="303"/>
      <c r="G158" s="258">
        <v>7384.5</v>
      </c>
      <c r="H158" s="258">
        <v>4233.78</v>
      </c>
      <c r="I158" s="258">
        <v>6793.74</v>
      </c>
      <c r="J158" s="258">
        <v>6892.2</v>
      </c>
      <c r="K158" s="258">
        <v>7754.07</v>
      </c>
      <c r="L158" s="258">
        <v>8525.39</v>
      </c>
      <c r="M158" s="258">
        <v>5440.17</v>
      </c>
      <c r="N158" s="258">
        <v>3626.7799999999997</v>
      </c>
      <c r="O158" s="258">
        <v>4800.1499999999996</v>
      </c>
      <c r="P158" s="258">
        <v>6400.2000000000007</v>
      </c>
      <c r="Q158" s="258">
        <v>6400.2000000000007</v>
      </c>
      <c r="R158" s="258">
        <v>7253.5599999999995</v>
      </c>
      <c r="S158" s="258">
        <v>75504.739999999991</v>
      </c>
      <c r="T158" s="303"/>
      <c r="U158" s="292">
        <v>75</v>
      </c>
      <c r="V158" s="292">
        <v>43</v>
      </c>
      <c r="W158" s="292">
        <v>69</v>
      </c>
      <c r="X158" s="292">
        <v>70</v>
      </c>
      <c r="Y158" s="292">
        <v>72.692134620793098</v>
      </c>
      <c r="Z158" s="292">
        <v>79.923033655198267</v>
      </c>
      <c r="AA158" s="292">
        <v>51</v>
      </c>
      <c r="AB158" s="292">
        <v>34</v>
      </c>
      <c r="AC158" s="292">
        <v>44.999999999999993</v>
      </c>
      <c r="AD158" s="292">
        <v>60.000000000000007</v>
      </c>
      <c r="AE158" s="292">
        <v>60.000000000000007</v>
      </c>
      <c r="AF158" s="292">
        <v>68</v>
      </c>
      <c r="AG158" s="258">
        <v>60.634597356332613</v>
      </c>
      <c r="AJ158" s="289"/>
      <c r="AL158" s="288"/>
      <c r="AM158" s="289"/>
      <c r="AQ158" s="258">
        <f t="shared" si="85"/>
        <v>26781.119999999999</v>
      </c>
      <c r="AR158" s="258">
        <f t="shared" si="86"/>
        <v>29014.240000000002</v>
      </c>
      <c r="AU158" s="293">
        <f t="shared" si="79"/>
        <v>60.634597356332613</v>
      </c>
      <c r="AV158"/>
      <c r="AW158" s="294">
        <f t="shared" si="87"/>
        <v>75504.739999999991</v>
      </c>
      <c r="AX158" s="295">
        <f t="shared" si="88"/>
        <v>77737.859999999986</v>
      </c>
      <c r="AY158" s="296">
        <f t="shared" ca="1" si="89"/>
        <v>113.9859345838202</v>
      </c>
      <c r="AZ158" s="297">
        <f t="shared" ca="1" si="93"/>
        <v>82937.894973302464</v>
      </c>
      <c r="BA158" s="295">
        <f t="shared" ca="1" si="90"/>
        <v>5200.0349733024777</v>
      </c>
      <c r="BD158" s="369">
        <f t="shared" ca="1" si="91"/>
        <v>322.9889579094866</v>
      </c>
      <c r="BE158" s="369">
        <f t="shared" ca="1" si="92"/>
        <v>83260.883931211953</v>
      </c>
    </row>
    <row r="159" spans="1:57" ht="12" customHeight="1">
      <c r="A159" s="260" t="s">
        <v>602</v>
      </c>
      <c r="B159" s="260" t="s">
        <v>603</v>
      </c>
      <c r="C159" s="290">
        <v>110.36</v>
      </c>
      <c r="D159" s="290">
        <v>119.56</v>
      </c>
      <c r="E159" s="291">
        <v>39</v>
      </c>
      <c r="F159" s="303"/>
      <c r="G159" s="258">
        <v>18099.04</v>
      </c>
      <c r="H159" s="258">
        <v>15008.96</v>
      </c>
      <c r="I159" s="258">
        <v>22513.440000000002</v>
      </c>
      <c r="J159" s="258">
        <v>15340.04</v>
      </c>
      <c r="K159" s="258">
        <v>21861.040000000001</v>
      </c>
      <c r="L159" s="258">
        <v>22587.64</v>
      </c>
      <c r="M159" s="258">
        <v>15285.04</v>
      </c>
      <c r="N159" s="258">
        <v>17934</v>
      </c>
      <c r="O159" s="258">
        <v>22596.84</v>
      </c>
      <c r="P159" s="258">
        <v>27379.239999999998</v>
      </c>
      <c r="Q159" s="258">
        <v>24868.48</v>
      </c>
      <c r="R159" s="258">
        <v>17455.760000000002</v>
      </c>
      <c r="S159" s="258">
        <v>240929.52000000002</v>
      </c>
      <c r="T159" s="303"/>
      <c r="U159" s="292">
        <v>164</v>
      </c>
      <c r="V159" s="292">
        <v>136</v>
      </c>
      <c r="W159" s="292">
        <v>204.00000000000003</v>
      </c>
      <c r="X159" s="292">
        <v>139</v>
      </c>
      <c r="Y159" s="292">
        <v>182.84576781532286</v>
      </c>
      <c r="Z159" s="292">
        <v>188.92305118768817</v>
      </c>
      <c r="AA159" s="292">
        <v>127.8440950150552</v>
      </c>
      <c r="AB159" s="292">
        <v>150</v>
      </c>
      <c r="AC159" s="292">
        <v>189</v>
      </c>
      <c r="AD159" s="292">
        <v>228.99999999999997</v>
      </c>
      <c r="AE159" s="292">
        <v>208</v>
      </c>
      <c r="AF159" s="292">
        <v>146.00000000000003</v>
      </c>
      <c r="AG159" s="258">
        <v>172.05107616817222</v>
      </c>
      <c r="AJ159" s="289"/>
      <c r="AL159" s="288"/>
      <c r="AM159" s="289"/>
      <c r="AQ159" s="258">
        <f t="shared" si="85"/>
        <v>64450.240000000013</v>
      </c>
      <c r="AR159" s="258">
        <f t="shared" si="86"/>
        <v>69823.040000000008</v>
      </c>
      <c r="AU159" s="293">
        <f t="shared" si="79"/>
        <v>172.05107616817222</v>
      </c>
      <c r="AV159"/>
      <c r="AW159" s="294">
        <f t="shared" si="87"/>
        <v>240929.52000000002</v>
      </c>
      <c r="AX159" s="295">
        <f t="shared" si="88"/>
        <v>246302.32</v>
      </c>
      <c r="AY159" s="296">
        <f t="shared" ca="1" si="89"/>
        <v>127.75999192689174</v>
      </c>
      <c r="AZ159" s="297">
        <f t="shared" ca="1" si="93"/>
        <v>263774.92922710464</v>
      </c>
      <c r="BA159" s="295">
        <f t="shared" ca="1" si="90"/>
        <v>17472.609227104636</v>
      </c>
      <c r="BD159" s="369">
        <f t="shared" ca="1" si="91"/>
        <v>1027.2311533965944</v>
      </c>
      <c r="BE159" s="369">
        <f t="shared" ca="1" si="92"/>
        <v>264802.16038050124</v>
      </c>
    </row>
    <row r="160" spans="1:57" ht="12" customHeight="1">
      <c r="A160" s="260" t="s">
        <v>604</v>
      </c>
      <c r="B160" s="260" t="s">
        <v>605</v>
      </c>
      <c r="C160" s="290">
        <v>135.65</v>
      </c>
      <c r="D160" s="290">
        <v>146.96</v>
      </c>
      <c r="E160" s="291">
        <v>39</v>
      </c>
      <c r="F160" s="303"/>
      <c r="G160" s="258">
        <v>3526.8999999999996</v>
      </c>
      <c r="H160" s="258">
        <v>2577.35</v>
      </c>
      <c r="I160" s="258">
        <v>3662.55</v>
      </c>
      <c r="J160" s="258">
        <v>4883.3999999999996</v>
      </c>
      <c r="K160" s="258">
        <v>7325.380000000001</v>
      </c>
      <c r="L160" s="258">
        <v>5290.5599999999995</v>
      </c>
      <c r="M160" s="258">
        <v>5668.3899999999994</v>
      </c>
      <c r="N160" s="258">
        <v>5551.38</v>
      </c>
      <c r="O160" s="258">
        <v>4555.76</v>
      </c>
      <c r="P160" s="258">
        <v>6319.2800000000007</v>
      </c>
      <c r="Q160" s="258">
        <v>4702.7199999999993</v>
      </c>
      <c r="R160" s="258">
        <v>5143.6000000000004</v>
      </c>
      <c r="S160" s="258">
        <v>59207.27</v>
      </c>
      <c r="T160" s="303"/>
      <c r="U160" s="292">
        <v>25.999999999999996</v>
      </c>
      <c r="V160" s="292">
        <v>19</v>
      </c>
      <c r="W160" s="292">
        <v>27</v>
      </c>
      <c r="X160" s="292">
        <v>35.999999999999993</v>
      </c>
      <c r="Y160" s="292">
        <v>49.846080566140451</v>
      </c>
      <c r="Z160" s="292">
        <v>35.999999999999993</v>
      </c>
      <c r="AA160" s="292">
        <v>38.570971692977672</v>
      </c>
      <c r="AB160" s="292">
        <v>37.774768644529125</v>
      </c>
      <c r="AC160" s="292">
        <v>31</v>
      </c>
      <c r="AD160" s="292">
        <v>43</v>
      </c>
      <c r="AE160" s="292">
        <v>31.999999999999993</v>
      </c>
      <c r="AF160" s="292">
        <v>35</v>
      </c>
      <c r="AG160" s="258">
        <v>34.265985075303938</v>
      </c>
      <c r="AJ160" s="289"/>
      <c r="AL160" s="288"/>
      <c r="AM160" s="284"/>
      <c r="AQ160" s="258">
        <f t="shared" si="85"/>
        <v>18991</v>
      </c>
      <c r="AR160" s="258">
        <f t="shared" si="86"/>
        <v>20574.400000000001</v>
      </c>
      <c r="AU160" s="293">
        <f t="shared" si="79"/>
        <v>34.265985075303938</v>
      </c>
      <c r="AV160"/>
      <c r="AW160" s="294">
        <f t="shared" si="87"/>
        <v>59207.27</v>
      </c>
      <c r="AX160" s="295">
        <f t="shared" si="88"/>
        <v>60790.67</v>
      </c>
      <c r="AY160" s="296">
        <f t="shared" ca="1" si="89"/>
        <v>157.03921389742399</v>
      </c>
      <c r="AZ160" s="297">
        <f t="shared" ca="1" si="93"/>
        <v>64573.240315759118</v>
      </c>
      <c r="BA160" s="295">
        <f t="shared" ca="1" si="90"/>
        <v>3782.5703157591197</v>
      </c>
      <c r="BD160" s="369">
        <f t="shared" ca="1" si="91"/>
        <v>251.4706167203729</v>
      </c>
      <c r="BE160" s="369">
        <f t="shared" ca="1" si="92"/>
        <v>64824.710932479487</v>
      </c>
    </row>
    <row r="161" spans="1:57" ht="12" customHeight="1">
      <c r="A161" s="260" t="s">
        <v>606</v>
      </c>
      <c r="B161" s="260" t="s">
        <v>607</v>
      </c>
      <c r="C161" s="290">
        <v>51.47</v>
      </c>
      <c r="D161" s="290">
        <v>55.76</v>
      </c>
      <c r="E161" s="291">
        <v>39</v>
      </c>
      <c r="F161" s="303"/>
      <c r="G161" s="258">
        <v>4941.12</v>
      </c>
      <c r="H161" s="258">
        <v>4169.07</v>
      </c>
      <c r="I161" s="258">
        <v>5044.0600000000004</v>
      </c>
      <c r="J161" s="258">
        <v>4941.12</v>
      </c>
      <c r="K161" s="258">
        <v>4816.62</v>
      </c>
      <c r="L161" s="258">
        <v>4568.0300000000007</v>
      </c>
      <c r="M161" s="258">
        <v>2504.91</v>
      </c>
      <c r="N161" s="258">
        <v>1960.1799999999998</v>
      </c>
      <c r="O161" s="258">
        <v>3234.08</v>
      </c>
      <c r="P161" s="258">
        <v>4881.12</v>
      </c>
      <c r="Q161" s="258">
        <v>4237.76</v>
      </c>
      <c r="R161" s="258">
        <v>3847.4399999999996</v>
      </c>
      <c r="S161" s="258">
        <v>49145.51</v>
      </c>
      <c r="T161" s="303"/>
      <c r="U161" s="292">
        <v>96</v>
      </c>
      <c r="V161" s="292">
        <v>81</v>
      </c>
      <c r="W161" s="292">
        <v>98.000000000000014</v>
      </c>
      <c r="X161" s="292">
        <v>96</v>
      </c>
      <c r="Y161" s="292">
        <v>86.381276901004298</v>
      </c>
      <c r="Z161" s="292">
        <v>81.923063127690114</v>
      </c>
      <c r="AA161" s="292">
        <v>44.923063127690099</v>
      </c>
      <c r="AB161" s="292">
        <v>35.153873744619794</v>
      </c>
      <c r="AC161" s="292">
        <v>58</v>
      </c>
      <c r="AD161" s="292">
        <v>87.538020086083222</v>
      </c>
      <c r="AE161" s="292">
        <v>76</v>
      </c>
      <c r="AF161" s="292">
        <v>69</v>
      </c>
      <c r="AG161" s="258">
        <v>75.826608082257295</v>
      </c>
      <c r="AJ161" s="289"/>
      <c r="AL161" s="288"/>
      <c r="AM161" s="289"/>
      <c r="AQ161" s="258">
        <f t="shared" si="85"/>
        <v>14205.72</v>
      </c>
      <c r="AR161" s="258">
        <f t="shared" si="86"/>
        <v>15389.76</v>
      </c>
      <c r="AU161" s="293">
        <f t="shared" si="79"/>
        <v>75.826608082257295</v>
      </c>
      <c r="AV161"/>
      <c r="AW161" s="294">
        <f t="shared" si="87"/>
        <v>49145.51</v>
      </c>
      <c r="AX161" s="295">
        <f t="shared" si="88"/>
        <v>50329.55</v>
      </c>
      <c r="AY161" s="296">
        <f t="shared" ca="1" si="89"/>
        <v>59.584285294776542</v>
      </c>
      <c r="AZ161" s="297">
        <f t="shared" ca="1" si="93"/>
        <v>54216.890986901126</v>
      </c>
      <c r="BA161" s="295">
        <f t="shared" ca="1" si="90"/>
        <v>3887.340986901123</v>
      </c>
      <c r="BD161" s="369">
        <f t="shared" ca="1" si="91"/>
        <v>211.13939685337243</v>
      </c>
      <c r="BE161" s="369">
        <f t="shared" ca="1" si="92"/>
        <v>54428.0303837545</v>
      </c>
    </row>
    <row r="162" spans="1:57" ht="12" customHeight="1">
      <c r="A162" s="260" t="s">
        <v>608</v>
      </c>
      <c r="B162" s="260" t="s">
        <v>609</v>
      </c>
      <c r="C162" s="290">
        <v>45.63</v>
      </c>
      <c r="D162" s="290">
        <v>49.44</v>
      </c>
      <c r="E162" s="291">
        <v>39</v>
      </c>
      <c r="F162" s="303"/>
      <c r="G162" s="258">
        <v>2892.7799999999997</v>
      </c>
      <c r="H162" s="258">
        <v>2952.28</v>
      </c>
      <c r="I162" s="258">
        <v>3044.8700000000003</v>
      </c>
      <c r="J162" s="258">
        <v>3046.3900000000003</v>
      </c>
      <c r="K162" s="258">
        <v>3294.04</v>
      </c>
      <c r="L162" s="258">
        <v>3195.16</v>
      </c>
      <c r="M162" s="258">
        <v>3163.19</v>
      </c>
      <c r="N162" s="258">
        <v>3176.33</v>
      </c>
      <c r="O162" s="258">
        <v>3308.15</v>
      </c>
      <c r="P162" s="258">
        <v>3326.3599999999997</v>
      </c>
      <c r="Q162" s="258">
        <v>3303.26</v>
      </c>
      <c r="R162" s="258">
        <v>3303.26</v>
      </c>
      <c r="S162" s="258">
        <v>38006.070000000007</v>
      </c>
      <c r="T162" s="303"/>
      <c r="U162" s="292">
        <v>63.396449704142</v>
      </c>
      <c r="V162" s="292">
        <v>64.70041639272408</v>
      </c>
      <c r="W162" s="292">
        <v>66.729563883410037</v>
      </c>
      <c r="X162" s="292">
        <v>66.762875301336848</v>
      </c>
      <c r="Y162" s="292">
        <v>66.627022653721681</v>
      </c>
      <c r="Z162" s="292">
        <v>64.627022653721681</v>
      </c>
      <c r="AA162" s="292">
        <v>63.980380258899679</v>
      </c>
      <c r="AB162" s="292">
        <v>64.246156957928804</v>
      </c>
      <c r="AC162" s="292">
        <v>66.912419093851142</v>
      </c>
      <c r="AD162" s="292">
        <v>67.280744336569569</v>
      </c>
      <c r="AE162" s="292">
        <v>66.813511326860848</v>
      </c>
      <c r="AF162" s="292">
        <v>66.813511326860848</v>
      </c>
      <c r="AG162" s="258">
        <v>65.740839490835597</v>
      </c>
      <c r="AJ162" s="289"/>
      <c r="AL162" s="288"/>
      <c r="AM162" s="289"/>
      <c r="AN162" s="260">
        <v>1</v>
      </c>
      <c r="AO162" s="267">
        <f t="shared" ref="AO162:AO167" si="94">+AN162*AG162</f>
        <v>65.740839490835597</v>
      </c>
      <c r="AQ162" s="258">
        <f t="shared" si="85"/>
        <v>12194.802087378643</v>
      </c>
      <c r="AR162" s="258">
        <f t="shared" si="86"/>
        <v>13213.04</v>
      </c>
      <c r="AU162" s="293">
        <f t="shared" si="79"/>
        <v>65.740839490835597</v>
      </c>
      <c r="AV162"/>
      <c r="AW162" s="294">
        <f t="shared" si="87"/>
        <v>38006.070000000007</v>
      </c>
      <c r="AX162" s="295">
        <f t="shared" si="88"/>
        <v>39024.307912621363</v>
      </c>
      <c r="AY162" s="296">
        <f t="shared" ca="1" si="89"/>
        <v>52.830829716172026</v>
      </c>
      <c r="AZ162" s="297">
        <f t="shared" ca="1" si="93"/>
        <v>41677.717158462394</v>
      </c>
      <c r="BA162" s="295">
        <f t="shared" ca="1" si="90"/>
        <v>2653.4092458410305</v>
      </c>
      <c r="BD162" s="369">
        <f t="shared" ca="1" si="91"/>
        <v>162.30750053870199</v>
      </c>
      <c r="BE162" s="369">
        <f t="shared" ca="1" si="92"/>
        <v>41840.024659001094</v>
      </c>
    </row>
    <row r="163" spans="1:57" ht="12" customHeight="1">
      <c r="A163" s="260" t="s">
        <v>610</v>
      </c>
      <c r="B163" s="260" t="s">
        <v>611</v>
      </c>
      <c r="C163" s="290">
        <v>53.22</v>
      </c>
      <c r="D163" s="290">
        <v>57.66</v>
      </c>
      <c r="E163" s="291">
        <v>39</v>
      </c>
      <c r="F163" s="303"/>
      <c r="G163" s="258">
        <v>6072.3899999999994</v>
      </c>
      <c r="H163" s="258">
        <v>6129.02</v>
      </c>
      <c r="I163" s="258">
        <v>6120.3</v>
      </c>
      <c r="J163" s="258">
        <v>6095.38</v>
      </c>
      <c r="K163" s="258">
        <v>6579</v>
      </c>
      <c r="L163" s="258">
        <v>6684.9500000000007</v>
      </c>
      <c r="M163" s="258">
        <v>6673.1200000000008</v>
      </c>
      <c r="N163" s="258">
        <v>6734.9299999999994</v>
      </c>
      <c r="O163" s="258">
        <v>6836.45</v>
      </c>
      <c r="P163" s="258">
        <v>6942.1200000000008</v>
      </c>
      <c r="Q163" s="258">
        <v>6863.47</v>
      </c>
      <c r="R163" s="258">
        <v>6861.54</v>
      </c>
      <c r="S163" s="258">
        <v>78592.67</v>
      </c>
      <c r="T163" s="303"/>
      <c r="U163" s="292">
        <v>114.09977452085681</v>
      </c>
      <c r="V163" s="292">
        <v>115.16384817737693</v>
      </c>
      <c r="W163" s="292">
        <v>115</v>
      </c>
      <c r="X163" s="292">
        <v>114.53175497933108</v>
      </c>
      <c r="Y163" s="292">
        <v>114.09989594172737</v>
      </c>
      <c r="Z163" s="292">
        <v>115.93739160596603</v>
      </c>
      <c r="AA163" s="292">
        <v>115.73222337842527</v>
      </c>
      <c r="AB163" s="292">
        <v>116.80419701699618</v>
      </c>
      <c r="AC163" s="292">
        <v>118.56486298994103</v>
      </c>
      <c r="AD163" s="292">
        <v>120.39750260145684</v>
      </c>
      <c r="AE163" s="292">
        <v>119.03347207769686</v>
      </c>
      <c r="AF163" s="292">
        <v>119</v>
      </c>
      <c r="AG163" s="258">
        <v>116.53041027414787</v>
      </c>
      <c r="AJ163" s="289"/>
      <c r="AN163" s="260">
        <v>1</v>
      </c>
      <c r="AO163" s="267">
        <f t="shared" si="94"/>
        <v>116.53041027414787</v>
      </c>
      <c r="AQ163" s="258">
        <f t="shared" si="85"/>
        <v>25332.720000000001</v>
      </c>
      <c r="AR163" s="258">
        <f t="shared" si="86"/>
        <v>27446.16</v>
      </c>
      <c r="AU163" s="293">
        <f t="shared" si="79"/>
        <v>116.53041027414787</v>
      </c>
      <c r="AV163"/>
      <c r="AW163" s="294">
        <f t="shared" si="87"/>
        <v>78592.67</v>
      </c>
      <c r="AX163" s="295">
        <f t="shared" si="88"/>
        <v>80706.11</v>
      </c>
      <c r="AY163" s="296">
        <f t="shared" ca="1" si="89"/>
        <v>61.614596307331695</v>
      </c>
      <c r="AZ163" s="297">
        <f t="shared" ca="1" si="93"/>
        <v>86159.690238832307</v>
      </c>
      <c r="BA163" s="295">
        <f t="shared" ca="1" si="90"/>
        <v>5453.5802388323063</v>
      </c>
      <c r="BD163" s="369">
        <f t="shared" ca="1" si="91"/>
        <v>335.53574723596</v>
      </c>
      <c r="BE163" s="369">
        <f t="shared" ca="1" si="92"/>
        <v>86495.225986068268</v>
      </c>
    </row>
    <row r="164" spans="1:57" ht="12" customHeight="1">
      <c r="A164" s="260" t="s">
        <v>612</v>
      </c>
      <c r="B164" s="260" t="s">
        <v>613</v>
      </c>
      <c r="C164" s="290">
        <v>60.75</v>
      </c>
      <c r="D164" s="290">
        <v>65.819999999999993</v>
      </c>
      <c r="E164" s="291">
        <v>39</v>
      </c>
      <c r="F164" s="303"/>
      <c r="G164" s="258">
        <v>2413.9899999999998</v>
      </c>
      <c r="H164" s="258">
        <v>2430</v>
      </c>
      <c r="I164" s="258">
        <v>2377.33</v>
      </c>
      <c r="J164" s="258">
        <v>2347.0700000000002</v>
      </c>
      <c r="K164" s="258">
        <v>2562.62</v>
      </c>
      <c r="L164" s="258">
        <v>2562.7599999999998</v>
      </c>
      <c r="M164" s="258">
        <v>2501.16</v>
      </c>
      <c r="N164" s="258">
        <v>2645.82</v>
      </c>
      <c r="O164" s="258">
        <v>2612.9699999999998</v>
      </c>
      <c r="P164" s="258">
        <v>2461.7400000000002</v>
      </c>
      <c r="Q164" s="258">
        <v>4409.9399999999996</v>
      </c>
      <c r="R164" s="258">
        <v>4486.76</v>
      </c>
      <c r="S164" s="258">
        <v>33812.160000000003</v>
      </c>
      <c r="T164" s="303"/>
      <c r="U164" s="292">
        <v>39.736460905349787</v>
      </c>
      <c r="V164" s="292">
        <v>40</v>
      </c>
      <c r="W164" s="292">
        <v>39.133004115226335</v>
      </c>
      <c r="X164" s="292">
        <v>38.634897119341566</v>
      </c>
      <c r="Y164" s="292">
        <v>38.933758735946526</v>
      </c>
      <c r="Z164" s="292">
        <v>38.935885749012456</v>
      </c>
      <c r="AA164" s="292">
        <v>38</v>
      </c>
      <c r="AB164" s="292">
        <v>40.197812215132188</v>
      </c>
      <c r="AC164" s="292">
        <v>39.698723792160436</v>
      </c>
      <c r="AD164" s="292">
        <v>37.40109389243392</v>
      </c>
      <c r="AE164" s="292">
        <v>67</v>
      </c>
      <c r="AF164" s="292">
        <v>68.167122455180802</v>
      </c>
      <c r="AG164" s="258">
        <v>43.819896581648663</v>
      </c>
      <c r="AJ164" s="289"/>
      <c r="AN164" s="260">
        <v>1</v>
      </c>
      <c r="AO164" s="267">
        <f t="shared" si="94"/>
        <v>43.819896581648663</v>
      </c>
      <c r="AQ164" s="258">
        <f t="shared" si="85"/>
        <v>16564.610756608934</v>
      </c>
      <c r="AR164" s="258">
        <f t="shared" si="86"/>
        <v>17947.04</v>
      </c>
      <c r="AU164" s="293">
        <f t="shared" si="79"/>
        <v>43.819896581648663</v>
      </c>
      <c r="AV164"/>
      <c r="AW164" s="294">
        <f t="shared" si="87"/>
        <v>33812.160000000003</v>
      </c>
      <c r="AX164" s="295">
        <f t="shared" si="88"/>
        <v>35194.58924339107</v>
      </c>
      <c r="AY164" s="296">
        <f t="shared" ca="1" si="89"/>
        <v>70.33424781388436</v>
      </c>
      <c r="AZ164" s="297">
        <f t="shared" ca="1" si="93"/>
        <v>36984.473584229534</v>
      </c>
      <c r="BA164" s="295">
        <f t="shared" ca="1" si="90"/>
        <v>1789.8843408384637</v>
      </c>
      <c r="BD164" s="369">
        <f t="shared" ca="1" si="91"/>
        <v>144.0303806317545</v>
      </c>
      <c r="BE164" s="369">
        <f t="shared" ca="1" si="92"/>
        <v>37128.503964861287</v>
      </c>
    </row>
    <row r="165" spans="1:57" ht="12" customHeight="1">
      <c r="A165" s="260" t="s">
        <v>614</v>
      </c>
      <c r="B165" s="260" t="s">
        <v>615</v>
      </c>
      <c r="C165" s="290">
        <v>4.79</v>
      </c>
      <c r="D165" s="290">
        <v>5.19</v>
      </c>
      <c r="E165" s="291">
        <v>39</v>
      </c>
      <c r="F165" s="303"/>
      <c r="G165" s="258">
        <v>9174.31</v>
      </c>
      <c r="H165" s="258">
        <v>9101</v>
      </c>
      <c r="I165" s="258">
        <v>9133.4</v>
      </c>
      <c r="J165" s="258">
        <v>9508.15</v>
      </c>
      <c r="K165" s="258">
        <v>10675.82</v>
      </c>
      <c r="L165" s="258">
        <v>11111.789999999999</v>
      </c>
      <c r="M165" s="258">
        <v>8859.33</v>
      </c>
      <c r="N165" s="258">
        <v>7596.48</v>
      </c>
      <c r="O165" s="258">
        <v>7982.2199999999993</v>
      </c>
      <c r="P165" s="258">
        <v>9430.23</v>
      </c>
      <c r="Q165" s="258">
        <v>10058.220000000001</v>
      </c>
      <c r="R165" s="258">
        <v>9632.64</v>
      </c>
      <c r="S165" s="258">
        <v>112263.59</v>
      </c>
      <c r="T165" s="303"/>
      <c r="U165" s="292">
        <v>1915.3048016701459</v>
      </c>
      <c r="V165" s="292">
        <v>1900</v>
      </c>
      <c r="W165" s="292">
        <v>1906.7640918580375</v>
      </c>
      <c r="X165" s="292">
        <v>1985</v>
      </c>
      <c r="Y165" s="292">
        <v>2056.998073217726</v>
      </c>
      <c r="Z165" s="292">
        <v>2140.9999999999995</v>
      </c>
      <c r="AA165" s="292">
        <v>1706.9999999999998</v>
      </c>
      <c r="AB165" s="292">
        <v>1463.6763005780344</v>
      </c>
      <c r="AC165" s="292">
        <v>1537.9999999999998</v>
      </c>
      <c r="AD165" s="292">
        <v>1816.9999999999998</v>
      </c>
      <c r="AE165" s="292">
        <v>1938</v>
      </c>
      <c r="AF165" s="292">
        <v>1855.9999999999998</v>
      </c>
      <c r="AG165" s="258">
        <v>61.735397964788724</v>
      </c>
      <c r="AJ165" s="289"/>
      <c r="AN165" s="260">
        <v>1</v>
      </c>
      <c r="AO165" s="267">
        <f t="shared" si="94"/>
        <v>61.735397964788724</v>
      </c>
      <c r="AQ165" s="258">
        <f t="shared" si="85"/>
        <v>35560.959999999999</v>
      </c>
      <c r="AR165" s="258">
        <f t="shared" si="86"/>
        <v>38530.559999999998</v>
      </c>
      <c r="AU165" s="293">
        <f t="shared" si="79"/>
        <v>61.735397964788724</v>
      </c>
      <c r="AV165"/>
      <c r="AW165" s="294">
        <f t="shared" si="87"/>
        <v>112263.59</v>
      </c>
      <c r="AX165" s="295">
        <f t="shared" si="88"/>
        <v>115233.19</v>
      </c>
      <c r="AY165" s="296">
        <f t="shared" ca="1" si="89"/>
        <v>5.5459548185059235</v>
      </c>
      <c r="AZ165" s="297">
        <f ca="1">AY165*12*AU165*30</f>
        <v>123257.4220134723</v>
      </c>
      <c r="BA165" s="295">
        <f t="shared" ca="1" si="90"/>
        <v>8024.2320134722977</v>
      </c>
      <c r="BD165" s="369">
        <f t="shared" ca="1" si="91"/>
        <v>480.00719458284107</v>
      </c>
      <c r="BE165" s="369">
        <f t="shared" ca="1" si="92"/>
        <v>123737.42920805514</v>
      </c>
    </row>
    <row r="166" spans="1:57" ht="12" customHeight="1">
      <c r="A166" s="260" t="s">
        <v>616</v>
      </c>
      <c r="B166" s="260" t="s">
        <v>617</v>
      </c>
      <c r="C166" s="290">
        <v>5.68</v>
      </c>
      <c r="D166" s="290">
        <v>6.15</v>
      </c>
      <c r="E166" s="291">
        <v>39</v>
      </c>
      <c r="F166" s="303"/>
      <c r="G166" s="258">
        <v>20714.96</v>
      </c>
      <c r="H166" s="258">
        <v>21566.960000000003</v>
      </c>
      <c r="I166" s="258">
        <v>22413.280000000002</v>
      </c>
      <c r="J166" s="258">
        <v>21561.279999999999</v>
      </c>
      <c r="K166" s="258">
        <v>24121.82</v>
      </c>
      <c r="L166" s="258">
        <v>25565.55</v>
      </c>
      <c r="M166" s="258">
        <v>21826.35</v>
      </c>
      <c r="N166" s="258">
        <v>22539.750000000004</v>
      </c>
      <c r="O166" s="258">
        <v>22816.5</v>
      </c>
      <c r="P166" s="258">
        <v>24433.95</v>
      </c>
      <c r="Q166" s="258">
        <v>23978.85</v>
      </c>
      <c r="R166" s="258">
        <v>24811.05</v>
      </c>
      <c r="S166" s="258">
        <v>276350.3</v>
      </c>
      <c r="T166" s="303"/>
      <c r="U166" s="292">
        <v>3647</v>
      </c>
      <c r="V166" s="292">
        <v>3797.0000000000005</v>
      </c>
      <c r="W166" s="292">
        <v>3946.0000000000005</v>
      </c>
      <c r="X166" s="292">
        <v>3796</v>
      </c>
      <c r="Y166" s="292">
        <v>3922.2471544715445</v>
      </c>
      <c r="Z166" s="292">
        <v>4157</v>
      </c>
      <c r="AA166" s="292">
        <v>3548.9999999999995</v>
      </c>
      <c r="AB166" s="292">
        <v>3665.0000000000005</v>
      </c>
      <c r="AC166" s="292">
        <v>3710</v>
      </c>
      <c r="AD166" s="292">
        <v>3973</v>
      </c>
      <c r="AE166" s="292">
        <v>3898.9999999999995</v>
      </c>
      <c r="AF166" s="292">
        <v>4034.3170731707314</v>
      </c>
      <c r="AG166" s="258">
        <v>128.04323396567298</v>
      </c>
      <c r="AJ166" s="289"/>
      <c r="AN166" s="260">
        <v>1</v>
      </c>
      <c r="AO166" s="267">
        <f t="shared" si="94"/>
        <v>128.04323396567298</v>
      </c>
      <c r="AQ166" s="258">
        <f t="shared" si="85"/>
        <v>91659.683902439006</v>
      </c>
      <c r="AR166" s="258">
        <f t="shared" si="86"/>
        <v>99244.2</v>
      </c>
      <c r="AU166" s="293">
        <f t="shared" si="79"/>
        <v>128.04323396567298</v>
      </c>
      <c r="AV166"/>
      <c r="AW166" s="294">
        <f t="shared" si="87"/>
        <v>276350.3</v>
      </c>
      <c r="AX166" s="295">
        <f t="shared" si="88"/>
        <v>283934.81609756098</v>
      </c>
      <c r="AY166" s="296">
        <f t="shared" ca="1" si="89"/>
        <v>6.5717961722180016</v>
      </c>
      <c r="AZ166" s="297">
        <f t="shared" ref="AZ166:AZ167" ca="1" si="95">AY166*12*AU166*30</f>
        <v>302930.65254744852</v>
      </c>
      <c r="BA166" s="295">
        <f t="shared" ca="1" si="90"/>
        <v>18995.836449887545</v>
      </c>
      <c r="BD166" s="369">
        <f t="shared" ca="1" si="91"/>
        <v>1179.717134328484</v>
      </c>
      <c r="BE166" s="369">
        <f t="shared" ca="1" si="92"/>
        <v>304110.36968177703</v>
      </c>
    </row>
    <row r="167" spans="1:57" ht="12" customHeight="1">
      <c r="A167" s="260" t="s">
        <v>618</v>
      </c>
      <c r="B167" s="260" t="s">
        <v>619</v>
      </c>
      <c r="C167" s="290">
        <v>6.16</v>
      </c>
      <c r="D167" s="290">
        <v>6.67</v>
      </c>
      <c r="E167" s="291">
        <v>39</v>
      </c>
      <c r="F167" s="303"/>
      <c r="G167" s="258">
        <v>6671.28</v>
      </c>
      <c r="H167" s="258">
        <v>6314</v>
      </c>
      <c r="I167" s="258">
        <v>7077.8400000000011</v>
      </c>
      <c r="J167" s="258">
        <v>7626.08</v>
      </c>
      <c r="K167" s="258">
        <v>8328.24</v>
      </c>
      <c r="L167" s="258">
        <v>8344.17</v>
      </c>
      <c r="M167" s="258">
        <v>7176.92</v>
      </c>
      <c r="N167" s="258">
        <v>6169.75</v>
      </c>
      <c r="O167" s="258">
        <v>6229.78</v>
      </c>
      <c r="P167" s="258">
        <v>7256.96</v>
      </c>
      <c r="Q167" s="258">
        <v>4805.63</v>
      </c>
      <c r="R167" s="258">
        <v>7163.58</v>
      </c>
      <c r="S167" s="258">
        <v>83164.23</v>
      </c>
      <c r="T167" s="303"/>
      <c r="U167" s="292">
        <v>1083</v>
      </c>
      <c r="V167" s="292">
        <v>1025</v>
      </c>
      <c r="W167" s="292">
        <v>1149.0000000000002</v>
      </c>
      <c r="X167" s="292">
        <v>1238</v>
      </c>
      <c r="Y167" s="292">
        <v>1248.6116941529235</v>
      </c>
      <c r="Z167" s="292">
        <v>1251</v>
      </c>
      <c r="AA167" s="292">
        <v>1076</v>
      </c>
      <c r="AB167" s="292">
        <v>925</v>
      </c>
      <c r="AC167" s="292">
        <v>934</v>
      </c>
      <c r="AD167" s="292">
        <v>1088</v>
      </c>
      <c r="AE167" s="292">
        <v>720.48425787106453</v>
      </c>
      <c r="AF167" s="292">
        <v>1074</v>
      </c>
      <c r="AG167" s="258">
        <v>35.589155422288854</v>
      </c>
      <c r="AJ167" s="289"/>
      <c r="AN167" s="260">
        <v>1</v>
      </c>
      <c r="AO167" s="267">
        <f t="shared" si="94"/>
        <v>35.589155422288854</v>
      </c>
      <c r="AQ167" s="258">
        <f t="shared" si="85"/>
        <v>26463.360000000001</v>
      </c>
      <c r="AR167" s="258">
        <f t="shared" si="86"/>
        <v>28654.32</v>
      </c>
      <c r="AU167" s="293">
        <f t="shared" si="79"/>
        <v>35.589155422288854</v>
      </c>
      <c r="AV167"/>
      <c r="AW167" s="294">
        <f t="shared" si="87"/>
        <v>83164.23</v>
      </c>
      <c r="AX167" s="295">
        <f t="shared" si="88"/>
        <v>85355.19</v>
      </c>
      <c r="AY167" s="296">
        <f t="shared" ca="1" si="89"/>
        <v>7.1274602388120432</v>
      </c>
      <c r="AZ167" s="297">
        <f t="shared" ca="1" si="95"/>
        <v>91317.704473895705</v>
      </c>
      <c r="BA167" s="295">
        <f t="shared" ca="1" si="90"/>
        <v>5962.5144738957024</v>
      </c>
      <c r="BD167" s="369">
        <f t="shared" ca="1" si="91"/>
        <v>355.62284545808996</v>
      </c>
      <c r="BE167" s="369">
        <f t="shared" ca="1" si="92"/>
        <v>91673.32731935379</v>
      </c>
    </row>
    <row r="168" spans="1:57" ht="12" customHeight="1">
      <c r="A168" s="260" t="s">
        <v>620</v>
      </c>
      <c r="B168" s="260" t="s">
        <v>621</v>
      </c>
      <c r="C168" s="290">
        <v>126</v>
      </c>
      <c r="D168" s="290">
        <v>136.6</v>
      </c>
      <c r="E168" s="291">
        <v>33</v>
      </c>
      <c r="F168" s="303"/>
      <c r="G168" s="258">
        <v>126</v>
      </c>
      <c r="H168" s="258">
        <v>0</v>
      </c>
      <c r="I168" s="258">
        <v>0</v>
      </c>
      <c r="J168" s="258">
        <v>0</v>
      </c>
      <c r="K168" s="258">
        <v>0</v>
      </c>
      <c r="L168" s="258">
        <v>0</v>
      </c>
      <c r="M168" s="258">
        <v>0</v>
      </c>
      <c r="N168" s="258">
        <v>0</v>
      </c>
      <c r="O168" s="258">
        <v>0</v>
      </c>
      <c r="P168" s="258">
        <v>0</v>
      </c>
      <c r="Q168" s="258">
        <v>0</v>
      </c>
      <c r="R168" s="258">
        <v>0</v>
      </c>
      <c r="S168" s="258">
        <v>126</v>
      </c>
      <c r="T168" s="303"/>
      <c r="U168" s="292">
        <v>1</v>
      </c>
      <c r="V168" s="292">
        <v>0</v>
      </c>
      <c r="W168" s="292">
        <v>0</v>
      </c>
      <c r="X168" s="292">
        <v>0</v>
      </c>
      <c r="Y168" s="292">
        <v>0</v>
      </c>
      <c r="Z168" s="292">
        <v>0</v>
      </c>
      <c r="AA168" s="292">
        <v>0</v>
      </c>
      <c r="AB168" s="292">
        <v>0</v>
      </c>
      <c r="AC168" s="292">
        <v>0</v>
      </c>
      <c r="AD168" s="292">
        <v>0</v>
      </c>
      <c r="AE168" s="292">
        <v>0</v>
      </c>
      <c r="AF168" s="292">
        <v>0</v>
      </c>
      <c r="AG168" s="258">
        <v>8.3333333333333329E-2</v>
      </c>
      <c r="AJ168" s="289"/>
      <c r="AO168" s="267"/>
      <c r="AQ168" s="258">
        <f t="shared" si="85"/>
        <v>0</v>
      </c>
      <c r="AR168" s="258">
        <f t="shared" si="86"/>
        <v>0</v>
      </c>
      <c r="AU168" s="293">
        <f t="shared" si="79"/>
        <v>8.3333333333333329E-2</v>
      </c>
      <c r="AV168"/>
      <c r="AW168" s="294">
        <f t="shared" si="87"/>
        <v>126</v>
      </c>
      <c r="AX168" s="295">
        <f t="shared" si="88"/>
        <v>126</v>
      </c>
      <c r="AY168" s="296">
        <f t="shared" ca="1" si="89"/>
        <v>145.96867595528113</v>
      </c>
      <c r="AZ168" s="297">
        <f t="shared" ca="1" si="93"/>
        <v>145.96867595528113</v>
      </c>
      <c r="BA168" s="295">
        <f t="shared" ca="1" si="90"/>
        <v>19.968675955281128</v>
      </c>
      <c r="BD168" s="369">
        <f t="shared" ca="1" si="91"/>
        <v>0.56845270246369373</v>
      </c>
      <c r="BE168" s="369">
        <f t="shared" ca="1" si="92"/>
        <v>146.53712865774483</v>
      </c>
    </row>
    <row r="169" spans="1:57" ht="12" customHeight="1">
      <c r="A169" s="260" t="s">
        <v>622</v>
      </c>
      <c r="B169" s="260" t="s">
        <v>621</v>
      </c>
      <c r="C169" s="290">
        <v>252</v>
      </c>
      <c r="D169" s="290">
        <v>273.2</v>
      </c>
      <c r="E169" s="291">
        <v>33</v>
      </c>
      <c r="F169" s="303"/>
      <c r="G169" s="258">
        <v>0</v>
      </c>
      <c r="H169" s="258">
        <v>252</v>
      </c>
      <c r="I169" s="258">
        <v>252</v>
      </c>
      <c r="J169" s="258">
        <v>252</v>
      </c>
      <c r="K169" s="258">
        <v>0</v>
      </c>
      <c r="L169" s="258">
        <v>0</v>
      </c>
      <c r="M169" s="258">
        <v>0</v>
      </c>
      <c r="N169" s="258">
        <v>0</v>
      </c>
      <c r="O169" s="258">
        <v>0</v>
      </c>
      <c r="P169" s="258">
        <v>0</v>
      </c>
      <c r="Q169" s="258">
        <v>0</v>
      </c>
      <c r="R169" s="258">
        <v>0</v>
      </c>
      <c r="S169" s="258">
        <v>756</v>
      </c>
      <c r="T169" s="303"/>
      <c r="U169" s="292">
        <v>0</v>
      </c>
      <c r="V169" s="292">
        <v>1</v>
      </c>
      <c r="W169" s="292">
        <v>1</v>
      </c>
      <c r="X169" s="292">
        <v>1</v>
      </c>
      <c r="Y169" s="292">
        <v>0</v>
      </c>
      <c r="Z169" s="292">
        <v>0</v>
      </c>
      <c r="AA169" s="292">
        <v>0</v>
      </c>
      <c r="AB169" s="292">
        <v>0</v>
      </c>
      <c r="AC169" s="292">
        <v>0</v>
      </c>
      <c r="AD169" s="292">
        <v>0</v>
      </c>
      <c r="AE169" s="292">
        <v>0</v>
      </c>
      <c r="AF169" s="292">
        <v>0</v>
      </c>
      <c r="AG169" s="258">
        <v>0.25</v>
      </c>
      <c r="AJ169" s="289"/>
      <c r="AO169" s="267"/>
      <c r="AQ169" s="258">
        <f t="shared" si="85"/>
        <v>0</v>
      </c>
      <c r="AR169" s="258">
        <f t="shared" si="86"/>
        <v>0</v>
      </c>
      <c r="AU169" s="293">
        <f t="shared" si="79"/>
        <v>0.25</v>
      </c>
      <c r="AV169"/>
      <c r="AW169" s="294">
        <f t="shared" si="87"/>
        <v>756</v>
      </c>
      <c r="AX169" s="295">
        <f t="shared" si="88"/>
        <v>756</v>
      </c>
      <c r="AY169" s="296">
        <f t="shared" ca="1" si="89"/>
        <v>291.93735191056226</v>
      </c>
      <c r="AZ169" s="297">
        <f t="shared" ca="1" si="93"/>
        <v>875.81205573168677</v>
      </c>
      <c r="BA169" s="295">
        <f t="shared" ca="1" si="90"/>
        <v>119.81205573168677</v>
      </c>
      <c r="BD169" s="369">
        <f t="shared" ca="1" si="91"/>
        <v>3.4107162147821626</v>
      </c>
      <c r="BE169" s="369">
        <f t="shared" ca="1" si="92"/>
        <v>879.22277194646892</v>
      </c>
    </row>
    <row r="170" spans="1:57" ht="12" customHeight="1">
      <c r="A170" s="260" t="s">
        <v>623</v>
      </c>
      <c r="B170" s="260" t="s">
        <v>624</v>
      </c>
      <c r="C170" s="290">
        <v>3.85</v>
      </c>
      <c r="D170" s="290">
        <v>4.17</v>
      </c>
      <c r="E170" s="291">
        <v>40</v>
      </c>
      <c r="F170" s="303"/>
      <c r="G170" s="258">
        <v>12789.96</v>
      </c>
      <c r="H170" s="258">
        <v>11566.19</v>
      </c>
      <c r="I170" s="258">
        <v>13020.36</v>
      </c>
      <c r="J170" s="258">
        <v>12239.15</v>
      </c>
      <c r="K170" s="258">
        <v>14659.31</v>
      </c>
      <c r="L170" s="258">
        <v>12958.13</v>
      </c>
      <c r="M170" s="258">
        <v>11796.670000000002</v>
      </c>
      <c r="N170" s="258">
        <v>10954.59</v>
      </c>
      <c r="O170" s="258">
        <v>12476.64</v>
      </c>
      <c r="P170" s="258">
        <v>14182.17</v>
      </c>
      <c r="Q170" s="258">
        <v>14290.59</v>
      </c>
      <c r="R170" s="258">
        <v>13481.61</v>
      </c>
      <c r="S170" s="258">
        <v>154415.37</v>
      </c>
      <c r="T170" s="303"/>
      <c r="U170" s="292">
        <v>3322.0675324675321</v>
      </c>
      <c r="V170" s="292">
        <v>3004.2051948051949</v>
      </c>
      <c r="W170" s="292">
        <v>3381.9116883116885</v>
      </c>
      <c r="X170" s="292">
        <v>3179</v>
      </c>
      <c r="Y170" s="292">
        <v>3515.4220623501196</v>
      </c>
      <c r="Z170" s="292">
        <v>3107.4652278177455</v>
      </c>
      <c r="AA170" s="292">
        <v>2828.9376498800966</v>
      </c>
      <c r="AB170" s="292">
        <v>2627</v>
      </c>
      <c r="AC170" s="292">
        <v>2992</v>
      </c>
      <c r="AD170" s="292">
        <v>3401</v>
      </c>
      <c r="AE170" s="292">
        <v>3427</v>
      </c>
      <c r="AF170" s="292">
        <v>3233</v>
      </c>
      <c r="AG170" s="258">
        <v>3168.2507796360314</v>
      </c>
      <c r="AJ170" s="289"/>
      <c r="AO170" s="267"/>
      <c r="AQ170" s="258">
        <f t="shared" si="85"/>
        <v>49788.200000000004</v>
      </c>
      <c r="AR170" s="258">
        <f t="shared" si="86"/>
        <v>53926.44</v>
      </c>
      <c r="AU170" s="293">
        <f t="shared" si="79"/>
        <v>3168.2507796360314</v>
      </c>
      <c r="AV170"/>
      <c r="AW170" s="294">
        <f t="shared" si="87"/>
        <v>154415.37</v>
      </c>
      <c r="AX170" s="295">
        <f t="shared" si="88"/>
        <v>158553.60999999999</v>
      </c>
      <c r="AY170" s="296">
        <f t="shared" ca="1" si="89"/>
        <v>4.4559983801868395</v>
      </c>
      <c r="AZ170" s="297">
        <f t="shared" ca="1" si="93"/>
        <v>169412.64410500615</v>
      </c>
      <c r="BA170" s="295">
        <f t="shared" ca="1" si="90"/>
        <v>10859.034105006169</v>
      </c>
      <c r="BD170" s="369">
        <f t="shared" ca="1" si="91"/>
        <v>659.75165385835282</v>
      </c>
      <c r="BE170" s="369">
        <f t="shared" ca="1" si="92"/>
        <v>170072.3957588645</v>
      </c>
    </row>
    <row r="171" spans="1:57" ht="12" customHeight="1">
      <c r="A171" s="260" t="s">
        <v>625</v>
      </c>
      <c r="B171" s="260" t="s">
        <v>626</v>
      </c>
      <c r="C171" s="290">
        <v>90.34</v>
      </c>
      <c r="D171" s="290">
        <v>97.87</v>
      </c>
      <c r="E171" s="290">
        <v>29</v>
      </c>
      <c r="F171" s="290"/>
      <c r="G171" s="258">
        <v>561.78</v>
      </c>
      <c r="H171" s="258">
        <v>1081.25</v>
      </c>
      <c r="I171" s="258">
        <v>250.85</v>
      </c>
      <c r="J171" s="258">
        <v>1008.1700000000001</v>
      </c>
      <c r="K171" s="258">
        <v>858.84999999999991</v>
      </c>
      <c r="L171" s="258">
        <v>430.09999999999997</v>
      </c>
      <c r="M171" s="258">
        <v>233.75</v>
      </c>
      <c r="N171" s="258">
        <v>457.9</v>
      </c>
      <c r="O171" s="258">
        <v>476.85</v>
      </c>
      <c r="P171" s="258">
        <v>329.25</v>
      </c>
      <c r="Q171" s="258">
        <v>663.16</v>
      </c>
      <c r="R171" s="258">
        <v>448.8</v>
      </c>
      <c r="S171" s="258">
        <v>6800.71</v>
      </c>
      <c r="T171" s="290"/>
      <c r="U171" s="292">
        <v>6.2185078591985823</v>
      </c>
      <c r="V171" s="292">
        <v>11.968673898605269</v>
      </c>
      <c r="W171" s="292">
        <v>2.776732344476422</v>
      </c>
      <c r="X171" s="292">
        <v>11.159729909231791</v>
      </c>
      <c r="Y171" s="292">
        <v>8.7754163686522926</v>
      </c>
      <c r="Z171" s="292">
        <v>4.3946050883825478</v>
      </c>
      <c r="AA171" s="292">
        <v>2.3883723306426892</v>
      </c>
      <c r="AB171" s="292">
        <v>4.6786553591498921</v>
      </c>
      <c r="AC171" s="292">
        <v>4.8722795545110857</v>
      </c>
      <c r="AD171" s="292">
        <v>3.3641565341779911</v>
      </c>
      <c r="AE171" s="292">
        <v>6.7759272504342487</v>
      </c>
      <c r="AF171" s="292">
        <v>4.5856748748339635</v>
      </c>
      <c r="AG171" s="258">
        <v>5.9965609476913988</v>
      </c>
      <c r="AJ171" s="289"/>
      <c r="AQ171" s="258">
        <f t="shared" si="85"/>
        <v>1657.0794727700011</v>
      </c>
      <c r="AR171" s="258">
        <f t="shared" si="86"/>
        <v>1795.2</v>
      </c>
      <c r="AU171" s="293">
        <f t="shared" si="79"/>
        <v>5.9965609476913988</v>
      </c>
      <c r="AV171"/>
      <c r="AW171" s="294">
        <f t="shared" si="87"/>
        <v>6800.71</v>
      </c>
      <c r="AX171" s="295">
        <f t="shared" si="88"/>
        <v>6938.8305272299986</v>
      </c>
      <c r="AY171" s="296">
        <f t="shared" ca="1" si="89"/>
        <v>104.58238884145948</v>
      </c>
      <c r="AZ171" s="297">
        <f t="shared" ca="1" si="93"/>
        <v>7525.616024915671</v>
      </c>
      <c r="BA171" s="295">
        <f t="shared" ca="1" si="90"/>
        <v>586.78549768567245</v>
      </c>
      <c r="BD171" s="369">
        <f t="shared" ca="1" si="91"/>
        <v>29.307361590222175</v>
      </c>
      <c r="BE171" s="369">
        <f t="shared" ca="1" si="92"/>
        <v>7554.9233865058932</v>
      </c>
    </row>
    <row r="172" spans="1:57" ht="12" customHeight="1">
      <c r="A172" s="260" t="s">
        <v>627</v>
      </c>
      <c r="B172" s="260" t="s">
        <v>628</v>
      </c>
      <c r="C172" s="290"/>
      <c r="D172" s="290"/>
      <c r="E172" s="290"/>
      <c r="F172" s="290"/>
      <c r="G172" s="258">
        <v>0</v>
      </c>
      <c r="H172" s="258">
        <v>0</v>
      </c>
      <c r="I172" s="258">
        <v>0</v>
      </c>
      <c r="J172" s="258">
        <v>500</v>
      </c>
      <c r="K172" s="258">
        <v>0</v>
      </c>
      <c r="L172" s="258">
        <v>1100</v>
      </c>
      <c r="M172" s="258">
        <v>380</v>
      </c>
      <c r="N172" s="258">
        <v>1300</v>
      </c>
      <c r="O172" s="258">
        <v>-79.430000000000007</v>
      </c>
      <c r="P172" s="258">
        <v>1092.5</v>
      </c>
      <c r="Q172" s="258">
        <v>0</v>
      </c>
      <c r="R172" s="258">
        <v>500</v>
      </c>
      <c r="S172" s="258">
        <v>4793.07</v>
      </c>
      <c r="T172" s="290"/>
      <c r="U172" s="292"/>
      <c r="V172" s="292"/>
      <c r="W172" s="292"/>
      <c r="X172" s="292"/>
      <c r="Y172" s="292"/>
      <c r="Z172" s="292"/>
      <c r="AA172" s="292"/>
      <c r="AB172" s="292"/>
      <c r="AC172" s="292"/>
      <c r="AD172" s="292"/>
      <c r="AE172" s="292"/>
      <c r="AF172" s="292"/>
      <c r="AG172" s="258"/>
      <c r="AJ172" s="289"/>
      <c r="AQ172" s="258">
        <f t="shared" si="85"/>
        <v>0</v>
      </c>
      <c r="AR172" s="258">
        <f t="shared" si="86"/>
        <v>0</v>
      </c>
      <c r="AU172" s="293">
        <f t="shared" si="79"/>
        <v>0</v>
      </c>
      <c r="AV172"/>
      <c r="AW172" s="294">
        <f t="shared" si="87"/>
        <v>4793.07</v>
      </c>
      <c r="AX172" s="295">
        <f t="shared" si="88"/>
        <v>4793.07</v>
      </c>
      <c r="AY172" s="296">
        <f t="shared" ca="1" si="89"/>
        <v>0</v>
      </c>
      <c r="AZ172" s="297">
        <f t="shared" ca="1" si="93"/>
        <v>0</v>
      </c>
      <c r="BA172" s="295">
        <f t="shared" ca="1" si="90"/>
        <v>-4793.07</v>
      </c>
      <c r="BD172" s="369">
        <f t="shared" ca="1" si="91"/>
        <v>0</v>
      </c>
      <c r="BE172" s="369">
        <f t="shared" ca="1" si="92"/>
        <v>0</v>
      </c>
    </row>
    <row r="173" spans="1:57" ht="12" customHeight="1" thickBot="1">
      <c r="A173" s="255"/>
      <c r="B173" s="255"/>
      <c r="C173" s="303"/>
      <c r="D173" s="303"/>
      <c r="E173" s="290"/>
      <c r="F173" s="303"/>
      <c r="S173" s="258"/>
      <c r="T173" s="303"/>
      <c r="AJ173" s="289"/>
      <c r="AU173" s="293"/>
      <c r="AV173"/>
      <c r="AW173" s="326"/>
    </row>
    <row r="174" spans="1:57" ht="12" customHeight="1" thickBot="1">
      <c r="A174" s="255"/>
      <c r="B174" s="305" t="s">
        <v>629</v>
      </c>
      <c r="C174" s="327"/>
      <c r="D174" s="303"/>
      <c r="E174" s="290"/>
      <c r="F174" s="303"/>
      <c r="G174" s="306">
        <v>228395.65999999997</v>
      </c>
      <c r="H174" s="306">
        <v>214829.9</v>
      </c>
      <c r="I174" s="306">
        <v>243362.32999999993</v>
      </c>
      <c r="J174" s="306">
        <v>234334.60000000003</v>
      </c>
      <c r="K174" s="306">
        <v>271743.94000000006</v>
      </c>
      <c r="L174" s="306">
        <v>249759.84000000005</v>
      </c>
      <c r="M174" s="306">
        <v>236448.67000000004</v>
      </c>
      <c r="N174" s="306">
        <v>225036.25999999995</v>
      </c>
      <c r="O174" s="306">
        <v>236565.61000000002</v>
      </c>
      <c r="P174" s="306">
        <v>262550.48</v>
      </c>
      <c r="Q174" s="306">
        <v>261089.56000000008</v>
      </c>
      <c r="R174" s="306">
        <v>251951.60000000003</v>
      </c>
      <c r="S174" s="306">
        <v>2916068.4499999997</v>
      </c>
      <c r="T174" s="303"/>
      <c r="AG174" s="308">
        <v>451.45893369938267</v>
      </c>
      <c r="AJ174" s="289"/>
      <c r="AK174" s="309">
        <f>SUM(AK148:AK171)</f>
        <v>0</v>
      </c>
      <c r="AL174"/>
      <c r="AM174" s="309">
        <f>SUM(AM148:AM171)</f>
        <v>0</v>
      </c>
      <c r="AN174"/>
      <c r="AO174" s="309">
        <f>SUM(AO148:AO171)</f>
        <v>451.45893369938267</v>
      </c>
      <c r="AQ174" s="306">
        <f t="shared" ref="AQ174:AR174" si="96">SUM(AQ148:AQ173)</f>
        <v>928473.07320901891</v>
      </c>
      <c r="AR174" s="306">
        <f t="shared" si="96"/>
        <v>1005806.4000000001</v>
      </c>
      <c r="AU174" s="293"/>
      <c r="AV174"/>
      <c r="AW174" s="310">
        <f>SUM(AW148:AW173)</f>
        <v>2916068.4499999997</v>
      </c>
      <c r="AX174" s="311">
        <f>SUM(AX148:AX173)</f>
        <v>2993401.7767909802</v>
      </c>
      <c r="AY174" s="311"/>
      <c r="AZ174" s="311">
        <f ca="1">SUM(AZ148:AZ173)</f>
        <v>3192867.4369392209</v>
      </c>
      <c r="BA174" s="311">
        <f ca="1">SUM(BA148:BA173)</f>
        <v>199465.66014824048</v>
      </c>
      <c r="BB174" s="312">
        <f ca="1">BA174/AX174</f>
        <v>6.6635111161747848E-2</v>
      </c>
      <c r="BD174" s="370">
        <f t="shared" ref="BD174:BE174" ca="1" si="97">SUM(BD148:BD173)</f>
        <v>12434.134318601811</v>
      </c>
      <c r="BE174" s="370">
        <f t="shared" ca="1" si="97"/>
        <v>3205301.5712578227</v>
      </c>
    </row>
    <row r="175" spans="1:57" ht="12" customHeight="1">
      <c r="A175" s="255"/>
      <c r="B175" s="255"/>
      <c r="C175" s="303"/>
      <c r="D175" s="303"/>
      <c r="E175" s="290"/>
      <c r="F175" s="303"/>
      <c r="T175" s="303"/>
      <c r="AJ175" s="289"/>
      <c r="AK175" s="328"/>
      <c r="AL175"/>
      <c r="AM175" s="328"/>
      <c r="AN175"/>
      <c r="AO175" s="328"/>
      <c r="AU175" s="293">
        <f t="shared" ref="AU175:AU187" si="98">+AG175+AT175</f>
        <v>0</v>
      </c>
      <c r="AV175"/>
      <c r="AW175" s="326"/>
    </row>
    <row r="176" spans="1:57" ht="12" customHeight="1">
      <c r="A176" s="317" t="s">
        <v>630</v>
      </c>
      <c r="B176" s="317" t="s">
        <v>630</v>
      </c>
      <c r="C176" s="303"/>
      <c r="D176" s="303"/>
      <c r="E176" s="290"/>
      <c r="F176" s="303"/>
      <c r="T176" s="303"/>
      <c r="AJ176" s="289"/>
      <c r="AU176" s="293">
        <f t="shared" si="98"/>
        <v>0</v>
      </c>
      <c r="AV176"/>
      <c r="AW176" s="326"/>
    </row>
    <row r="177" spans="1:57" ht="12" customHeight="1">
      <c r="A177" s="260" t="s">
        <v>631</v>
      </c>
      <c r="B177" s="260" t="s">
        <v>632</v>
      </c>
      <c r="C177" s="290">
        <v>42.47</v>
      </c>
      <c r="D177" s="290">
        <v>42.47</v>
      </c>
      <c r="E177" s="291">
        <v>34</v>
      </c>
      <c r="F177" s="303"/>
      <c r="G177" s="258">
        <v>159394.57</v>
      </c>
      <c r="H177" s="258">
        <v>149814.01</v>
      </c>
      <c r="I177" s="258">
        <v>175820.06</v>
      </c>
      <c r="J177" s="258">
        <v>166163.56</v>
      </c>
      <c r="K177" s="258">
        <v>186446.19</v>
      </c>
      <c r="L177" s="258">
        <v>173253.31</v>
      </c>
      <c r="M177" s="258">
        <v>163441.54999999999</v>
      </c>
      <c r="N177" s="258">
        <v>153411.84000000003</v>
      </c>
      <c r="O177" s="258">
        <v>172517.01</v>
      </c>
      <c r="P177" s="258">
        <v>181879.95</v>
      </c>
      <c r="Q177" s="258">
        <v>171921.43</v>
      </c>
      <c r="R177" s="258">
        <v>165257.08000000002</v>
      </c>
      <c r="S177" s="258">
        <f>SUM(G177:R177)</f>
        <v>2019320.56</v>
      </c>
      <c r="T177" s="303"/>
      <c r="U177" s="292"/>
      <c r="V177" s="292"/>
      <c r="W177" s="292"/>
      <c r="X177" s="292"/>
      <c r="Y177" s="292"/>
      <c r="Z177" s="292"/>
      <c r="AA177" s="292"/>
      <c r="AB177" s="292"/>
      <c r="AC177" s="292"/>
      <c r="AD177" s="292"/>
      <c r="AE177" s="292"/>
      <c r="AF177" s="292"/>
      <c r="AG177" s="307"/>
      <c r="AJ177" s="289"/>
      <c r="AQ177"/>
      <c r="AR177"/>
      <c r="AU177" s="293">
        <f t="shared" si="98"/>
        <v>0</v>
      </c>
      <c r="AV177"/>
      <c r="AW177" s="294">
        <f>S177</f>
        <v>2019320.56</v>
      </c>
      <c r="AX177" s="295">
        <f>AW177</f>
        <v>2019320.56</v>
      </c>
      <c r="AY177" s="296"/>
      <c r="AZ177" s="297">
        <f>AX177</f>
        <v>2019320.56</v>
      </c>
      <c r="BA177" s="295">
        <f t="shared" ref="BA177" si="99">AZ177-AX177</f>
        <v>0</v>
      </c>
      <c r="BB177" s="312">
        <f>BA177/AX177</f>
        <v>0</v>
      </c>
    </row>
    <row r="178" spans="1:57" ht="12" customHeight="1">
      <c r="C178" s="303"/>
      <c r="D178" s="303"/>
      <c r="E178" s="290"/>
      <c r="F178" s="303"/>
      <c r="T178" s="303"/>
      <c r="AJ178" s="289"/>
      <c r="AQ178"/>
      <c r="AR178"/>
      <c r="AU178" s="293">
        <f t="shared" si="98"/>
        <v>0</v>
      </c>
      <c r="AV178"/>
      <c r="AW178" s="326"/>
    </row>
    <row r="179" spans="1:57" ht="12" customHeight="1">
      <c r="A179" s="255"/>
      <c r="B179" s="305" t="s">
        <v>633</v>
      </c>
      <c r="C179" s="303"/>
      <c r="D179" s="303"/>
      <c r="E179" s="290"/>
      <c r="F179" s="303"/>
      <c r="G179" s="306">
        <f t="shared" ref="G179:S179" si="100">SUM(G177:G178)</f>
        <v>159394.57</v>
      </c>
      <c r="H179" s="306">
        <f t="shared" si="100"/>
        <v>149814.01</v>
      </c>
      <c r="I179" s="306">
        <f t="shared" si="100"/>
        <v>175820.06</v>
      </c>
      <c r="J179" s="306">
        <f t="shared" si="100"/>
        <v>166163.56</v>
      </c>
      <c r="K179" s="306">
        <f t="shared" si="100"/>
        <v>186446.19</v>
      </c>
      <c r="L179" s="306">
        <f t="shared" si="100"/>
        <v>173253.31</v>
      </c>
      <c r="M179" s="306">
        <f t="shared" si="100"/>
        <v>163441.54999999999</v>
      </c>
      <c r="N179" s="306">
        <f t="shared" si="100"/>
        <v>153411.84000000003</v>
      </c>
      <c r="O179" s="306">
        <f t="shared" si="100"/>
        <v>172517.01</v>
      </c>
      <c r="P179" s="306">
        <f t="shared" si="100"/>
        <v>181879.95</v>
      </c>
      <c r="Q179" s="306">
        <f t="shared" si="100"/>
        <v>171921.43</v>
      </c>
      <c r="R179" s="306">
        <f t="shared" si="100"/>
        <v>165257.08000000002</v>
      </c>
      <c r="S179" s="306">
        <f t="shared" si="100"/>
        <v>2019320.56</v>
      </c>
      <c r="T179" s="303"/>
      <c r="AJ179" s="289"/>
      <c r="AQ179"/>
      <c r="AR179"/>
      <c r="AU179" s="293">
        <f t="shared" si="98"/>
        <v>0</v>
      </c>
      <c r="AV179"/>
      <c r="AW179" s="311">
        <f>SUM(AW177:AW178)</f>
        <v>2019320.56</v>
      </c>
      <c r="AX179" s="311">
        <f>SUM(AX175:AX178)</f>
        <v>2019320.56</v>
      </c>
      <c r="AY179" s="311"/>
      <c r="AZ179" s="311">
        <f>SUM(AZ175:AZ178)</f>
        <v>2019320.56</v>
      </c>
      <c r="BA179" s="311">
        <f>SUM(BA175:BA178)</f>
        <v>0</v>
      </c>
    </row>
    <row r="180" spans="1:57" ht="12" customHeight="1">
      <c r="A180" s="255"/>
      <c r="B180" s="305"/>
      <c r="C180" s="303"/>
      <c r="D180" s="303"/>
      <c r="E180" s="290"/>
      <c r="F180" s="303"/>
      <c r="G180" s="329"/>
      <c r="H180" s="329"/>
      <c r="I180" s="329"/>
      <c r="J180" s="329"/>
      <c r="K180" s="329"/>
      <c r="L180" s="329"/>
      <c r="M180" s="329"/>
      <c r="N180" s="329"/>
      <c r="O180" s="329"/>
      <c r="P180" s="329"/>
      <c r="Q180" s="329"/>
      <c r="R180" s="329"/>
      <c r="S180" s="329"/>
      <c r="T180" s="303"/>
      <c r="AJ180" s="284"/>
      <c r="AQ180"/>
      <c r="AR180"/>
      <c r="AU180" s="293">
        <f t="shared" si="98"/>
        <v>0</v>
      </c>
      <c r="AV180"/>
      <c r="AW180" s="326"/>
    </row>
    <row r="181" spans="1:57" s="255" customFormat="1" ht="12" customHeight="1">
      <c r="A181" s="313" t="s">
        <v>634</v>
      </c>
      <c r="B181" s="313" t="s">
        <v>634</v>
      </c>
      <c r="C181" s="290"/>
      <c r="D181" s="290"/>
      <c r="E181" s="290"/>
      <c r="F181" s="290"/>
      <c r="G181" s="258"/>
      <c r="H181" s="258"/>
      <c r="I181" s="258"/>
      <c r="J181" s="258"/>
      <c r="K181" s="258"/>
      <c r="L181" s="258"/>
      <c r="M181" s="258"/>
      <c r="N181" s="258"/>
      <c r="O181" s="258"/>
      <c r="P181" s="258"/>
      <c r="Q181" s="258"/>
      <c r="R181" s="258"/>
      <c r="S181" s="258"/>
      <c r="T181" s="290"/>
      <c r="U181" s="259"/>
      <c r="V181" s="259"/>
      <c r="W181" s="259"/>
      <c r="X181" s="259"/>
      <c r="Y181" s="259"/>
      <c r="Z181" s="259"/>
      <c r="AA181" s="259"/>
      <c r="AB181" s="259"/>
      <c r="AC181" s="259"/>
      <c r="AD181" s="259"/>
      <c r="AE181" s="259"/>
      <c r="AF181" s="259"/>
      <c r="AG181" s="258"/>
      <c r="AI181" s="260"/>
      <c r="AJ181" s="289"/>
      <c r="AK181" s="260"/>
      <c r="AL181" s="260"/>
      <c r="AM181" s="260"/>
      <c r="AN181" s="260"/>
      <c r="AO181" s="260"/>
      <c r="AP181" s="260"/>
      <c r="AQ181"/>
      <c r="AR181"/>
      <c r="AS181" s="260"/>
      <c r="AT181" s="260"/>
      <c r="AU181" s="293">
        <f t="shared" si="98"/>
        <v>0</v>
      </c>
      <c r="AV181"/>
      <c r="AW181" s="326"/>
      <c r="AX181" s="260"/>
      <c r="AY181" s="260"/>
      <c r="AZ181" s="260"/>
      <c r="BA181" s="260"/>
      <c r="BB181" s="260"/>
      <c r="BD181" s="365"/>
      <c r="BE181" s="365"/>
    </row>
    <row r="182" spans="1:57" s="255" customFormat="1" ht="12" customHeight="1">
      <c r="A182" s="260" t="s">
        <v>635</v>
      </c>
      <c r="B182" s="260" t="s">
        <v>636</v>
      </c>
      <c r="C182" s="290"/>
      <c r="D182" s="290"/>
      <c r="E182" s="290"/>
      <c r="F182" s="290"/>
      <c r="G182" s="258">
        <v>-44.79</v>
      </c>
      <c r="H182" s="258">
        <v>-73.7</v>
      </c>
      <c r="I182" s="258">
        <v>-59.519999999999996</v>
      </c>
      <c r="J182" s="258">
        <v>-41.75</v>
      </c>
      <c r="K182" s="258">
        <v>-107.03999999999999</v>
      </c>
      <c r="L182" s="258">
        <v>-81.67</v>
      </c>
      <c r="M182" s="258">
        <v>-37.099999999999994</v>
      </c>
      <c r="N182" s="258">
        <v>-87.050000000000011</v>
      </c>
      <c r="O182" s="258">
        <v>-38.06</v>
      </c>
      <c r="P182" s="258">
        <v>-15.66</v>
      </c>
      <c r="Q182" s="258">
        <v>-92.34</v>
      </c>
      <c r="R182" s="258">
        <v>-6.05</v>
      </c>
      <c r="S182" s="258">
        <f>SUM(G182:R182)</f>
        <v>-684.72999999999979</v>
      </c>
      <c r="T182" s="290"/>
      <c r="U182" s="259"/>
      <c r="V182" s="259"/>
      <c r="W182" s="259"/>
      <c r="X182" s="259"/>
      <c r="Y182" s="259"/>
      <c r="Z182" s="259"/>
      <c r="AA182" s="259"/>
      <c r="AB182" s="259"/>
      <c r="AC182" s="259"/>
      <c r="AD182" s="259"/>
      <c r="AE182" s="259"/>
      <c r="AF182" s="259"/>
      <c r="AG182" s="258"/>
      <c r="AI182" s="260"/>
      <c r="AJ182" s="289"/>
      <c r="AK182" s="260"/>
      <c r="AP182" s="260"/>
      <c r="AQ182"/>
      <c r="AR182"/>
      <c r="AS182" s="260"/>
      <c r="AT182" s="260"/>
      <c r="AU182" s="293">
        <f t="shared" si="98"/>
        <v>0</v>
      </c>
      <c r="AV182"/>
      <c r="AW182" s="294">
        <f>S182</f>
        <v>-684.72999999999979</v>
      </c>
      <c r="AX182" s="295">
        <f t="shared" ref="AX182:AX184" si="101">AW182</f>
        <v>-684.72999999999979</v>
      </c>
      <c r="AY182" s="296"/>
      <c r="AZ182" s="297">
        <f t="shared" ref="AZ182:AZ184" si="102">AX182</f>
        <v>-684.72999999999979</v>
      </c>
      <c r="BA182" s="295">
        <f t="shared" ref="BA182:BA184" si="103">AZ182-AX182</f>
        <v>0</v>
      </c>
      <c r="BB182" s="260"/>
      <c r="BD182" s="369">
        <f t="shared" ref="BD182:BD184" ca="1" si="104">BE$2*AZ182</f>
        <v>-2.6665763487312248</v>
      </c>
      <c r="BE182" s="369">
        <f t="shared" ref="BE182:BE184" ca="1" si="105">+BD182+AZ182</f>
        <v>-687.39657634873106</v>
      </c>
    </row>
    <row r="183" spans="1:57" s="255" customFormat="1" ht="12" customHeight="1">
      <c r="A183" s="260" t="s">
        <v>637</v>
      </c>
      <c r="B183" s="260" t="s">
        <v>638</v>
      </c>
      <c r="C183" s="290"/>
      <c r="D183" s="290"/>
      <c r="E183" s="290"/>
      <c r="F183" s="290"/>
      <c r="G183" s="258">
        <v>2752.46</v>
      </c>
      <c r="H183" s="258">
        <v>3337.66</v>
      </c>
      <c r="I183" s="258">
        <v>2582.9499999999998</v>
      </c>
      <c r="J183" s="258">
        <v>2664.15</v>
      </c>
      <c r="K183" s="258">
        <v>2229.8900000000003</v>
      </c>
      <c r="L183" s="258">
        <v>2812.65</v>
      </c>
      <c r="M183" s="258">
        <v>2978</v>
      </c>
      <c r="N183" s="258">
        <v>2311.5699999999997</v>
      </c>
      <c r="O183" s="258">
        <v>2542.5500000000002</v>
      </c>
      <c r="P183" s="258">
        <v>2587.92</v>
      </c>
      <c r="Q183" s="258">
        <v>2247.66</v>
      </c>
      <c r="R183" s="258">
        <v>2560.83</v>
      </c>
      <c r="S183" s="258">
        <f>SUM(G183:R183)</f>
        <v>31608.29</v>
      </c>
      <c r="T183" s="290"/>
      <c r="U183" s="259"/>
      <c r="V183" s="259"/>
      <c r="W183" s="259"/>
      <c r="X183" s="259"/>
      <c r="Y183" s="259"/>
      <c r="Z183" s="259"/>
      <c r="AA183" s="259"/>
      <c r="AB183" s="259"/>
      <c r="AC183" s="259"/>
      <c r="AD183" s="259"/>
      <c r="AE183" s="259"/>
      <c r="AF183" s="259"/>
      <c r="AG183" s="258"/>
      <c r="AI183" s="260"/>
      <c r="AP183" s="260"/>
      <c r="AQ183"/>
      <c r="AR183"/>
      <c r="AS183" s="260"/>
      <c r="AT183" s="260"/>
      <c r="AU183" s="293">
        <f t="shared" si="98"/>
        <v>0</v>
      </c>
      <c r="AV183"/>
      <c r="AW183" s="294">
        <f>S183</f>
        <v>31608.29</v>
      </c>
      <c r="AX183" s="295">
        <f t="shared" si="101"/>
        <v>31608.29</v>
      </c>
      <c r="AY183" s="296"/>
      <c r="AZ183" s="297">
        <f t="shared" si="102"/>
        <v>31608.29</v>
      </c>
      <c r="BA183" s="295">
        <f t="shared" si="103"/>
        <v>0</v>
      </c>
      <c r="BB183" s="260"/>
      <c r="BD183" s="369">
        <f t="shared" ca="1" si="104"/>
        <v>123.09365521860838</v>
      </c>
      <c r="BE183" s="369">
        <f t="shared" ca="1" si="105"/>
        <v>31731.383655218608</v>
      </c>
    </row>
    <row r="184" spans="1:57" s="255" customFormat="1" ht="12" customHeight="1">
      <c r="A184" s="260" t="s">
        <v>639</v>
      </c>
      <c r="B184" s="260" t="s">
        <v>640</v>
      </c>
      <c r="C184" s="290">
        <v>13.85</v>
      </c>
      <c r="D184" s="290">
        <v>13.85</v>
      </c>
      <c r="E184" s="291">
        <v>16</v>
      </c>
      <c r="F184" s="290"/>
      <c r="G184" s="258">
        <v>0</v>
      </c>
      <c r="H184" s="258">
        <v>0</v>
      </c>
      <c r="I184" s="258">
        <v>0</v>
      </c>
      <c r="J184" s="258">
        <v>0</v>
      </c>
      <c r="K184" s="258">
        <v>0</v>
      </c>
      <c r="L184" s="258">
        <v>0</v>
      </c>
      <c r="M184" s="258">
        <v>0</v>
      </c>
      <c r="N184" s="258">
        <v>0</v>
      </c>
      <c r="O184" s="258">
        <v>0</v>
      </c>
      <c r="P184" s="258">
        <v>0</v>
      </c>
      <c r="Q184" s="258">
        <v>0</v>
      </c>
      <c r="R184" s="258">
        <v>0</v>
      </c>
      <c r="S184" s="258">
        <f>SUM(G184:R184)</f>
        <v>0</v>
      </c>
      <c r="T184" s="290"/>
      <c r="U184" s="259"/>
      <c r="V184" s="259"/>
      <c r="W184" s="259"/>
      <c r="X184" s="259"/>
      <c r="Y184" s="259"/>
      <c r="Z184" s="259"/>
      <c r="AA184" s="259"/>
      <c r="AB184" s="259"/>
      <c r="AC184" s="259"/>
      <c r="AD184" s="259"/>
      <c r="AE184" s="259"/>
      <c r="AF184" s="259"/>
      <c r="AG184" s="258"/>
      <c r="AQ184"/>
      <c r="AR184"/>
      <c r="AU184" s="293">
        <f t="shared" si="98"/>
        <v>0</v>
      </c>
      <c r="AV184"/>
      <c r="AW184" s="294">
        <f>S184</f>
        <v>0</v>
      </c>
      <c r="AX184" s="295">
        <f t="shared" si="101"/>
        <v>0</v>
      </c>
      <c r="AY184" s="296"/>
      <c r="AZ184" s="297">
        <f t="shared" si="102"/>
        <v>0</v>
      </c>
      <c r="BA184" s="295">
        <f t="shared" si="103"/>
        <v>0</v>
      </c>
      <c r="BD184" s="369">
        <f t="shared" ca="1" si="104"/>
        <v>0</v>
      </c>
      <c r="BE184" s="369">
        <f t="shared" ca="1" si="105"/>
        <v>0</v>
      </c>
    </row>
    <row r="185" spans="1:57" s="255" customFormat="1" ht="12" customHeight="1">
      <c r="A185" s="303"/>
      <c r="B185" s="303"/>
      <c r="C185" s="290"/>
      <c r="D185" s="290"/>
      <c r="E185" s="290"/>
      <c r="F185" s="290"/>
      <c r="G185" s="258"/>
      <c r="H185" s="258"/>
      <c r="I185" s="258"/>
      <c r="J185" s="258"/>
      <c r="K185" s="258"/>
      <c r="L185" s="258"/>
      <c r="M185" s="258"/>
      <c r="N185" s="258"/>
      <c r="O185" s="258"/>
      <c r="P185" s="258"/>
      <c r="Q185" s="258"/>
      <c r="R185" s="258"/>
      <c r="S185" s="258"/>
      <c r="T185" s="290"/>
      <c r="U185" s="259"/>
      <c r="V185" s="259"/>
      <c r="W185" s="259"/>
      <c r="X185" s="259"/>
      <c r="Y185" s="259"/>
      <c r="Z185" s="259"/>
      <c r="AA185" s="259"/>
      <c r="AB185" s="259"/>
      <c r="AC185" s="259"/>
      <c r="AD185" s="259"/>
      <c r="AE185" s="259"/>
      <c r="AF185" s="259"/>
      <c r="AG185" s="258"/>
      <c r="AQ185"/>
      <c r="AR185"/>
      <c r="AU185" s="293">
        <f t="shared" si="98"/>
        <v>0</v>
      </c>
      <c r="AV185"/>
      <c r="AW185" s="302"/>
      <c r="BD185" s="365"/>
      <c r="BE185" s="365"/>
    </row>
    <row r="186" spans="1:57" s="255" customFormat="1" ht="12" customHeight="1">
      <c r="B186" s="305" t="s">
        <v>641</v>
      </c>
      <c r="C186" s="290"/>
      <c r="D186" s="290"/>
      <c r="E186" s="290"/>
      <c r="F186" s="290"/>
      <c r="G186" s="306">
        <f t="shared" ref="G186:S186" si="106">SUM(G182:G185)</f>
        <v>2707.67</v>
      </c>
      <c r="H186" s="306">
        <f t="shared" si="106"/>
        <v>3263.96</v>
      </c>
      <c r="I186" s="306">
        <f>SUM(I182:I185)</f>
        <v>2523.4299999999998</v>
      </c>
      <c r="J186" s="306">
        <f t="shared" si="106"/>
        <v>2622.4</v>
      </c>
      <c r="K186" s="306">
        <f t="shared" si="106"/>
        <v>2122.8500000000004</v>
      </c>
      <c r="L186" s="306">
        <f t="shared" si="106"/>
        <v>2730.98</v>
      </c>
      <c r="M186" s="306">
        <f t="shared" si="106"/>
        <v>2940.9</v>
      </c>
      <c r="N186" s="306">
        <f t="shared" si="106"/>
        <v>2224.5199999999995</v>
      </c>
      <c r="O186" s="306">
        <f t="shared" si="106"/>
        <v>2504.4900000000002</v>
      </c>
      <c r="P186" s="306">
        <f t="shared" si="106"/>
        <v>2572.2600000000002</v>
      </c>
      <c r="Q186" s="306">
        <f t="shared" si="106"/>
        <v>2155.3199999999997</v>
      </c>
      <c r="R186" s="306">
        <f t="shared" si="106"/>
        <v>2554.7799999999997</v>
      </c>
      <c r="S186" s="306">
        <f t="shared" si="106"/>
        <v>30923.56</v>
      </c>
      <c r="T186" s="290"/>
      <c r="U186" s="259"/>
      <c r="V186" s="259"/>
      <c r="W186" s="259"/>
      <c r="X186" s="259"/>
      <c r="Y186" s="259"/>
      <c r="Z186" s="259"/>
      <c r="AA186" s="259"/>
      <c r="AB186" s="259"/>
      <c r="AC186" s="259"/>
      <c r="AD186" s="259"/>
      <c r="AE186" s="259"/>
      <c r="AF186" s="259"/>
      <c r="AG186" s="258"/>
      <c r="AQ186"/>
      <c r="AR186"/>
      <c r="AU186" s="293">
        <f t="shared" si="98"/>
        <v>0</v>
      </c>
      <c r="AV186"/>
      <c r="AW186" s="311">
        <f>SUM(AW182:AW185)</f>
        <v>30923.56</v>
      </c>
      <c r="AX186" s="311">
        <f>SUM(AX182:AX185)</f>
        <v>30923.56</v>
      </c>
      <c r="AY186" s="311"/>
      <c r="AZ186" s="311">
        <f>SUM(AZ182:AZ185)</f>
        <v>30923.56</v>
      </c>
      <c r="BA186" s="311">
        <f>SUM(BA182:BA185)</f>
        <v>0</v>
      </c>
      <c r="BB186" s="312">
        <f>BA186/AX186</f>
        <v>0</v>
      </c>
      <c r="BD186" s="370">
        <f t="shared" ref="BD186:BE186" ca="1" si="107">SUM(BD182:BD185)</f>
        <v>120.42707886987715</v>
      </c>
      <c r="BE186" s="370">
        <f t="shared" ca="1" si="107"/>
        <v>31043.987078869875</v>
      </c>
    </row>
    <row r="187" spans="1:57" ht="12" customHeight="1" thickBot="1">
      <c r="A187" s="255"/>
      <c r="B187" s="305"/>
      <c r="C187" s="303"/>
      <c r="D187" s="303"/>
      <c r="E187" s="303"/>
      <c r="F187" s="303"/>
      <c r="T187" s="303"/>
      <c r="AI187" s="255"/>
      <c r="AJ187" s="255"/>
      <c r="AK187" s="255"/>
      <c r="AL187" s="255"/>
      <c r="AM187" s="255"/>
      <c r="AN187" s="255"/>
      <c r="AO187" s="255"/>
      <c r="AP187" s="255"/>
      <c r="AS187" s="255"/>
      <c r="AT187" s="255"/>
      <c r="AU187" s="293">
        <f t="shared" si="98"/>
        <v>0</v>
      </c>
      <c r="AV187"/>
      <c r="AW187" s="302"/>
      <c r="AX187" s="255"/>
      <c r="AY187" s="255"/>
      <c r="AZ187" s="255"/>
      <c r="BA187" s="255"/>
      <c r="BB187" s="255"/>
    </row>
    <row r="188" spans="1:57" ht="12" customHeight="1" thickBot="1">
      <c r="A188" s="317"/>
      <c r="B188" s="305" t="s">
        <v>642</v>
      </c>
      <c r="C188" s="303"/>
      <c r="D188" s="303"/>
      <c r="E188" s="303"/>
      <c r="F188" s="303"/>
      <c r="G188" s="306">
        <f t="shared" ref="G188:S188" si="108">SUM(G48,G53,G58,G143,G174,G179,G186)</f>
        <v>1321393.5249999994</v>
      </c>
      <c r="H188" s="306">
        <f t="shared" si="108"/>
        <v>1278664.3099999998</v>
      </c>
      <c r="I188" s="306">
        <f t="shared" si="108"/>
        <v>1330040.9349999998</v>
      </c>
      <c r="J188" s="306">
        <f t="shared" si="108"/>
        <v>1304949.0250000001</v>
      </c>
      <c r="K188" s="306">
        <f t="shared" si="108"/>
        <v>1417179.7399999998</v>
      </c>
      <c r="L188" s="306">
        <f t="shared" si="108"/>
        <v>1370304.2749999999</v>
      </c>
      <c r="M188" s="306">
        <f t="shared" si="108"/>
        <v>1335402.8249999995</v>
      </c>
      <c r="N188" s="306">
        <f t="shared" si="108"/>
        <v>1296528.2900000003</v>
      </c>
      <c r="O188" s="306">
        <f t="shared" si="108"/>
        <v>1343607.2950000002</v>
      </c>
      <c r="P188" s="306">
        <f t="shared" si="108"/>
        <v>1374075.0650000002</v>
      </c>
      <c r="Q188" s="306">
        <f t="shared" si="108"/>
        <v>1368783.5350000001</v>
      </c>
      <c r="R188" s="306">
        <f t="shared" si="108"/>
        <v>1364292.0300000003</v>
      </c>
      <c r="S188" s="306">
        <f t="shared" si="108"/>
        <v>16105220.850000001</v>
      </c>
      <c r="T188" s="303"/>
      <c r="AG188" s="330">
        <f>+AG143+AG174+AG56+AG48+AG51</f>
        <v>28704.12549895795</v>
      </c>
      <c r="AK188" s="309">
        <f>+AK174+AK143+AK56+AK48+AK51</f>
        <v>21540.464053727836</v>
      </c>
      <c r="AL188"/>
      <c r="AM188" s="309">
        <f>+AM174+AM143+AM56+AM48+AM51</f>
        <v>5450.7870228752236</v>
      </c>
      <c r="AN188"/>
      <c r="AO188" s="309">
        <f>+AO174+AO143+AO56+AO51+AO48</f>
        <v>451.45893369938267</v>
      </c>
      <c r="AQ188" s="306">
        <f t="shared" ref="AQ188" si="109">SUM(AQ48,AQ53,AQ58,AQ143,AQ174,AQ179,AQ186)</f>
        <v>4447085.4543891363</v>
      </c>
      <c r="AR188" s="329"/>
      <c r="AT188" s="309">
        <f>+AO188+AM188+AK188</f>
        <v>27442.710010302442</v>
      </c>
      <c r="AU188" s="293"/>
      <c r="AV188"/>
      <c r="AW188" s="306">
        <f t="shared" ref="AW188" si="110">SUM(AW48,AW53,AW58,AW143,AW174,AW179,AW186)</f>
        <v>16105220.850000001</v>
      </c>
      <c r="AX188" s="255"/>
      <c r="AY188" s="255"/>
      <c r="AZ188" s="255"/>
      <c r="BA188" s="255"/>
      <c r="BB188" s="255"/>
    </row>
    <row r="189" spans="1:57" ht="14.4">
      <c r="A189" s="317"/>
      <c r="B189" s="317"/>
      <c r="C189" s="303"/>
      <c r="D189" s="303"/>
      <c r="E189" s="303"/>
      <c r="F189" s="303"/>
      <c r="G189" s="331">
        <v>0</v>
      </c>
      <c r="H189" s="331">
        <v>0</v>
      </c>
      <c r="I189" s="331">
        <v>-4.9999996554106474E-3</v>
      </c>
      <c r="J189" s="331">
        <v>4.999999888241291E-3</v>
      </c>
      <c r="K189" s="331">
        <v>0</v>
      </c>
      <c r="L189" s="331">
        <v>0</v>
      </c>
      <c r="M189" s="331">
        <v>0</v>
      </c>
      <c r="N189" s="331">
        <v>0</v>
      </c>
      <c r="O189" s="331">
        <v>0</v>
      </c>
      <c r="P189" s="331">
        <v>0</v>
      </c>
      <c r="Q189" s="331">
        <v>0</v>
      </c>
      <c r="R189" s="331">
        <v>0</v>
      </c>
      <c r="S189" s="331">
        <f>SUM(G189:R189)</f>
        <v>2.3283064365386963E-10</v>
      </c>
      <c r="T189" s="303"/>
      <c r="U189" s="332"/>
      <c r="V189" s="332"/>
      <c r="W189" s="332"/>
      <c r="X189" s="332"/>
      <c r="Y189" s="332"/>
      <c r="Z189" s="332"/>
      <c r="AA189" s="332"/>
      <c r="AB189" s="332"/>
      <c r="AC189" s="332"/>
      <c r="AD189" s="332"/>
      <c r="AE189" s="332"/>
      <c r="AF189" s="332"/>
      <c r="AI189" s="255"/>
      <c r="AK189" s="255"/>
      <c r="AL189" s="255"/>
      <c r="AM189" s="255"/>
      <c r="AN189" s="255"/>
      <c r="AO189" s="255"/>
      <c r="AP189" s="255"/>
      <c r="AQ189" s="331"/>
      <c r="AR189" s="331"/>
      <c r="AS189" s="255"/>
      <c r="AT189" s="255"/>
      <c r="AU189" s="293"/>
      <c r="AV189"/>
      <c r="AW189" s="302"/>
      <c r="AX189" s="255"/>
      <c r="AY189" s="255"/>
      <c r="AZ189" s="255"/>
      <c r="BA189" s="255"/>
      <c r="BB189" s="255"/>
    </row>
    <row r="190" spans="1:57" ht="14.4">
      <c r="G190" s="331"/>
      <c r="H190" s="331"/>
      <c r="I190" s="331"/>
      <c r="J190" s="331"/>
      <c r="K190" s="331"/>
      <c r="L190" s="331"/>
      <c r="M190" s="331"/>
      <c r="N190" s="331"/>
      <c r="O190" s="331"/>
      <c r="P190" s="331"/>
      <c r="Q190" s="331"/>
      <c r="R190" s="331"/>
      <c r="S190" s="331"/>
      <c r="AQ190" s="331"/>
      <c r="AR190" s="331"/>
      <c r="AU190" s="293"/>
      <c r="AV190"/>
      <c r="AW190" s="326"/>
    </row>
    <row r="191" spans="1:57" ht="14.4">
      <c r="M191" s="331"/>
      <c r="N191" s="331"/>
      <c r="O191" s="331"/>
      <c r="P191" s="331"/>
      <c r="R191" s="331"/>
      <c r="S191" s="333"/>
      <c r="AQ191" s="331"/>
      <c r="AR191" s="331"/>
      <c r="AV191"/>
      <c r="AW191" s="334" t="s">
        <v>643</v>
      </c>
      <c r="AX191" s="335"/>
      <c r="AY191" s="335"/>
      <c r="AZ191" s="335"/>
      <c r="BA191" s="335"/>
    </row>
    <row r="192" spans="1:57" ht="24.6">
      <c r="O192" s="331"/>
      <c r="AV192"/>
      <c r="AW192" s="262" t="s">
        <v>337</v>
      </c>
      <c r="AX192" s="262" t="s">
        <v>338</v>
      </c>
      <c r="AY192" s="262" t="s">
        <v>339</v>
      </c>
      <c r="AZ192" s="262" t="s">
        <v>340</v>
      </c>
      <c r="BA192" s="262" t="s">
        <v>341</v>
      </c>
    </row>
    <row r="193" spans="7:54">
      <c r="AV193" s="263" t="s">
        <v>343</v>
      </c>
      <c r="AW193" s="295">
        <f>AW48</f>
        <v>3519458.2100000004</v>
      </c>
      <c r="AX193" s="295">
        <f>AX48</f>
        <v>3614509.657563115</v>
      </c>
      <c r="AY193" s="295"/>
      <c r="AZ193" s="295">
        <f ca="1">AZ48</f>
        <v>3856111.193637854</v>
      </c>
      <c r="BA193" s="295">
        <f ca="1">BA48</f>
        <v>241601.53607473674</v>
      </c>
      <c r="BB193" s="312">
        <f ca="1">BA193/AX193</f>
        <v>6.684213322523623E-2</v>
      </c>
    </row>
    <row r="194" spans="7:54">
      <c r="G194" s="336">
        <f>G188/$S$188</f>
        <v>8.2047525911449967E-2</v>
      </c>
      <c r="H194" s="336">
        <f t="shared" ref="H194:S194" si="111">H188/$S$188</f>
        <v>7.9394397748975901E-2</v>
      </c>
      <c r="I194" s="336">
        <f t="shared" si="111"/>
        <v>8.258445800822406E-2</v>
      </c>
      <c r="J194" s="336">
        <f t="shared" si="111"/>
        <v>8.1026459503658402E-2</v>
      </c>
      <c r="K194" s="336">
        <f t="shared" si="111"/>
        <v>8.7995051617066125E-2</v>
      </c>
      <c r="L194" s="336">
        <f t="shared" si="111"/>
        <v>8.5084475882862526E-2</v>
      </c>
      <c r="M194" s="336">
        <f t="shared" si="111"/>
        <v>8.2917386693272158E-2</v>
      </c>
      <c r="N194" s="336">
        <f t="shared" si="111"/>
        <v>8.050360203536111E-2</v>
      </c>
      <c r="O194" s="336">
        <f t="shared" si="111"/>
        <v>8.342681590733976E-2</v>
      </c>
      <c r="P194" s="336">
        <f t="shared" si="111"/>
        <v>8.5318610517532895E-2</v>
      </c>
      <c r="Q194" s="336">
        <f t="shared" si="111"/>
        <v>8.4990050602131301E-2</v>
      </c>
      <c r="R194" s="336">
        <f t="shared" si="111"/>
        <v>8.4711165572125643E-2</v>
      </c>
      <c r="S194" s="336">
        <f t="shared" si="111"/>
        <v>1</v>
      </c>
      <c r="U194" s="337" t="s">
        <v>644</v>
      </c>
      <c r="AQ194" s="336">
        <f t="shared" ref="AQ194" si="112">AQ188/$S$188</f>
        <v>0.27612694639882174</v>
      </c>
      <c r="AR194" s="336"/>
      <c r="AV194" s="263" t="s">
        <v>409</v>
      </c>
      <c r="AW194" s="295">
        <f>AW53</f>
        <v>456390.85</v>
      </c>
      <c r="AX194" s="295">
        <f>AX53</f>
        <v>431097.52700787398</v>
      </c>
      <c r="AY194" s="295"/>
      <c r="AZ194" s="295">
        <f ca="1">AZ53</f>
        <v>465997.08379649429</v>
      </c>
      <c r="BA194" s="295">
        <f ca="1">BA53</f>
        <v>34899.556788620306</v>
      </c>
      <c r="BB194" s="312">
        <f t="shared" ref="BB194:BB198" ca="1" si="113">BA194/AX194</f>
        <v>8.0955131036933248E-2</v>
      </c>
    </row>
    <row r="195" spans="7:54">
      <c r="AV195" s="263" t="s">
        <v>645</v>
      </c>
      <c r="AW195" s="295">
        <f>AW58</f>
        <v>96866.860000000015</v>
      </c>
      <c r="AX195" s="295">
        <f>AX58</f>
        <v>102224.37114235503</v>
      </c>
      <c r="AY195" s="295"/>
      <c r="AZ195" s="295">
        <f ca="1">AZ58</f>
        <v>104339.26877766634</v>
      </c>
      <c r="BA195" s="295">
        <f ca="1">BA58</f>
        <v>2114.8976353113103</v>
      </c>
      <c r="BB195" s="312">
        <f t="shared" ca="1" si="113"/>
        <v>2.0688781077128449E-2</v>
      </c>
    </row>
    <row r="196" spans="7:54">
      <c r="AV196" s="263" t="s">
        <v>646</v>
      </c>
      <c r="AW196" s="295">
        <f>AW143</f>
        <v>7066192.3600000003</v>
      </c>
      <c r="AX196" s="295">
        <f>AX143</f>
        <v>7249378.6231065365</v>
      </c>
      <c r="AY196" s="295"/>
      <c r="AZ196" s="295">
        <f ca="1">AZ143</f>
        <v>7751368.6741296919</v>
      </c>
      <c r="BA196" s="295">
        <f ca="1">BA143</f>
        <v>501990.05102315737</v>
      </c>
      <c r="BB196" s="312">
        <f t="shared" ca="1" si="113"/>
        <v>6.924594191054162E-2</v>
      </c>
    </row>
    <row r="197" spans="7:54">
      <c r="AV197" s="263" t="s">
        <v>579</v>
      </c>
      <c r="AW197" s="295">
        <f>AW174</f>
        <v>2916068.4499999997</v>
      </c>
      <c r="AX197" s="295">
        <f>AX174</f>
        <v>2993401.7767909802</v>
      </c>
      <c r="AY197" s="295"/>
      <c r="AZ197" s="295">
        <f ca="1">AZ174</f>
        <v>3192867.4369392209</v>
      </c>
      <c r="BA197" s="295">
        <f ca="1">BA174</f>
        <v>199465.66014824048</v>
      </c>
      <c r="BB197" s="312">
        <f t="shared" ca="1" si="113"/>
        <v>6.6635111161747848E-2</v>
      </c>
    </row>
    <row r="198" spans="7:54">
      <c r="AV198" s="263" t="s">
        <v>630</v>
      </c>
      <c r="AW198" s="295">
        <f>AW179</f>
        <v>2019320.56</v>
      </c>
      <c r="AX198" s="295">
        <f>AX179</f>
        <v>2019320.56</v>
      </c>
      <c r="AY198" s="295"/>
      <c r="AZ198" s="295">
        <f>AZ179</f>
        <v>2019320.56</v>
      </c>
      <c r="BA198" s="295">
        <f>BA179</f>
        <v>0</v>
      </c>
      <c r="BB198" s="312">
        <f t="shared" si="113"/>
        <v>0</v>
      </c>
    </row>
    <row r="199" spans="7:54">
      <c r="AV199" s="263" t="s">
        <v>634</v>
      </c>
      <c r="AW199" s="295">
        <f>AW186</f>
        <v>30923.56</v>
      </c>
      <c r="AX199" s="295">
        <f>AX186</f>
        <v>30923.56</v>
      </c>
      <c r="AY199" s="295"/>
      <c r="AZ199" s="295">
        <f>AZ186</f>
        <v>30923.56</v>
      </c>
      <c r="BA199" s="295">
        <f>BA186</f>
        <v>0</v>
      </c>
    </row>
    <row r="200" spans="7:54">
      <c r="AV200" s="261"/>
      <c r="AW200" s="261"/>
      <c r="AX200" s="261"/>
      <c r="AY200" s="261"/>
      <c r="AZ200" s="261"/>
      <c r="BA200" s="261"/>
    </row>
    <row r="201" spans="7:54">
      <c r="AV201" s="338" t="s">
        <v>647</v>
      </c>
      <c r="AW201" s="311">
        <f>SUM(AW193:AW200)</f>
        <v>16105220.850000001</v>
      </c>
      <c r="AX201" s="311">
        <f>SUM(AX193:AX200)</f>
        <v>16440856.075610861</v>
      </c>
      <c r="AY201" s="311"/>
      <c r="AZ201" s="311">
        <f ca="1">SUM(AZ193:AZ200)</f>
        <v>17420927.777280927</v>
      </c>
      <c r="BA201" s="311">
        <f ca="1">SUM(BA193:BA200)</f>
        <v>980071.70167006622</v>
      </c>
    </row>
    <row r="203" spans="7:54">
      <c r="AV203" s="339" t="s">
        <v>648</v>
      </c>
      <c r="AW203" s="340">
        <f>SUM(AW48,AW53,AW58,AW143,AW174,AW179,AW186)-AW201</f>
        <v>0</v>
      </c>
      <c r="AX203" s="340">
        <f>SUM(AX48,AX53,AX58,AX143,AX174,AX179,AX186)-AX201</f>
        <v>0</v>
      </c>
      <c r="AY203" s="340"/>
      <c r="AZ203" s="340">
        <f ca="1">SUM(AZ48,AZ53,AZ58,AZ143,AZ174,AZ179,AZ186)-AZ201</f>
        <v>0</v>
      </c>
      <c r="BA203" s="340">
        <f ca="1">SUM(BA48,BA53,BA58,BA143,BA174,BA179,BA186)-BA201</f>
        <v>0</v>
      </c>
    </row>
    <row r="206" spans="7:54" ht="14.4" thickBot="1"/>
    <row r="207" spans="7:54">
      <c r="AV207" s="341" t="s">
        <v>649</v>
      </c>
      <c r="AW207" s="342" t="s">
        <v>650</v>
      </c>
      <c r="AX207" s="343" t="s">
        <v>651</v>
      </c>
      <c r="AY207" s="344" t="s">
        <v>648</v>
      </c>
    </row>
    <row r="208" spans="7:54">
      <c r="AV208" s="345" t="s">
        <v>652</v>
      </c>
      <c r="AW208" s="346">
        <f ca="1">AW211-SUM(AW209:AW210)</f>
        <v>897765.22348524188</v>
      </c>
      <c r="AX208" s="346">
        <f ca="1">SUM(BA193,BA196:BA197)</f>
        <v>943057.24724613468</v>
      </c>
      <c r="AY208" s="347">
        <f ca="1">+AX208-AW208</f>
        <v>45292.0237608928</v>
      </c>
    </row>
    <row r="209" spans="47:51">
      <c r="AV209" s="345" t="s">
        <v>653</v>
      </c>
      <c r="AW209" s="346">
        <f ca="1">'LG BRG - Recycle'!J20</f>
        <v>34387.458393468347</v>
      </c>
      <c r="AX209" s="346">
        <f ca="1">BA194</f>
        <v>34899.556788620306</v>
      </c>
      <c r="AY209" s="347">
        <f ca="1">+AX209-AW209</f>
        <v>512.09839515195927</v>
      </c>
    </row>
    <row r="210" spans="47:51">
      <c r="AV210" s="345" t="s">
        <v>654</v>
      </c>
      <c r="AW210" s="346">
        <f ca="1">'LG BRG - Yard Waste'!J20</f>
        <v>1697.512388410003</v>
      </c>
      <c r="AX210" s="346">
        <f ca="1">BA195</f>
        <v>2114.8976353113103</v>
      </c>
      <c r="AY210" s="347">
        <f ca="1">+AX210-AW210</f>
        <v>417.38524690130726</v>
      </c>
    </row>
    <row r="211" spans="47:51" ht="14.4" thickBot="1">
      <c r="AV211" s="348" t="s">
        <v>93</v>
      </c>
      <c r="AW211" s="349">
        <f>'[1]LG BRG - Total'!J20</f>
        <v>933850.19426712021</v>
      </c>
      <c r="AX211" s="349">
        <f ca="1">SUM(AX208:AX210)</f>
        <v>980071.70167006634</v>
      </c>
      <c r="AY211" s="350">
        <f ca="1">SUM(AY208:AY210)</f>
        <v>46221.507402946067</v>
      </c>
    </row>
    <row r="213" spans="47:51" ht="14.4">
      <c r="AU213"/>
      <c r="AV213"/>
      <c r="AW213"/>
    </row>
    <row r="214" spans="47:51" ht="14.4" thickBot="1">
      <c r="AV214" s="260" t="s">
        <v>655</v>
      </c>
    </row>
    <row r="215" spans="47:51" ht="24.6">
      <c r="AU215" s="341"/>
      <c r="AV215" s="342" t="s">
        <v>656</v>
      </c>
      <c r="AW215" s="343" t="s">
        <v>657</v>
      </c>
      <c r="AX215" s="344" t="s">
        <v>658</v>
      </c>
      <c r="AY215" s="259"/>
    </row>
    <row r="216" spans="47:51">
      <c r="AU216" s="345" t="s">
        <v>652</v>
      </c>
      <c r="AV216" s="346">
        <f ca="1">AZ193+AZ196+AZ197+AZ198</f>
        <v>16819667.864706766</v>
      </c>
      <c r="AW216" s="346">
        <f ca="1">'LG BRG - MSW'!$J$21</f>
        <v>16817950.337074935</v>
      </c>
      <c r="AX216" s="347">
        <f ca="1">AW216-AV216</f>
        <v>-1717.5276318304241</v>
      </c>
      <c r="AY216" s="259">
        <f ca="1">+AV216-AW216</f>
        <v>1717.5276318304241</v>
      </c>
    </row>
    <row r="217" spans="47:51">
      <c r="AU217" s="345" t="s">
        <v>659</v>
      </c>
      <c r="AV217" s="346">
        <f ca="1">AZ194</f>
        <v>465997.08379649429</v>
      </c>
      <c r="AW217" s="346">
        <f ca="1">'LG BRG - Recycle'!$J$21</f>
        <v>466699.21975684795</v>
      </c>
      <c r="AX217" s="347">
        <f t="shared" ref="AX217:AX218" ca="1" si="114">AW217-AV217</f>
        <v>702.13596035365481</v>
      </c>
      <c r="AY217" s="259">
        <f t="shared" ref="AY217:AY218" ca="1" si="115">+AV217-AW217</f>
        <v>-702.13596035365481</v>
      </c>
    </row>
    <row r="218" spans="47:51">
      <c r="AU218" s="345" t="s">
        <v>188</v>
      </c>
      <c r="AV218" s="346">
        <f ca="1">AZ195</f>
        <v>104339.26877766634</v>
      </c>
      <c r="AW218" s="346">
        <f ca="1">'LG BRG - Yard Waste'!$J$21</f>
        <v>104209.8098946032</v>
      </c>
      <c r="AX218" s="347">
        <f t="shared" ca="1" si="114"/>
        <v>-129.45888306314009</v>
      </c>
      <c r="AY218" s="259">
        <f t="shared" ca="1" si="115"/>
        <v>129.45888306314009</v>
      </c>
    </row>
    <row r="219" spans="47:51" ht="14.4" thickBot="1">
      <c r="AU219" s="348" t="s">
        <v>93</v>
      </c>
      <c r="AV219" s="349">
        <f ca="1">SUM(AV216:AV218)</f>
        <v>17390004.217280924</v>
      </c>
      <c r="AW219" s="349">
        <f>'[1]LG BRG - Total'!$J$21</f>
        <v>17390003.118448362</v>
      </c>
      <c r="AX219" s="350">
        <f ca="1">SUM(AX216:AX218)</f>
        <v>-1144.8505545399094</v>
      </c>
      <c r="AY219" s="259">
        <f ca="1">+AV219-AW219</f>
        <v>1.0988325625658035</v>
      </c>
    </row>
    <row r="220" spans="47:51">
      <c r="AY220" s="259"/>
    </row>
    <row r="221" spans="47:51">
      <c r="AV221" s="267">
        <f ca="1">+AV219-AW219</f>
        <v>1.0988325625658035</v>
      </c>
      <c r="AY221" s="259"/>
    </row>
  </sheetData>
  <autoFilter ref="A4:BB211" xr:uid="{08253DD4-F6A6-4636-B418-D53C461279E6}"/>
  <pageMargins left="0.7" right="0.7" top="0.75" bottom="0.75" header="0.3" footer="0.3"/>
  <pageSetup scale="31" orientation="portrait" r:id="rId1"/>
  <headerFooter>
    <oddHeader>&amp;C&amp;KFF0000TEXT IN RED BOX CONFIDENTIAL PER WAC 480-07-160</oddHeader>
  </headerFooter>
  <colBreaks count="2" manualBreakCount="2">
    <brk id="5" max="1048575" man="1"/>
    <brk id="19" max="1048575" man="1"/>
  </colBreaks>
  <legacy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Filed Document" ma:contentTypeID="0x0101006E56B4D1795A2E4DB2F0B01679ED314A00499668F77917694883D40ED4A24D2B7F" ma:contentTypeVersion="19" ma:contentTypeDescription="" ma:contentTypeScope="" ma:versionID="c528d520b4fdd559c8c6bbd7483b63ce">
  <xsd:schema xmlns:xsd="http://www.w3.org/2001/XMLSchema" xmlns:xs="http://www.w3.org/2001/XMLSchema" xmlns:p="http://schemas.microsoft.com/office/2006/metadata/properties" xmlns:ns1="http://schemas.microsoft.com/sharepoint/v3" xmlns:ns2="dc463f71-b30c-4ab2-9473-d307f9d35888" targetNamespace="http://schemas.microsoft.com/office/2006/metadata/properties" ma:root="true" ma:fieldsID="d275ef9dcc7ead6001da0d7ec3e70ce9" ns1:_="" ns2:_="">
    <xsd:import namespace="http://schemas.microsoft.com/sharepoint/v3"/>
    <xsd:import namespace="dc463f71-b30c-4ab2-9473-d307f9d35888"/>
    <xsd:element name="properties">
      <xsd:complexType>
        <xsd:sequence>
          <xsd:element name="documentManagement">
            <xsd:complexType>
              <xsd:all>
                <xsd:element ref="ns2:IsConfidential" minOccurs="0"/>
                <xsd:element ref="ns2:IsHighlyConfidential" minOccurs="0"/>
                <xsd:element ref="ns2:Date1" minOccurs="0"/>
                <xsd:element ref="ns2:DocketNumber" minOccurs="0"/>
                <xsd:element ref="ns2:DocumentSetType" minOccurs="0"/>
                <xsd:element ref="ns2:IndustryCode" minOccurs="0"/>
                <xsd:element ref="ns2:CaseType" minOccurs="0"/>
                <xsd:element ref="ns2:CaseStatus" minOccurs="0"/>
                <xsd:element ref="ns2:AgendaOrder" minOccurs="0"/>
                <xsd:element ref="ns2:DelegatedOrder" minOccurs="0"/>
                <xsd:element ref="ns2:IsDocumentOrder" minOccurs="0"/>
                <xsd:element ref="ns2:CaseCompanyNames" minOccurs="0"/>
                <xsd:element ref="ns2:OpenedDate" minOccurs="0"/>
                <xsd:element ref="ns2:Prefix" minOccurs="0"/>
                <xsd:element ref="ns2:Visibility" minOccurs="0"/>
                <xsd:element ref="ns1:Nickname" minOccurs="0"/>
                <xsd:element ref="ns2:SignificantOrder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Nickname" ma:index="17" nillable="true" ma:displayName="Nickname" ma:internalName="Nicknam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c463f71-b30c-4ab2-9473-d307f9d35888" elementFormDefault="qualified">
    <xsd:import namespace="http://schemas.microsoft.com/office/2006/documentManagement/types"/>
    <xsd:import namespace="http://schemas.microsoft.com/office/infopath/2007/PartnerControls"/>
    <xsd:element name="IsConfidential" ma:index="2" nillable="true" ma:displayName="Is Confidential" ma:default="0" ma:internalName="IsConfidential" ma:readOnly="false">
      <xsd:simpleType>
        <xsd:restriction base="dms:Boolean"/>
      </xsd:simpleType>
    </xsd:element>
    <xsd:element name="IsHighlyConfidential" ma:index="3" nillable="true" ma:displayName="Is Highly Confidential" ma:default="0" ma:internalName="IsHighlyConfidential" ma:readOnly="false">
      <xsd:simpleType>
        <xsd:restriction base="dms:Boolean"/>
      </xsd:simpleType>
    </xsd:element>
    <xsd:element name="Date1" ma:index="4" nillable="true" ma:displayName="Date" ma:default="[today]" ma:description="Date the document set was requested" ma:format="DateOnly" ma:internalName="Date1" ma:readOnly="false">
      <xsd:simpleType>
        <xsd:restriction base="dms:DateTime"/>
      </xsd:simpleType>
    </xsd:element>
    <xsd:element name="DocketNumber" ma:index="5" nillable="true" ma:displayName="Docket Number" ma:internalName="DocketNumber" ma:readOnly="false">
      <xsd:simpleType>
        <xsd:restriction base="dms:Text">
          <xsd:maxLength value="255"/>
        </xsd:restriction>
      </xsd:simpleType>
    </xsd:element>
    <xsd:element name="DocumentSetType" ma:index="6" nillable="true" ma:displayName="Document Set Type" ma:internalName="DocumentSetType" ma:readOnly="false">
      <xsd:simpleType>
        <xsd:restriction base="dms:Text">
          <xsd:maxLength value="255"/>
        </xsd:restriction>
      </xsd:simpleType>
    </xsd:element>
    <xsd:element name="IndustryCode" ma:index="7" nillable="true" ma:displayName="Industry Code" ma:internalName="IndustryCode" ma:readOnly="false">
      <xsd:simpleType>
        <xsd:restriction base="dms:Text">
          <xsd:maxLength value="255"/>
        </xsd:restriction>
      </xsd:simpleType>
    </xsd:element>
    <xsd:element name="CaseType" ma:index="8" nillable="true" ma:displayName="CaseType" ma:internalName="CaseType" ma:readOnly="false">
      <xsd:simpleType>
        <xsd:restriction base="dms:Text">
          <xsd:maxLength value="255"/>
        </xsd:restriction>
      </xsd:simpleType>
    </xsd:element>
    <xsd:element name="CaseStatus" ma:index="9" nillable="true" ma:displayName="CaseStatus" ma:internalName="CaseStatus" ma:readOnly="false">
      <xsd:simpleType>
        <xsd:restriction base="dms:Text">
          <xsd:maxLength value="255"/>
        </xsd:restriction>
      </xsd:simpleType>
    </xsd:element>
    <xsd:element name="AgendaOrder" ma:index="10" nillable="true" ma:displayName="Agenda Order" ma:default="0" ma:internalName="AgendaOrder" ma:readOnly="false">
      <xsd:simpleType>
        <xsd:restriction base="dms:Boolean"/>
      </xsd:simpleType>
    </xsd:element>
    <xsd:element name="DelegatedOrder" ma:index="11" nillable="true" ma:displayName="DelegatedOrder" ma:default="0" ma:description="Is this a delegated order?" ma:internalName="DelegatedOrder" ma:readOnly="false">
      <xsd:simpleType>
        <xsd:restriction base="dms:Boolean"/>
      </xsd:simpleType>
    </xsd:element>
    <xsd:element name="IsDocumentOrder" ma:index="12" nillable="true" ma:displayName="IsDocumentOrder" ma:default="0" ma:internalName="IsDocumentOrder" ma:readOnly="false">
      <xsd:simpleType>
        <xsd:restriction base="dms:Boolean"/>
      </xsd:simpleType>
    </xsd:element>
    <xsd:element name="CaseCompanyNames" ma:index="13" nillable="true" ma:displayName="Company Names" ma:description="Company names delimited by ;" ma:internalName="CaseCompanyNames" ma:readOnly="false">
      <xsd:simpleType>
        <xsd:restriction base="dms:Note">
          <xsd:maxLength value="255"/>
        </xsd:restriction>
      </xsd:simpleType>
    </xsd:element>
    <xsd:element name="OpenedDate" ma:index="14" nillable="true" ma:displayName="OpenedDate" ma:format="DateOnly" ma:internalName="OpenedDate">
      <xsd:simpleType>
        <xsd:restriction base="dms:DateTime"/>
      </xsd:simpleType>
    </xsd:element>
    <xsd:element name="Prefix" ma:index="15" nillable="true" ma:displayName="Prefix" ma:description="Docket number prefix" ma:internalName="Prefix">
      <xsd:simpleType>
        <xsd:restriction base="dms:Text">
          <xsd:maxLength value="255"/>
        </xsd:restriction>
      </xsd:simpleType>
    </xsd:element>
    <xsd:element name="Visibility" ma:index="16" nillable="true" ma:displayName="Visibility" ma:default="Full Visibility" ma:format="Dropdown" ma:internalName="Visibility" ma:readOnly="false">
      <xsd:simpleType>
        <xsd:restriction base="dms:Choice">
          <xsd:enumeration value="Full Visibility"/>
        </xsd:restriction>
      </xsd:simpleType>
    </xsd:element>
    <xsd:element name="SignificantOrder" ma:index="24" nillable="true" ma:displayName="SignificantOrder" ma:default="0" ma:description="Whether this document set contains a significant order" ma:internalName="SignificantOrder">
      <xsd:simpleType>
        <xsd:restriction base="dms:Boolean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20" ma:displayName="Content Type"/>
        <xsd:element ref="dc:title" minOccurs="0" maxOccurs="1" ma:index="1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SharedContentType xmlns="Microsoft.SharePoint.Taxonomy.ContentTypeSync" SourceId="015f1b76-b32e-440f-80a7-f0ca4d8a872c" ContentTypeId="0x0101006E56B4D1795A2E4DB2F0B01679ED314A" PreviousValue="true"/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4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Prefix xmlns="dc463f71-b30c-4ab2-9473-d307f9d35888">TG</Prefix>
    <DocumentSetType xmlns="dc463f71-b30c-4ab2-9473-d307f9d35888">Workpapers</DocumentSetType>
    <Visibility xmlns="dc463f71-b30c-4ab2-9473-d307f9d35888">Full Visibility</Visibility>
    <IsConfidential xmlns="dc463f71-b30c-4ab2-9473-d307f9d35888">false</IsConfidential>
    <AgendaOrder xmlns="dc463f71-b30c-4ab2-9473-d307f9d35888">false</AgendaOrder>
    <CaseType xmlns="dc463f71-b30c-4ab2-9473-d307f9d35888">Tariff Revision</CaseType>
    <IndustryCode xmlns="dc463f71-b30c-4ab2-9473-d307f9d35888">227</IndustryCode>
    <CaseStatus xmlns="dc463f71-b30c-4ab2-9473-d307f9d35888">Pending</CaseStatus>
    <OpenedDate xmlns="dc463f71-b30c-4ab2-9473-d307f9d35888">2025-08-21T07:00:00+00:00</OpenedDate>
    <SignificantOrder xmlns="dc463f71-b30c-4ab2-9473-d307f9d35888">false</SignificantOrder>
    <Date1 xmlns="dc463f71-b30c-4ab2-9473-d307f9d35888">2025-08-21T07:00:00+00:00</Date1>
    <IsDocumentOrder xmlns="dc463f71-b30c-4ab2-9473-d307f9d35888">false</IsDocumentOrder>
    <IsHighlyConfidential xmlns="dc463f71-b30c-4ab2-9473-d307f9d35888">false</IsHighlyConfidential>
    <CaseCompanyNames xmlns="dc463f71-b30c-4ab2-9473-d307f9d35888">Yakima Waste Systems, Inc.   </CaseCompanyNames>
    <Nickname xmlns="http://schemas.microsoft.com/sharepoint/v3" xsi:nil="true"/>
    <DocketNumber xmlns="dc463f71-b30c-4ab2-9473-d307f9d35888">250629</DocketNumber>
    <DelegatedOrder xmlns="dc463f71-b30c-4ab2-9473-d307f9d35888">false</DelegatedOrder>
  </documentManagement>
</p:properties>
</file>

<file path=customXml/itemProps1.xml><?xml version="1.0" encoding="utf-8"?>
<ds:datastoreItem xmlns:ds="http://schemas.openxmlformats.org/officeDocument/2006/customXml" ds:itemID="{5F136D8C-0B33-4063-866D-57336D8D0B38}"/>
</file>

<file path=customXml/itemProps2.xml><?xml version="1.0" encoding="utf-8"?>
<ds:datastoreItem xmlns:ds="http://schemas.openxmlformats.org/officeDocument/2006/customXml" ds:itemID="{B89E26DF-20D2-4094-894B-D05EBE8E3413}"/>
</file>

<file path=customXml/itemProps3.xml><?xml version="1.0" encoding="utf-8"?>
<ds:datastoreItem xmlns:ds="http://schemas.openxmlformats.org/officeDocument/2006/customXml" ds:itemID="{0D5D9D9C-0E13-49CA-9338-A89CC4543C45}"/>
</file>

<file path=customXml/itemProps4.xml><?xml version="1.0" encoding="utf-8"?>
<ds:datastoreItem xmlns:ds="http://schemas.openxmlformats.org/officeDocument/2006/customXml" ds:itemID="{7C2B5155-2D86-41AB-87C2-6AB27097FF98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5</vt:i4>
      </vt:variant>
      <vt:variant>
        <vt:lpstr>Named Ranges</vt:lpstr>
      </vt:variant>
      <vt:variant>
        <vt:i4>51</vt:i4>
      </vt:variant>
    </vt:vector>
  </HeadingPairs>
  <TitlesOfParts>
    <vt:vector size="56" baseType="lpstr">
      <vt:lpstr>Proposed Rates</vt:lpstr>
      <vt:lpstr>LG BRG - MSW</vt:lpstr>
      <vt:lpstr>LG BRG - Recycle</vt:lpstr>
      <vt:lpstr>LG BRG - Yard Waste</vt:lpstr>
      <vt:lpstr>Yakima Regulated Price Out</vt:lpstr>
      <vt:lpstr>'LG BRG - MSW'!Debt_Rate</vt:lpstr>
      <vt:lpstr>'LG BRG - Recycle'!Debt_Rate</vt:lpstr>
      <vt:lpstr>'LG BRG - Yard Waste'!Debt_Rate</vt:lpstr>
      <vt:lpstr>'LG BRG - MSW'!debtP</vt:lpstr>
      <vt:lpstr>'LG BRG - Recycle'!debtP</vt:lpstr>
      <vt:lpstr>'LG BRG - Yard Waste'!debtP</vt:lpstr>
      <vt:lpstr>'LG BRG - MSW'!Equity_percent</vt:lpstr>
      <vt:lpstr>'LG BRG - Recycle'!Equity_percent</vt:lpstr>
      <vt:lpstr>'LG BRG - Yard Waste'!Equity_percent</vt:lpstr>
      <vt:lpstr>'LG BRG - MSW'!equityP</vt:lpstr>
      <vt:lpstr>'LG BRG - Recycle'!equityP</vt:lpstr>
      <vt:lpstr>'LG BRG - Yard Waste'!equityP</vt:lpstr>
      <vt:lpstr>'LG BRG - MSW'!expenses</vt:lpstr>
      <vt:lpstr>'LG BRG - Recycle'!expenses</vt:lpstr>
      <vt:lpstr>'LG BRG - Yard Waste'!expenses</vt:lpstr>
      <vt:lpstr>'LG BRG - MSW'!Investment</vt:lpstr>
      <vt:lpstr>'LG BRG - Recycle'!Investment</vt:lpstr>
      <vt:lpstr>'LG BRG - Yard Waste'!Investment</vt:lpstr>
      <vt:lpstr>'LG BRG - MSW'!Pfd_weighted</vt:lpstr>
      <vt:lpstr>'LG BRG - Recycle'!Pfd_weighted</vt:lpstr>
      <vt:lpstr>'LG BRG - Yard Waste'!Pfd_weighted</vt:lpstr>
      <vt:lpstr>'LG BRG - MSW'!Print_Area</vt:lpstr>
      <vt:lpstr>'LG BRG - Recycle'!Print_Area</vt:lpstr>
      <vt:lpstr>'LG BRG - Yard Waste'!Print_Area</vt:lpstr>
      <vt:lpstr>'Proposed Rates'!Print_Area</vt:lpstr>
      <vt:lpstr>'Yakima Regulated Price Out'!Print_Area</vt:lpstr>
      <vt:lpstr>'Proposed Rates'!Print_Titles</vt:lpstr>
      <vt:lpstr>'LG BRG - MSW'!regDebt_weighted</vt:lpstr>
      <vt:lpstr>'LG BRG - Recycle'!regDebt_weighted</vt:lpstr>
      <vt:lpstr>'LG BRG - Yard Waste'!regDebt_weighted</vt:lpstr>
      <vt:lpstr>'LG BRG - MSW'!Revenue</vt:lpstr>
      <vt:lpstr>'LG BRG - Recycle'!Revenue</vt:lpstr>
      <vt:lpstr>'LG BRG - Yard Waste'!Revenue</vt:lpstr>
      <vt:lpstr>'LG BRG - MSW'!slope</vt:lpstr>
      <vt:lpstr>'LG BRG - Recycle'!slope</vt:lpstr>
      <vt:lpstr>'LG BRG - Yard Waste'!slope</vt:lpstr>
      <vt:lpstr>'LG BRG - MSW'!taxrate</vt:lpstr>
      <vt:lpstr>'LG BRG - Recycle'!taxrate</vt:lpstr>
      <vt:lpstr>'LG BRG - Yard Waste'!taxrate</vt:lpstr>
      <vt:lpstr>'LG BRG - MSW'!y_inter1</vt:lpstr>
      <vt:lpstr>'LG BRG - Recycle'!y_inter1</vt:lpstr>
      <vt:lpstr>'LG BRG - Yard Waste'!y_inter1</vt:lpstr>
      <vt:lpstr>'LG BRG - MSW'!y_inter2</vt:lpstr>
      <vt:lpstr>'LG BRG - Recycle'!y_inter2</vt:lpstr>
      <vt:lpstr>'LG BRG - Yard Waste'!y_inter2</vt:lpstr>
      <vt:lpstr>'LG BRG - MSW'!y_inter3</vt:lpstr>
      <vt:lpstr>'LG BRG - Recycle'!y_inter3</vt:lpstr>
      <vt:lpstr>'LG BRG - Yard Waste'!y_inter3</vt:lpstr>
      <vt:lpstr>'LG BRG - MSW'!y_inter4</vt:lpstr>
      <vt:lpstr>'LG BRG - Recycle'!y_inter4</vt:lpstr>
      <vt:lpstr>'LG BRG - Yard Waste'!y_inter4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Brian Vandenburg</dc:creator>
  <cp:lastModifiedBy>Brian Vandenburg</cp:lastModifiedBy>
  <dcterms:created xsi:type="dcterms:W3CDTF">2025-08-15T20:29:58Z</dcterms:created>
  <dcterms:modified xsi:type="dcterms:W3CDTF">2025-08-21T00:32:32Z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0x0101006E56B4D1795A2E4DB2F0B01679ED314A00499668F77917694883D40ED4A24D2B7F</vt:lpwstr>
  </property>
</Properties>
</file>