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6500" windowHeight="517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download'!$A$1:$K$347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8" i="17" l="1"/>
  <c r="G147" i="17"/>
  <c r="G145" i="17"/>
  <c r="H141" i="17"/>
  <c r="H139" i="17"/>
  <c r="G138" i="17"/>
  <c r="G136" i="17"/>
  <c r="H133" i="17"/>
  <c r="H131" i="17"/>
  <c r="G131" i="17"/>
  <c r="I131" i="17" s="1"/>
  <c r="H134" i="17" l="1"/>
  <c r="G139" i="17"/>
  <c r="I139" i="17" s="1"/>
  <c r="H142" i="17"/>
  <c r="G148" i="17"/>
  <c r="I148" i="17" s="1"/>
  <c r="H243" i="17"/>
  <c r="I136" i="17"/>
  <c r="I145" i="17"/>
  <c r="G133" i="17"/>
  <c r="I133" i="17" s="1"/>
  <c r="H136" i="17"/>
  <c r="G141" i="17"/>
  <c r="I141" i="17" s="1"/>
  <c r="H145" i="17"/>
  <c r="G135" i="17"/>
  <c r="H138" i="17"/>
  <c r="I138" i="17" s="1"/>
  <c r="G144" i="17"/>
  <c r="H147" i="17"/>
  <c r="I147" i="17" s="1"/>
  <c r="G132" i="17"/>
  <c r="I132" i="17" s="1"/>
  <c r="H135" i="17"/>
  <c r="G140" i="17"/>
  <c r="H144" i="17"/>
  <c r="G149" i="17"/>
  <c r="H143" i="17"/>
  <c r="H132" i="17"/>
  <c r="G137" i="17"/>
  <c r="I137" i="17" s="1"/>
  <c r="H140" i="17"/>
  <c r="G146" i="17"/>
  <c r="H149" i="17"/>
  <c r="G143" i="17"/>
  <c r="G134" i="17"/>
  <c r="I134" i="17" s="1"/>
  <c r="H137" i="17"/>
  <c r="G142" i="17"/>
  <c r="I142" i="17" s="1"/>
  <c r="H146" i="17"/>
  <c r="G243" i="17"/>
  <c r="I243" i="17" s="1"/>
  <c r="I140" i="17" l="1"/>
  <c r="I143" i="17"/>
  <c r="I146" i="17"/>
  <c r="I144" i="17"/>
  <c r="I149" i="17"/>
  <c r="I135" i="17"/>
  <c r="G31" i="13"/>
  <c r="H74" i="13"/>
  <c r="G46" i="13"/>
  <c r="F12" i="13"/>
  <c r="G29" i="13"/>
  <c r="G10" i="13"/>
  <c r="G30" i="13"/>
  <c r="B4" i="13"/>
  <c r="A42" i="10"/>
  <c r="D49" i="13"/>
  <c r="C49" i="13"/>
  <c r="D29" i="13"/>
  <c r="C29" i="13"/>
  <c r="D10" i="13"/>
  <c r="G311" i="17"/>
  <c r="C50" i="13"/>
  <c r="C51" i="13" s="1"/>
  <c r="D45" i="13"/>
  <c r="C45" i="13"/>
  <c r="C44" i="13"/>
  <c r="C46" i="13"/>
  <c r="D40" i="13"/>
  <c r="D41" i="13"/>
  <c r="C41" i="13"/>
  <c r="D26" i="13"/>
  <c r="D27" i="13"/>
  <c r="C28" i="13"/>
  <c r="D30" i="13"/>
  <c r="C30" i="13"/>
  <c r="D31" i="13"/>
  <c r="C31" i="13"/>
  <c r="D32" i="13"/>
  <c r="D33" i="13"/>
  <c r="D34" i="13"/>
  <c r="D36" i="13"/>
  <c r="C25" i="13"/>
  <c r="C26" i="13"/>
  <c r="C27" i="13"/>
  <c r="C32" i="13"/>
  <c r="C33" i="13"/>
  <c r="C34" i="13"/>
  <c r="C37" i="13"/>
  <c r="C16" i="13"/>
  <c r="D16" i="13"/>
  <c r="C17" i="13"/>
  <c r="D17" i="13"/>
  <c r="D18" i="13"/>
  <c r="D19" i="13"/>
  <c r="D20" i="13"/>
  <c r="D21" i="13"/>
  <c r="D22" i="13"/>
  <c r="C18" i="13"/>
  <c r="C19" i="13"/>
  <c r="C20" i="13"/>
  <c r="C21" i="13"/>
  <c r="H232" i="17"/>
  <c r="H239" i="17"/>
  <c r="A3" i="17"/>
  <c r="G328" i="17"/>
  <c r="H328" i="17"/>
  <c r="G323" i="17"/>
  <c r="G322" i="17"/>
  <c r="G320" i="17"/>
  <c r="G318" i="17"/>
  <c r="G314" i="17"/>
  <c r="G312" i="17"/>
  <c r="G300" i="17"/>
  <c r="G304" i="17"/>
  <c r="G307" i="17"/>
  <c r="D62" i="13"/>
  <c r="D64" i="13" s="1"/>
  <c r="E285" i="17"/>
  <c r="F285" i="17"/>
  <c r="F280" i="17"/>
  <c r="C54" i="13"/>
  <c r="C55" i="13" s="1"/>
  <c r="D280" i="17"/>
  <c r="D34" i="11" s="1"/>
  <c r="C280" i="17"/>
  <c r="C34" i="11" s="1"/>
  <c r="B280" i="17"/>
  <c r="B34" i="11" s="1"/>
  <c r="G274" i="17"/>
  <c r="E267" i="17"/>
  <c r="D267" i="17"/>
  <c r="D32" i="11" s="1"/>
  <c r="C267" i="17"/>
  <c r="C32" i="11" s="1"/>
  <c r="B267" i="17"/>
  <c r="B32" i="11" s="1"/>
  <c r="H262" i="17"/>
  <c r="G262" i="17"/>
  <c r="G257" i="17"/>
  <c r="H250" i="17"/>
  <c r="D35" i="13"/>
  <c r="C35" i="13"/>
  <c r="H246" i="17"/>
  <c r="G245" i="17"/>
  <c r="G244" i="17"/>
  <c r="G240" i="17"/>
  <c r="F237" i="17"/>
  <c r="E237" i="17"/>
  <c r="D237" i="17"/>
  <c r="D28" i="11" s="1"/>
  <c r="C237" i="17"/>
  <c r="C28" i="11" s="1"/>
  <c r="B237" i="17"/>
  <c r="B28" i="11" s="1"/>
  <c r="G233" i="17"/>
  <c r="G231" i="17"/>
  <c r="G229" i="17"/>
  <c r="G227" i="17"/>
  <c r="G228" i="17"/>
  <c r="D13" i="13"/>
  <c r="D9" i="13"/>
  <c r="D11" i="13"/>
  <c r="D12" i="13"/>
  <c r="C13" i="13"/>
  <c r="H221" i="17"/>
  <c r="C9" i="13"/>
  <c r="G216" i="17"/>
  <c r="G211" i="17"/>
  <c r="G208" i="17"/>
  <c r="H206" i="17"/>
  <c r="G192" i="17"/>
  <c r="G191" i="17"/>
  <c r="G184" i="17"/>
  <c r="H177" i="17"/>
  <c r="G174" i="17"/>
  <c r="G171" i="17"/>
  <c r="G168" i="17"/>
  <c r="G158" i="17"/>
  <c r="G118" i="17"/>
  <c r="G113" i="17"/>
  <c r="G105" i="17"/>
  <c r="H103" i="17"/>
  <c r="H92" i="17"/>
  <c r="G78" i="17"/>
  <c r="G73" i="17"/>
  <c r="E62" i="17"/>
  <c r="D62" i="17"/>
  <c r="D20" i="11" s="1"/>
  <c r="C62" i="17"/>
  <c r="C20" i="11" s="1"/>
  <c r="B62" i="17"/>
  <c r="B20" i="11" s="1"/>
  <c r="D59" i="17"/>
  <c r="D19" i="11" s="1"/>
  <c r="C59" i="17"/>
  <c r="C19" i="11" s="1"/>
  <c r="B59" i="17"/>
  <c r="B19" i="11" s="1"/>
  <c r="E21" i="17"/>
  <c r="D21" i="17"/>
  <c r="D9" i="11" s="1"/>
  <c r="C21" i="17"/>
  <c r="C9" i="11" s="1"/>
  <c r="B21" i="17"/>
  <c r="B9" i="11" s="1"/>
  <c r="H63" i="13"/>
  <c r="H59" i="13"/>
  <c r="D59" i="13"/>
  <c r="C59" i="13"/>
  <c r="A3" i="11"/>
  <c r="B5" i="13"/>
  <c r="B3" i="13"/>
  <c r="E12" i="11"/>
  <c r="E21" i="11"/>
  <c r="E37" i="11"/>
  <c r="E39" i="11"/>
  <c r="F267" i="17"/>
  <c r="C10" i="13"/>
  <c r="D25" i="13"/>
  <c r="H303" i="17"/>
  <c r="H269" i="17"/>
  <c r="C12" i="13"/>
  <c r="G195" i="17"/>
  <c r="C22" i="13"/>
  <c r="H22" i="13" s="1"/>
  <c r="G337" i="17"/>
  <c r="D234" i="17"/>
  <c r="D27" i="11" s="1"/>
  <c r="G25" i="13"/>
  <c r="G54" i="13"/>
  <c r="G12" i="13"/>
  <c r="F31" i="13"/>
  <c r="G36" i="13"/>
  <c r="G35" i="13"/>
  <c r="G16" i="13"/>
  <c r="G19" i="13"/>
  <c r="G17" i="13"/>
  <c r="G11" i="13"/>
  <c r="F22" i="13"/>
  <c r="F16" i="13"/>
  <c r="F19" i="13"/>
  <c r="F13" i="13"/>
  <c r="F18" i="13"/>
  <c r="F20" i="13"/>
  <c r="F17" i="13"/>
  <c r="F11" i="13"/>
  <c r="F21" i="13"/>
  <c r="F9" i="13"/>
  <c r="F30" i="13"/>
  <c r="F29" i="13"/>
  <c r="F28" i="13"/>
  <c r="F44" i="13"/>
  <c r="F46" i="13"/>
  <c r="F41" i="13"/>
  <c r="F26" i="13"/>
  <c r="F37" i="13"/>
  <c r="F27" i="13"/>
  <c r="F33" i="13"/>
  <c r="F40" i="13"/>
  <c r="H72" i="13"/>
  <c r="F32" i="13"/>
  <c r="F35" i="13"/>
  <c r="F36" i="13"/>
  <c r="F50" i="13"/>
  <c r="F58" i="13"/>
  <c r="F49" i="13"/>
  <c r="F45" i="13"/>
  <c r="F54" i="13"/>
  <c r="F10" i="13"/>
  <c r="F34" i="13"/>
  <c r="F25" i="13"/>
  <c r="F62" i="13"/>
  <c r="F63" i="13"/>
  <c r="G9" i="13" l="1"/>
  <c r="G50" i="13"/>
  <c r="G27" i="13"/>
  <c r="G62" i="13"/>
  <c r="H71" i="13"/>
  <c r="G18" i="13"/>
  <c r="G34" i="13"/>
  <c r="G28" i="13"/>
  <c r="G41" i="13"/>
  <c r="H70" i="13"/>
  <c r="G22" i="13"/>
  <c r="G45" i="13"/>
  <c r="G20" i="13"/>
  <c r="G44" i="13"/>
  <c r="G63" i="13"/>
  <c r="G40" i="13"/>
  <c r="G37" i="13"/>
  <c r="H73" i="13"/>
  <c r="G21" i="13"/>
  <c r="G49" i="13"/>
  <c r="G58" i="13"/>
  <c r="G26" i="13"/>
  <c r="H17" i="13"/>
  <c r="G13" i="13"/>
  <c r="G32" i="13"/>
  <c r="G33" i="13"/>
  <c r="H45" i="13"/>
  <c r="H241" i="17"/>
  <c r="H247" i="17"/>
  <c r="G263" i="17"/>
  <c r="H161" i="17"/>
  <c r="H167" i="17"/>
  <c r="H169" i="17"/>
  <c r="E150" i="17"/>
  <c r="G112" i="17"/>
  <c r="G162" i="17"/>
  <c r="H170" i="17"/>
  <c r="H174" i="17"/>
  <c r="G176" i="17"/>
  <c r="H192" i="17"/>
  <c r="G197" i="17"/>
  <c r="H200" i="17"/>
  <c r="G210" i="17"/>
  <c r="G215" i="17"/>
  <c r="H216" i="17"/>
  <c r="D225" i="17"/>
  <c r="D26" i="11" s="1"/>
  <c r="H222" i="17"/>
  <c r="H160" i="17"/>
  <c r="H166" i="17"/>
  <c r="H168" i="17"/>
  <c r="I168" i="17" s="1"/>
  <c r="H188" i="17"/>
  <c r="G207" i="17"/>
  <c r="H13" i="13"/>
  <c r="H309" i="17"/>
  <c r="H330" i="17"/>
  <c r="G284" i="17"/>
  <c r="F150" i="17"/>
  <c r="B285" i="17"/>
  <c r="B35" i="11" s="1"/>
  <c r="G334" i="17"/>
  <c r="D298" i="17"/>
  <c r="D42" i="11" s="1"/>
  <c r="D46" i="11" s="1"/>
  <c r="H297" i="17"/>
  <c r="H242" i="17"/>
  <c r="H230" i="17"/>
  <c r="G338" i="17"/>
  <c r="G339" i="17" s="1"/>
  <c r="G296" i="17"/>
  <c r="H31" i="13"/>
  <c r="H284" i="17"/>
  <c r="H106" i="17"/>
  <c r="H175" i="17"/>
  <c r="G177" i="17"/>
  <c r="I177" i="17" s="1"/>
  <c r="H182" i="17"/>
  <c r="H185" i="17"/>
  <c r="G187" i="17"/>
  <c r="H193" i="17"/>
  <c r="H321" i="17"/>
  <c r="H311" i="17"/>
  <c r="C150" i="17"/>
  <c r="B150" i="17"/>
  <c r="B23" i="11" s="1"/>
  <c r="D150" i="17"/>
  <c r="H266" i="17"/>
  <c r="H273" i="17"/>
  <c r="H320" i="17"/>
  <c r="I320" i="17" s="1"/>
  <c r="E339" i="17"/>
  <c r="H231" i="17"/>
  <c r="G288" i="17"/>
  <c r="H21" i="13"/>
  <c r="H245" i="17"/>
  <c r="I245" i="17" s="1"/>
  <c r="H304" i="17"/>
  <c r="I304" i="17" s="1"/>
  <c r="G319" i="17"/>
  <c r="G321" i="17"/>
  <c r="G326" i="17"/>
  <c r="D54" i="13"/>
  <c r="D55" i="13" s="1"/>
  <c r="H287" i="17"/>
  <c r="G185" i="17"/>
  <c r="G193" i="17"/>
  <c r="G196" i="17"/>
  <c r="H199" i="17"/>
  <c r="G204" i="17"/>
  <c r="G212" i="17"/>
  <c r="G217" i="17"/>
  <c r="H227" i="17"/>
  <c r="I227" i="17" s="1"/>
  <c r="H233" i="17"/>
  <c r="D275" i="17"/>
  <c r="D33" i="11" s="1"/>
  <c r="G308" i="17"/>
  <c r="H312" i="17"/>
  <c r="I312" i="17" s="1"/>
  <c r="H326" i="17"/>
  <c r="F339" i="17"/>
  <c r="H12" i="13"/>
  <c r="H313" i="17"/>
  <c r="H338" i="17"/>
  <c r="I338" i="17" s="1"/>
  <c r="H249" i="17"/>
  <c r="E280" i="17"/>
  <c r="H79" i="17"/>
  <c r="G81" i="17"/>
  <c r="G84" i="17"/>
  <c r="H87" i="17"/>
  <c r="G89" i="17"/>
  <c r="H95" i="17"/>
  <c r="G102" i="17"/>
  <c r="G153" i="17"/>
  <c r="H159" i="17"/>
  <c r="G179" i="17"/>
  <c r="G189" i="17"/>
  <c r="G214" i="17"/>
  <c r="H217" i="17"/>
  <c r="G224" i="17"/>
  <c r="F28" i="11"/>
  <c r="D259" i="17"/>
  <c r="D30" i="11" s="1"/>
  <c r="F32" i="11"/>
  <c r="G302" i="17"/>
  <c r="G309" i="17"/>
  <c r="G329" i="17"/>
  <c r="H332" i="17"/>
  <c r="H32" i="13"/>
  <c r="H30" i="13"/>
  <c r="G32" i="17"/>
  <c r="E259" i="17"/>
  <c r="H270" i="17"/>
  <c r="G221" i="17"/>
  <c r="E298" i="17"/>
  <c r="H251" i="17"/>
  <c r="G51" i="17"/>
  <c r="G45" i="17"/>
  <c r="H71" i="17"/>
  <c r="G74" i="17"/>
  <c r="H88" i="17"/>
  <c r="G106" i="17"/>
  <c r="H128" i="17"/>
  <c r="G155" i="17"/>
  <c r="H157" i="17"/>
  <c r="G169" i="17"/>
  <c r="I169" i="17" s="1"/>
  <c r="H173" i="17"/>
  <c r="G175" i="17"/>
  <c r="H183" i="17"/>
  <c r="H194" i="17"/>
  <c r="G198" i="17"/>
  <c r="H223" i="17"/>
  <c r="C259" i="17"/>
  <c r="C30" i="11" s="1"/>
  <c r="H274" i="17"/>
  <c r="I274" i="17" s="1"/>
  <c r="C285" i="17"/>
  <c r="C35" i="11" s="1"/>
  <c r="G289" i="17"/>
  <c r="G306" i="17"/>
  <c r="H314" i="17"/>
  <c r="I314" i="17" s="1"/>
  <c r="H305" i="17"/>
  <c r="G317" i="17"/>
  <c r="H323" i="17"/>
  <c r="I323" i="17" s="1"/>
  <c r="H319" i="17"/>
  <c r="H310" i="17"/>
  <c r="H302" i="17"/>
  <c r="H331" i="17"/>
  <c r="H333" i="17"/>
  <c r="C339" i="17"/>
  <c r="E234" i="17"/>
  <c r="G92" i="17"/>
  <c r="I92" i="17" s="1"/>
  <c r="H125" i="17"/>
  <c r="G163" i="17"/>
  <c r="G172" i="17"/>
  <c r="H178" i="17"/>
  <c r="G190" i="17"/>
  <c r="B225" i="17"/>
  <c r="B26" i="11" s="1"/>
  <c r="B324" i="17"/>
  <c r="D324" i="17"/>
  <c r="H301" i="17"/>
  <c r="G270" i="17"/>
  <c r="G246" i="17"/>
  <c r="I246" i="17" s="1"/>
  <c r="F298" i="17"/>
  <c r="G230" i="17"/>
  <c r="H224" i="17"/>
  <c r="I224" i="17" s="1"/>
  <c r="E264" i="17"/>
  <c r="H26" i="13"/>
  <c r="D37" i="13"/>
  <c r="H37" i="13" s="1"/>
  <c r="C40" i="13"/>
  <c r="C42" i="13" s="1"/>
  <c r="H61" i="17"/>
  <c r="H62" i="17" s="1"/>
  <c r="C21" i="10" s="1"/>
  <c r="G108" i="17"/>
  <c r="G242" i="17"/>
  <c r="G271" i="17"/>
  <c r="D290" i="17"/>
  <c r="D36" i="11" s="1"/>
  <c r="G310" i="17"/>
  <c r="G303" i="17"/>
  <c r="I303" i="17" s="1"/>
  <c r="F324" i="17"/>
  <c r="H308" i="17"/>
  <c r="G330" i="17"/>
  <c r="G332" i="17"/>
  <c r="I332" i="17" s="1"/>
  <c r="B264" i="17"/>
  <c r="B31" i="11" s="1"/>
  <c r="H272" i="17"/>
  <c r="E275" i="17"/>
  <c r="G297" i="17"/>
  <c r="H163" i="17"/>
  <c r="H165" i="17"/>
  <c r="C180" i="17"/>
  <c r="C24" i="11" s="1"/>
  <c r="H209" i="17"/>
  <c r="G222" i="17"/>
  <c r="H271" i="17"/>
  <c r="H307" i="17"/>
  <c r="I307" i="17" s="1"/>
  <c r="F335" i="17"/>
  <c r="D335" i="17"/>
  <c r="H33" i="13"/>
  <c r="H263" i="17"/>
  <c r="I263" i="17" s="1"/>
  <c r="I311" i="17"/>
  <c r="H337" i="17"/>
  <c r="H258" i="17"/>
  <c r="B290" i="17"/>
  <c r="B36" i="11" s="1"/>
  <c r="F225" i="17"/>
  <c r="H283" i="17"/>
  <c r="H285" i="17" s="1"/>
  <c r="C36" i="10" s="1"/>
  <c r="H31" i="17"/>
  <c r="H108" i="17"/>
  <c r="H124" i="17"/>
  <c r="H127" i="17"/>
  <c r="G152" i="17"/>
  <c r="H162" i="17"/>
  <c r="G164" i="17"/>
  <c r="G166" i="17"/>
  <c r="I166" i="17" s="1"/>
  <c r="G170" i="17"/>
  <c r="I170" i="17" s="1"/>
  <c r="H214" i="17"/>
  <c r="G220" i="17"/>
  <c r="C252" i="17"/>
  <c r="C29" i="11" s="1"/>
  <c r="G272" i="17"/>
  <c r="I272" i="17" s="1"/>
  <c r="H261" i="17"/>
  <c r="H244" i="17"/>
  <c r="I244" i="17" s="1"/>
  <c r="H318" i="17"/>
  <c r="I318" i="17" s="1"/>
  <c r="G117" i="17"/>
  <c r="H120" i="17"/>
  <c r="H121" i="17"/>
  <c r="G123" i="17"/>
  <c r="H41" i="13"/>
  <c r="G251" i="17"/>
  <c r="H83" i="17"/>
  <c r="H91" i="17"/>
  <c r="H99" i="17"/>
  <c r="G101" i="17"/>
  <c r="G104" i="17"/>
  <c r="G125" i="17"/>
  <c r="G130" i="17"/>
  <c r="H179" i="17"/>
  <c r="E225" i="17"/>
  <c r="H327" i="17"/>
  <c r="G236" i="17"/>
  <c r="G237" i="17" s="1"/>
  <c r="B29" i="10" s="1"/>
  <c r="H240" i="17"/>
  <c r="H236" i="17"/>
  <c r="H237" i="17" s="1"/>
  <c r="C29" i="10" s="1"/>
  <c r="F62" i="17"/>
  <c r="H77" i="17"/>
  <c r="G82" i="17"/>
  <c r="H85" i="17"/>
  <c r="G90" i="17"/>
  <c r="H93" i="17"/>
  <c r="H96" i="17"/>
  <c r="H101" i="17"/>
  <c r="H112" i="17"/>
  <c r="G122" i="17"/>
  <c r="G247" i="17"/>
  <c r="I247" i="17" s="1"/>
  <c r="G283" i="17"/>
  <c r="G285" i="17" s="1"/>
  <c r="B36" i="10" s="1"/>
  <c r="D50" i="13"/>
  <c r="H50" i="13" s="1"/>
  <c r="H229" i="17"/>
  <c r="I229" i="17" s="1"/>
  <c r="G261" i="17"/>
  <c r="G264" i="17" s="1"/>
  <c r="B32" i="10" s="1"/>
  <c r="G111" i="17"/>
  <c r="H171" i="17"/>
  <c r="I171" i="17" s="1"/>
  <c r="G183" i="17"/>
  <c r="H316" i="17"/>
  <c r="H39" i="17"/>
  <c r="H49" i="17"/>
  <c r="H296" i="17"/>
  <c r="H298" i="17" s="1"/>
  <c r="H248" i="17"/>
  <c r="G269" i="17"/>
  <c r="I269" i="17" s="1"/>
  <c r="C11" i="13"/>
  <c r="H11" i="13" s="1"/>
  <c r="G17" i="17"/>
  <c r="B47" i="17"/>
  <c r="G55" i="17"/>
  <c r="G167" i="17"/>
  <c r="I167" i="17" s="1"/>
  <c r="G248" i="17"/>
  <c r="G232" i="17"/>
  <c r="F234" i="17"/>
  <c r="G35" i="17"/>
  <c r="D46" i="13"/>
  <c r="H46" i="13" s="1"/>
  <c r="G279" i="17"/>
  <c r="G280" i="17" s="1"/>
  <c r="B35" i="10" s="1"/>
  <c r="G266" i="17"/>
  <c r="G267" i="17" s="1"/>
  <c r="B33" i="10" s="1"/>
  <c r="B234" i="17"/>
  <c r="B27" i="11" s="1"/>
  <c r="H257" i="17"/>
  <c r="I257" i="17" s="1"/>
  <c r="G75" i="17"/>
  <c r="G77" i="17"/>
  <c r="G83" i="17"/>
  <c r="G91" i="17"/>
  <c r="G93" i="17"/>
  <c r="H29" i="17"/>
  <c r="H190" i="17"/>
  <c r="I190" i="17" s="1"/>
  <c r="G331" i="17"/>
  <c r="I331" i="17" s="1"/>
  <c r="H155" i="17"/>
  <c r="G205" i="17"/>
  <c r="C335" i="17"/>
  <c r="D339" i="17"/>
  <c r="H19" i="13"/>
  <c r="G70" i="17"/>
  <c r="G287" i="17"/>
  <c r="I287" i="17" s="1"/>
  <c r="F290" i="17"/>
  <c r="G315" i="17"/>
  <c r="H70" i="17"/>
  <c r="G85" i="17"/>
  <c r="G110" i="17"/>
  <c r="G115" i="17"/>
  <c r="G129" i="17"/>
  <c r="H204" i="17"/>
  <c r="H212" i="17"/>
  <c r="C264" i="17"/>
  <c r="C31" i="11" s="1"/>
  <c r="G54" i="17"/>
  <c r="H110" i="17"/>
  <c r="G120" i="17"/>
  <c r="H123" i="17"/>
  <c r="H129" i="17"/>
  <c r="G154" i="17"/>
  <c r="G157" i="17"/>
  <c r="H158" i="17"/>
  <c r="I158" i="17" s="1"/>
  <c r="G165" i="17"/>
  <c r="G206" i="17"/>
  <c r="I206" i="17" s="1"/>
  <c r="H16" i="13"/>
  <c r="G52" i="17"/>
  <c r="H13" i="17"/>
  <c r="B25" i="17"/>
  <c r="B10" i="11" s="1"/>
  <c r="C25" i="17"/>
  <c r="C10" i="11" s="1"/>
  <c r="G71" i="17"/>
  <c r="G76" i="17"/>
  <c r="H34" i="13"/>
  <c r="E47" i="17"/>
  <c r="D25" i="17"/>
  <c r="D10" i="11" s="1"/>
  <c r="H32" i="17"/>
  <c r="B56" i="17"/>
  <c r="B18" i="11" s="1"/>
  <c r="G97" i="17"/>
  <c r="I216" i="17"/>
  <c r="H36" i="17"/>
  <c r="G96" i="17"/>
  <c r="H97" i="17"/>
  <c r="I97" i="17" s="1"/>
  <c r="G99" i="17"/>
  <c r="I99" i="17" s="1"/>
  <c r="H100" i="17"/>
  <c r="H105" i="17"/>
  <c r="H111" i="17"/>
  <c r="G116" i="17"/>
  <c r="H119" i="17"/>
  <c r="G121" i="17"/>
  <c r="H156" i="17"/>
  <c r="H187" i="17"/>
  <c r="I187" i="17" s="1"/>
  <c r="H195" i="17"/>
  <c r="I195" i="17" s="1"/>
  <c r="H27" i="13"/>
  <c r="G28" i="17"/>
  <c r="H30" i="17"/>
  <c r="C23" i="11"/>
  <c r="H94" i="17"/>
  <c r="H154" i="17"/>
  <c r="F34" i="11"/>
  <c r="G31" i="17"/>
  <c r="F56" i="17"/>
  <c r="H54" i="17"/>
  <c r="H153" i="17"/>
  <c r="G161" i="17"/>
  <c r="G199" i="17"/>
  <c r="H202" i="17"/>
  <c r="G316" i="17"/>
  <c r="G182" i="17"/>
  <c r="I182" i="17" s="1"/>
  <c r="H191" i="17"/>
  <c r="I191" i="17" s="1"/>
  <c r="I221" i="17"/>
  <c r="H18" i="13"/>
  <c r="G50" i="17"/>
  <c r="I106" i="17"/>
  <c r="H267" i="17"/>
  <c r="C33" i="10" s="1"/>
  <c r="H196" i="17"/>
  <c r="F218" i="17"/>
  <c r="H208" i="17"/>
  <c r="I208" i="17" s="1"/>
  <c r="H29" i="13"/>
  <c r="F275" i="17"/>
  <c r="H10" i="13"/>
  <c r="H17" i="17"/>
  <c r="I17" i="17" s="1"/>
  <c r="I231" i="17"/>
  <c r="H15" i="17"/>
  <c r="E18" i="17"/>
  <c r="H27" i="17"/>
  <c r="G27" i="17"/>
  <c r="H37" i="17"/>
  <c r="F47" i="17"/>
  <c r="G46" i="17"/>
  <c r="H50" i="17"/>
  <c r="H98" i="17"/>
  <c r="G100" i="17"/>
  <c r="H109" i="17"/>
  <c r="H117" i="17"/>
  <c r="G119" i="17"/>
  <c r="H176" i="17"/>
  <c r="H186" i="17"/>
  <c r="B218" i="17"/>
  <c r="B25" i="11" s="1"/>
  <c r="E218" i="17"/>
  <c r="G209" i="17"/>
  <c r="H210" i="17"/>
  <c r="H213" i="17"/>
  <c r="G223" i="17"/>
  <c r="F264" i="17"/>
  <c r="E25" i="17"/>
  <c r="G36" i="17"/>
  <c r="H53" i="17"/>
  <c r="G72" i="17"/>
  <c r="H78" i="17"/>
  <c r="I78" i="17" s="1"/>
  <c r="H86" i="17"/>
  <c r="H114" i="17"/>
  <c r="H116" i="17"/>
  <c r="I116" i="17" s="1"/>
  <c r="G124" i="17"/>
  <c r="H207" i="17"/>
  <c r="I207" i="17" s="1"/>
  <c r="G313" i="17"/>
  <c r="I313" i="17" s="1"/>
  <c r="H334" i="17"/>
  <c r="G58" i="17"/>
  <c r="G59" i="17" s="1"/>
  <c r="B20" i="10" s="1"/>
  <c r="H104" i="17"/>
  <c r="G156" i="17"/>
  <c r="G159" i="17"/>
  <c r="G160" i="17"/>
  <c r="I160" i="17" s="1"/>
  <c r="H172" i="17"/>
  <c r="I172" i="17" s="1"/>
  <c r="G200" i="17"/>
  <c r="H215" i="17"/>
  <c r="I215" i="17" s="1"/>
  <c r="H279" i="17"/>
  <c r="H280" i="17" s="1"/>
  <c r="C35" i="10" s="1"/>
  <c r="H52" i="17"/>
  <c r="H72" i="17"/>
  <c r="H317" i="17"/>
  <c r="E335" i="17"/>
  <c r="C275" i="17"/>
  <c r="C33" i="11" s="1"/>
  <c r="G14" i="17"/>
  <c r="C23" i="13"/>
  <c r="H33" i="17"/>
  <c r="G34" i="17"/>
  <c r="H38" i="17"/>
  <c r="H46" i="17"/>
  <c r="D56" i="17"/>
  <c r="D18" i="11" s="1"/>
  <c r="H55" i="17"/>
  <c r="F20" i="11"/>
  <c r="D23" i="11"/>
  <c r="H74" i="17"/>
  <c r="H82" i="17"/>
  <c r="H90" i="17"/>
  <c r="G95" i="17"/>
  <c r="G98" i="17"/>
  <c r="H107" i="17"/>
  <c r="H118" i="17"/>
  <c r="I118" i="17" s="1"/>
  <c r="G173" i="17"/>
  <c r="I173" i="17" s="1"/>
  <c r="H184" i="17"/>
  <c r="I184" i="17" s="1"/>
  <c r="G194" i="17"/>
  <c r="G202" i="17"/>
  <c r="H220" i="17"/>
  <c r="G301" i="17"/>
  <c r="I301" i="17" s="1"/>
  <c r="H322" i="17"/>
  <c r="I322" i="17" s="1"/>
  <c r="H288" i="17"/>
  <c r="I288" i="17" s="1"/>
  <c r="C298" i="17"/>
  <c r="C42" i="11" s="1"/>
  <c r="C46" i="11" s="1"/>
  <c r="D44" i="13"/>
  <c r="H44" i="13" s="1"/>
  <c r="H315" i="17"/>
  <c r="I105" i="17"/>
  <c r="C56" i="17"/>
  <c r="C18" i="11" s="1"/>
  <c r="G79" i="17"/>
  <c r="H102" i="17"/>
  <c r="F180" i="17"/>
  <c r="G29" i="17"/>
  <c r="H35" i="17"/>
  <c r="G39" i="17"/>
  <c r="H113" i="17"/>
  <c r="I113" i="17" s="1"/>
  <c r="G126" i="17"/>
  <c r="D180" i="17"/>
  <c r="D24" i="11" s="1"/>
  <c r="G107" i="17"/>
  <c r="B252" i="17"/>
  <c r="B29" i="11" s="1"/>
  <c r="D28" i="13"/>
  <c r="F252" i="17"/>
  <c r="G23" i="17"/>
  <c r="G12" i="17"/>
  <c r="I174" i="17"/>
  <c r="H45" i="17"/>
  <c r="G241" i="17"/>
  <c r="I241" i="17" s="1"/>
  <c r="G24" i="17"/>
  <c r="G53" i="17"/>
  <c r="G20" i="17"/>
  <c r="G21" i="17" s="1"/>
  <c r="B10" i="10" s="1"/>
  <c r="I192" i="17"/>
  <c r="F25" i="17"/>
  <c r="H126" i="17"/>
  <c r="D23" i="13"/>
  <c r="G61" i="17"/>
  <c r="H289" i="17"/>
  <c r="I302" i="17"/>
  <c r="C47" i="17"/>
  <c r="C17" i="11" s="1"/>
  <c r="E59" i="17"/>
  <c r="H73" i="17"/>
  <c r="I73" i="17" s="1"/>
  <c r="H81" i="17"/>
  <c r="H84" i="17"/>
  <c r="H89" i="17"/>
  <c r="I89" i="17" s="1"/>
  <c r="G109" i="17"/>
  <c r="H115" i="17"/>
  <c r="B180" i="17"/>
  <c r="B24" i="11" s="1"/>
  <c r="H164" i="17"/>
  <c r="C218" i="17"/>
  <c r="C25" i="11" s="1"/>
  <c r="H12" i="17"/>
  <c r="F18" i="17"/>
  <c r="D218" i="17"/>
  <c r="D25" i="11" s="1"/>
  <c r="I232" i="17"/>
  <c r="D42" i="13"/>
  <c r="H20" i="13"/>
  <c r="B18" i="17"/>
  <c r="B8" i="11" s="1"/>
  <c r="H24" i="17"/>
  <c r="G80" i="17"/>
  <c r="G88" i="17"/>
  <c r="G114" i="17"/>
  <c r="G128" i="17"/>
  <c r="I128" i="17" s="1"/>
  <c r="C324" i="17"/>
  <c r="D40" i="17"/>
  <c r="D11" i="11" s="1"/>
  <c r="H51" i="17"/>
  <c r="F19" i="11"/>
  <c r="H9" i="13"/>
  <c r="D18" i="17"/>
  <c r="D8" i="11" s="1"/>
  <c r="H14" i="17"/>
  <c r="H16" i="17"/>
  <c r="H28" i="17"/>
  <c r="G37" i="17"/>
  <c r="D47" i="17"/>
  <c r="H80" i="17"/>
  <c r="H197" i="17"/>
  <c r="I197" i="17" s="1"/>
  <c r="C290" i="17"/>
  <c r="C36" i="11" s="1"/>
  <c r="H329" i="17"/>
  <c r="B298" i="17"/>
  <c r="G49" i="17"/>
  <c r="G201" i="17"/>
  <c r="H205" i="17"/>
  <c r="G213" i="17"/>
  <c r="G250" i="17"/>
  <c r="I250" i="17" s="1"/>
  <c r="H306" i="17"/>
  <c r="I306" i="17" s="1"/>
  <c r="H201" i="17"/>
  <c r="E252" i="17"/>
  <c r="I233" i="17"/>
  <c r="G16" i="17"/>
  <c r="G30" i="17"/>
  <c r="G38" i="17"/>
  <c r="H76" i="17"/>
  <c r="G94" i="17"/>
  <c r="H122" i="17"/>
  <c r="G127" i="17"/>
  <c r="G178" i="17"/>
  <c r="I178" i="17" s="1"/>
  <c r="G186" i="17"/>
  <c r="H198" i="17"/>
  <c r="G203" i="17"/>
  <c r="C225" i="17"/>
  <c r="C26" i="11" s="1"/>
  <c r="E324" i="17"/>
  <c r="G305" i="17"/>
  <c r="G333" i="17"/>
  <c r="I333" i="17" s="1"/>
  <c r="G103" i="17"/>
  <c r="I103" i="17" s="1"/>
  <c r="H130" i="17"/>
  <c r="H189" i="17"/>
  <c r="H203" i="17"/>
  <c r="H211" i="17"/>
  <c r="I211" i="17" s="1"/>
  <c r="D264" i="17"/>
  <c r="D31" i="11" s="1"/>
  <c r="G273" i="17"/>
  <c r="I273" i="17" s="1"/>
  <c r="G327" i="17"/>
  <c r="G239" i="17"/>
  <c r="I239" i="17" s="1"/>
  <c r="E180" i="17"/>
  <c r="G188" i="17"/>
  <c r="B335" i="17"/>
  <c r="B339" i="17"/>
  <c r="C47" i="13"/>
  <c r="D285" i="17"/>
  <c r="D35" i="11" s="1"/>
  <c r="F21" i="17"/>
  <c r="H20" i="17"/>
  <c r="F59" i="17"/>
  <c r="H58" i="17"/>
  <c r="H59" i="17" s="1"/>
  <c r="C20" i="10" s="1"/>
  <c r="H23" i="17"/>
  <c r="I262" i="17"/>
  <c r="F9" i="11"/>
  <c r="I328" i="17"/>
  <c r="B275" i="17"/>
  <c r="B33" i="11" s="1"/>
  <c r="B63" i="17"/>
  <c r="H25" i="13"/>
  <c r="F40" i="17"/>
  <c r="B17" i="11"/>
  <c r="G15" i="17"/>
  <c r="C18" i="17"/>
  <c r="G33" i="17"/>
  <c r="E40" i="17"/>
  <c r="B40" i="17"/>
  <c r="D14" i="13"/>
  <c r="G13" i="17"/>
  <c r="H34" i="17"/>
  <c r="H75" i="17"/>
  <c r="G86" i="17"/>
  <c r="H49" i="13"/>
  <c r="B259" i="17"/>
  <c r="G258" i="17"/>
  <c r="C62" i="13"/>
  <c r="E290" i="17"/>
  <c r="C234" i="17"/>
  <c r="C27" i="11" s="1"/>
  <c r="C40" i="17"/>
  <c r="C11" i="11" s="1"/>
  <c r="G87" i="17"/>
  <c r="H152" i="17"/>
  <c r="E56" i="17"/>
  <c r="G249" i="17"/>
  <c r="H35" i="13"/>
  <c r="D252" i="17"/>
  <c r="D29" i="11" s="1"/>
  <c r="H300" i="17"/>
  <c r="C36" i="13"/>
  <c r="H228" i="17"/>
  <c r="F259" i="17"/>
  <c r="I200" i="17" l="1"/>
  <c r="F29" i="11"/>
  <c r="I179" i="17"/>
  <c r="F35" i="11"/>
  <c r="I176" i="17"/>
  <c r="I112" i="17"/>
  <c r="I125" i="17"/>
  <c r="I222" i="17"/>
  <c r="I271" i="17"/>
  <c r="I81" i="17"/>
  <c r="I223" i="17"/>
  <c r="I71" i="17"/>
  <c r="I39" i="17"/>
  <c r="I27" i="17"/>
  <c r="I330" i="17"/>
  <c r="I204" i="17"/>
  <c r="I175" i="17"/>
  <c r="I309" i="17"/>
  <c r="I212" i="17"/>
  <c r="I326" i="17"/>
  <c r="I321" i="17"/>
  <c r="I284" i="17"/>
  <c r="I327" i="17"/>
  <c r="I95" i="17"/>
  <c r="I242" i="17"/>
  <c r="I90" i="17"/>
  <c r="I74" i="17"/>
  <c r="I104" i="17"/>
  <c r="I161" i="17"/>
  <c r="I165" i="17"/>
  <c r="I236" i="17"/>
  <c r="I237" i="17" s="1"/>
  <c r="I84" i="17"/>
  <c r="I210" i="17"/>
  <c r="I162" i="17"/>
  <c r="I188" i="17"/>
  <c r="I198" i="17"/>
  <c r="D51" i="13"/>
  <c r="I334" i="17"/>
  <c r="I183" i="17"/>
  <c r="I153" i="17"/>
  <c r="I308" i="17"/>
  <c r="I185" i="17"/>
  <c r="H339" i="17"/>
  <c r="I193" i="17"/>
  <c r="I230" i="17"/>
  <c r="I37" i="17"/>
  <c r="I102" i="17"/>
  <c r="I248" i="17"/>
  <c r="I249" i="17"/>
  <c r="H150" i="17"/>
  <c r="H275" i="17"/>
  <c r="C34" i="10" s="1"/>
  <c r="I217" i="17"/>
  <c r="I127" i="17"/>
  <c r="H225" i="17"/>
  <c r="C27" i="10" s="1"/>
  <c r="D341" i="17"/>
  <c r="I109" i="17"/>
  <c r="I337" i="17"/>
  <c r="I339" i="17" s="1"/>
  <c r="E45" i="11" s="1"/>
  <c r="I157" i="17"/>
  <c r="G150" i="17"/>
  <c r="I13" i="17"/>
  <c r="I75" i="17"/>
  <c r="I196" i="17"/>
  <c r="I297" i="17"/>
  <c r="I319" i="17"/>
  <c r="G298" i="17"/>
  <c r="I159" i="17"/>
  <c r="D33" i="10"/>
  <c r="I251" i="17"/>
  <c r="F36" i="11"/>
  <c r="G47" i="17"/>
  <c r="B18" i="10" s="1"/>
  <c r="I261" i="17"/>
  <c r="I264" i="17" s="1"/>
  <c r="I88" i="17"/>
  <c r="I79" i="17"/>
  <c r="F341" i="17"/>
  <c r="I270" i="17"/>
  <c r="I275" i="17" s="1"/>
  <c r="I163" i="17"/>
  <c r="I120" i="17"/>
  <c r="I87" i="17"/>
  <c r="I121" i="17"/>
  <c r="G290" i="17"/>
  <c r="B37" i="10" s="1"/>
  <c r="I94" i="17"/>
  <c r="H54" i="13"/>
  <c r="H55" i="13" s="1"/>
  <c r="I155" i="17"/>
  <c r="I77" i="17"/>
  <c r="H40" i="13"/>
  <c r="H42" i="13" s="1"/>
  <c r="I122" i="17"/>
  <c r="I51" i="17"/>
  <c r="D38" i="13"/>
  <c r="I315" i="17"/>
  <c r="I199" i="17"/>
  <c r="I83" i="17"/>
  <c r="I266" i="17"/>
  <c r="I267" i="17" s="1"/>
  <c r="I123" i="17"/>
  <c r="I214" i="17"/>
  <c r="G234" i="17"/>
  <c r="B28" i="10" s="1"/>
  <c r="F27" i="11"/>
  <c r="H264" i="17"/>
  <c r="C32" i="10" s="1"/>
  <c r="D32" i="10" s="1"/>
  <c r="I72" i="17"/>
  <c r="I124" i="17"/>
  <c r="I32" i="17"/>
  <c r="I110" i="17"/>
  <c r="I30" i="17"/>
  <c r="I202" i="17"/>
  <c r="I29" i="17"/>
  <c r="C276" i="17"/>
  <c r="I45" i="17"/>
  <c r="I194" i="17"/>
  <c r="I82" i="17"/>
  <c r="I93" i="17"/>
  <c r="I108" i="17"/>
  <c r="I130" i="17"/>
  <c r="F63" i="17"/>
  <c r="I117" i="17"/>
  <c r="I91" i="17"/>
  <c r="D29" i="10"/>
  <c r="F33" i="11"/>
  <c r="I164" i="17"/>
  <c r="I129" i="17"/>
  <c r="D35" i="10"/>
  <c r="I34" i="17"/>
  <c r="I33" i="17"/>
  <c r="F26" i="11"/>
  <c r="I76" i="17"/>
  <c r="G25" i="17"/>
  <c r="B11" i="10" s="1"/>
  <c r="I317" i="17"/>
  <c r="H259" i="17"/>
  <c r="C31" i="10" s="1"/>
  <c r="E276" i="17"/>
  <c r="I310" i="17"/>
  <c r="C14" i="13"/>
  <c r="I283" i="17"/>
  <c r="C21" i="11"/>
  <c r="C37" i="11" s="1"/>
  <c r="I186" i="17"/>
  <c r="I115" i="17"/>
  <c r="I296" i="17"/>
  <c r="I298" i="17" s="1"/>
  <c r="G56" i="17"/>
  <c r="B19" i="10" s="1"/>
  <c r="I209" i="17"/>
  <c r="I100" i="17"/>
  <c r="H252" i="17"/>
  <c r="C30" i="10" s="1"/>
  <c r="I101" i="17"/>
  <c r="I111" i="17"/>
  <c r="I154" i="17"/>
  <c r="H335" i="17"/>
  <c r="I36" i="17"/>
  <c r="I31" i="17"/>
  <c r="I240" i="17"/>
  <c r="I96" i="17"/>
  <c r="H234" i="17"/>
  <c r="C28" i="10" s="1"/>
  <c r="I35" i="17"/>
  <c r="I156" i="17"/>
  <c r="I119" i="17"/>
  <c r="I85" i="17"/>
  <c r="I15" i="17"/>
  <c r="F10" i="11"/>
  <c r="I70" i="17"/>
  <c r="I205" i="17"/>
  <c r="D36" i="10"/>
  <c r="I55" i="17"/>
  <c r="I316" i="17"/>
  <c r="I213" i="17"/>
  <c r="I114" i="17"/>
  <c r="I53" i="17"/>
  <c r="I54" i="17"/>
  <c r="G324" i="17"/>
  <c r="C341" i="17"/>
  <c r="I52" i="17"/>
  <c r="F25" i="11"/>
  <c r="F276" i="17"/>
  <c r="H290" i="17"/>
  <c r="C37" i="10" s="1"/>
  <c r="F23" i="11"/>
  <c r="I38" i="17"/>
  <c r="I80" i="17"/>
  <c r="I50" i="17"/>
  <c r="I28" i="17"/>
  <c r="I14" i="17"/>
  <c r="I46" i="17"/>
  <c r="I47" i="17" s="1"/>
  <c r="G225" i="17"/>
  <c r="B27" i="10" s="1"/>
  <c r="F24" i="11"/>
  <c r="I220" i="17"/>
  <c r="I16" i="17"/>
  <c r="I107" i="17"/>
  <c r="G218" i="17"/>
  <c r="B26" i="10" s="1"/>
  <c r="H218" i="17"/>
  <c r="C26" i="10" s="1"/>
  <c r="D12" i="11"/>
  <c r="G335" i="17"/>
  <c r="H56" i="17"/>
  <c r="C19" i="10" s="1"/>
  <c r="I289" i="17"/>
  <c r="I290" i="17" s="1"/>
  <c r="H40" i="17"/>
  <c r="C12" i="10" s="1"/>
  <c r="E341" i="17"/>
  <c r="G275" i="17"/>
  <c r="B34" i="10" s="1"/>
  <c r="D34" i="10" s="1"/>
  <c r="F18" i="11"/>
  <c r="I279" i="17"/>
  <c r="I280" i="17" s="1"/>
  <c r="E41" i="17"/>
  <c r="H47" i="17"/>
  <c r="C18" i="10" s="1"/>
  <c r="I305" i="17"/>
  <c r="D47" i="13"/>
  <c r="C63" i="17"/>
  <c r="I126" i="17"/>
  <c r="I12" i="17"/>
  <c r="E63" i="17"/>
  <c r="H180" i="17"/>
  <c r="C25" i="10" s="1"/>
  <c r="F253" i="17"/>
  <c r="H14" i="13"/>
  <c r="H23" i="13"/>
  <c r="I98" i="17"/>
  <c r="I49" i="17"/>
  <c r="F31" i="11"/>
  <c r="I203" i="17"/>
  <c r="E253" i="17"/>
  <c r="H18" i="17"/>
  <c r="C9" i="10" s="1"/>
  <c r="D276" i="17"/>
  <c r="I61" i="17"/>
  <c r="I62" i="17" s="1"/>
  <c r="G62" i="17"/>
  <c r="B21" i="10" s="1"/>
  <c r="D21" i="10" s="1"/>
  <c r="I329" i="17"/>
  <c r="I189" i="17"/>
  <c r="G252" i="17"/>
  <c r="B30" i="10" s="1"/>
  <c r="D17" i="11"/>
  <c r="D21" i="11" s="1"/>
  <c r="D37" i="11" s="1"/>
  <c r="D63" i="17"/>
  <c r="G180" i="17"/>
  <c r="B25" i="10" s="1"/>
  <c r="I24" i="17"/>
  <c r="D41" i="17"/>
  <c r="I201" i="17"/>
  <c r="B253" i="17"/>
  <c r="G40" i="17"/>
  <c r="B12" i="10" s="1"/>
  <c r="H28" i="13"/>
  <c r="B42" i="11"/>
  <c r="B341" i="17"/>
  <c r="B11" i="11"/>
  <c r="B41" i="17"/>
  <c r="B65" i="17" s="1"/>
  <c r="I228" i="17"/>
  <c r="I234" i="17" s="1"/>
  <c r="D20" i="10"/>
  <c r="I258" i="17"/>
  <c r="I259" i="17" s="1"/>
  <c r="G259" i="17"/>
  <c r="B30" i="11"/>
  <c r="F30" i="11" s="1"/>
  <c r="B276" i="17"/>
  <c r="H51" i="13"/>
  <c r="H47" i="13"/>
  <c r="D253" i="17"/>
  <c r="G18" i="17"/>
  <c r="I58" i="17"/>
  <c r="I59" i="17" s="1"/>
  <c r="I86" i="17"/>
  <c r="C8" i="11"/>
  <c r="C41" i="17"/>
  <c r="B21" i="11"/>
  <c r="H36" i="13"/>
  <c r="C38" i="13"/>
  <c r="I20" i="17"/>
  <c r="I21" i="17" s="1"/>
  <c r="H21" i="17"/>
  <c r="F41" i="17"/>
  <c r="C64" i="13"/>
  <c r="H62" i="13"/>
  <c r="H64" i="13" s="1"/>
  <c r="H324" i="17"/>
  <c r="I300" i="17"/>
  <c r="C253" i="17"/>
  <c r="I152" i="17"/>
  <c r="H25" i="17"/>
  <c r="C11" i="10" s="1"/>
  <c r="I23" i="17"/>
  <c r="I335" i="17" l="1"/>
  <c r="E44" i="11" s="1"/>
  <c r="F44" i="11" s="1"/>
  <c r="I225" i="17"/>
  <c r="D66" i="13"/>
  <c r="D28" i="10"/>
  <c r="D37" i="10"/>
  <c r="I285" i="17"/>
  <c r="G341" i="17"/>
  <c r="D27" i="10"/>
  <c r="D11" i="10"/>
  <c r="I150" i="17"/>
  <c r="D30" i="10"/>
  <c r="H276" i="17"/>
  <c r="H341" i="17"/>
  <c r="F65" i="17"/>
  <c r="F292" i="17" s="1"/>
  <c r="F343" i="17" s="1"/>
  <c r="I252" i="17"/>
  <c r="C65" i="17"/>
  <c r="C292" i="17" s="1"/>
  <c r="C343" i="17" s="1"/>
  <c r="I56" i="17"/>
  <c r="I63" i="17" s="1"/>
  <c r="D26" i="10"/>
  <c r="I40" i="17"/>
  <c r="D12" i="10"/>
  <c r="E65" i="17"/>
  <c r="E292" i="17" s="1"/>
  <c r="E343" i="17" s="1"/>
  <c r="I180" i="17"/>
  <c r="G63" i="17"/>
  <c r="I18" i="17"/>
  <c r="D65" i="17"/>
  <c r="D292" i="17" s="1"/>
  <c r="D343" i="17" s="1"/>
  <c r="D25" i="10"/>
  <c r="I25" i="17"/>
  <c r="D39" i="11"/>
  <c r="D48" i="11" s="1"/>
  <c r="H63" i="17"/>
  <c r="H38" i="13"/>
  <c r="H66" i="13" s="1"/>
  <c r="I324" i="17"/>
  <c r="E43" i="11" s="1"/>
  <c r="F17" i="11"/>
  <c r="F21" i="11" s="1"/>
  <c r="F37" i="11" s="1"/>
  <c r="B46" i="11"/>
  <c r="F42" i="11"/>
  <c r="B37" i="11"/>
  <c r="I276" i="17"/>
  <c r="I218" i="17"/>
  <c r="G276" i="17"/>
  <c r="B31" i="10"/>
  <c r="D31" i="10" s="1"/>
  <c r="G253" i="17"/>
  <c r="B24" i="10"/>
  <c r="C12" i="11"/>
  <c r="C39" i="11" s="1"/>
  <c r="C48" i="11" s="1"/>
  <c r="F8" i="11"/>
  <c r="H253" i="17"/>
  <c r="C24" i="10"/>
  <c r="C10" i="10"/>
  <c r="H41" i="17"/>
  <c r="G41" i="17"/>
  <c r="B9" i="10"/>
  <c r="C22" i="10"/>
  <c r="D18" i="10"/>
  <c r="B292" i="17"/>
  <c r="B343" i="17" s="1"/>
  <c r="F11" i="11"/>
  <c r="B12" i="11"/>
  <c r="C66" i="13"/>
  <c r="B22" i="10"/>
  <c r="D19" i="10"/>
  <c r="G65" i="17" l="1"/>
  <c r="G292" i="17" s="1"/>
  <c r="G343" i="17" s="1"/>
  <c r="I41" i="17"/>
  <c r="I65" i="17" s="1"/>
  <c r="I253" i="17"/>
  <c r="B38" i="10"/>
  <c r="I341" i="17"/>
  <c r="B39" i="11"/>
  <c r="B48" i="11" s="1"/>
  <c r="F12" i="11"/>
  <c r="F39" i="11" s="1"/>
  <c r="H65" i="17"/>
  <c r="H292" i="17" s="1"/>
  <c r="H343" i="17" s="1"/>
  <c r="D24" i="10"/>
  <c r="C38" i="10"/>
  <c r="D9" i="10"/>
  <c r="B13" i="10"/>
  <c r="F43" i="11"/>
  <c r="F46" i="11" s="1"/>
  <c r="E46" i="11"/>
  <c r="E48" i="11" s="1"/>
  <c r="D10" i="10"/>
  <c r="C13" i="10"/>
  <c r="D22" i="10"/>
  <c r="D38" i="10" l="1"/>
  <c r="B40" i="10"/>
  <c r="I292" i="17"/>
  <c r="I343" i="17" s="1"/>
  <c r="C40" i="10"/>
  <c r="D13" i="10"/>
  <c r="D40" i="10" s="1"/>
  <c r="F48" i="11"/>
  <c r="I344" i="17" l="1"/>
</calcChain>
</file>

<file path=xl/sharedStrings.xml><?xml version="1.0" encoding="utf-8"?>
<sst xmlns="http://schemas.openxmlformats.org/spreadsheetml/2006/main" count="802" uniqueCount="721">
  <si>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</si>
  <si>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</si>
  <si>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</si>
  <si>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</si>
  <si>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</si>
  <si>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</si>
  <si>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</si>
  <si>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</si>
  <si>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</si>
  <si>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</si>
  <si>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</si>
  <si>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</si>
  <si>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</si>
  <si>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</si>
  <si>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</si>
  <si>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</si>
  <si>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</si>
  <si>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</si>
  <si>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</si>
  <si>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</si>
  <si>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</si>
  <si>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</si>
  <si>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</si>
  <si>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</si>
  <si>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</si>
  <si>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</si>
  <si>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</si>
  <si>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</si>
  <si>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</si>
  <si>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</si>
  <si>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</si>
  <si>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</si>
  <si>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</si>
  <si>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</si>
  <si>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</si>
  <si>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</si>
  <si>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</si>
  <si>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</si>
  <si>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</si>
  <si>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</si>
  <si>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</si>
  <si>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</si>
  <si>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</si>
  <si>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</si>
  <si>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</si>
  <si>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</si>
  <si>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</si>
  <si>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</si>
  <si>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</si>
  <si>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</si>
  <si>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</si>
  <si>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</si>
  <si>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</si>
  <si>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</si>
  <si>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</si>
  <si>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</si>
  <si>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</si>
  <si>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</si>
  <si>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</si>
  <si>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</si>
  <si>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</si>
  <si>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</si>
  <si>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</si>
  <si>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</si>
  <si>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</si>
  <si>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</si>
  <si>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</si>
  <si>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</si>
  <si>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</si>
  <si>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</si>
  <si>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</si>
  <si>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</si>
  <si>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</si>
  <si>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</si>
  <si>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</si>
  <si>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</si>
  <si>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</si>
  <si>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</si>
  <si>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</si>
  <si>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</si>
  <si>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</si>
  <si>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</si>
  <si>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</si>
  <si>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</si>
  <si>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</si>
  <si>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</si>
  <si>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</si>
  <si>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</si>
  <si>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</si>
  <si>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</si>
  <si>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</si>
  <si>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</si>
  <si>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</si>
  <si>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</si>
  <si>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</si>
  <si>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</si>
  <si>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</si>
  <si>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</si>
  <si>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</si>
  <si>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</si>
  <si>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</si>
  <si>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</si>
  <si>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</si>
  <si>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</si>
  <si>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</si>
  <si>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</si>
  <si>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</si>
  <si>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</si>
  <si>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</si>
  <si>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</si>
  <si>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</si>
  <si>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</si>
  <si>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</si>
  <si>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</si>
  <si>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</si>
  <si>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</si>
  <si>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</si>
  <si>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</si>
  <si>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</si>
  <si>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</si>
  <si>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</si>
  <si>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</si>
  <si>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</si>
  <si>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</si>
  <si>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</si>
  <si>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</si>
  <si>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</si>
  <si>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</si>
  <si>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</si>
  <si>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</si>
  <si>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</si>
  <si>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</si>
  <si>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</si>
  <si>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</si>
  <si>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</si>
  <si>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</si>
  <si>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</si>
  <si>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</si>
  <si>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</si>
  <si>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</si>
  <si>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</si>
  <si>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</si>
  <si>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</si>
  <si>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</si>
  <si>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</si>
  <si>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</si>
  <si>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</si>
  <si>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</si>
  <si>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</si>
  <si>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</si>
  <si>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</si>
  <si>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</si>
  <si>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</si>
  <si>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</si>
  <si>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</si>
  <si>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</si>
  <si>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</si>
  <si>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</si>
  <si>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</si>
  <si>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</si>
  <si>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</si>
  <si>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</si>
  <si>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</si>
  <si>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</si>
  <si>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</si>
  <si>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</si>
  <si>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</si>
  <si>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</si>
  <si>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</si>
  <si>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</si>
  <si>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</si>
  <si>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</si>
  <si>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</si>
  <si>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</si>
  <si>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</si>
  <si>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</si>
  <si>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</si>
  <si>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</si>
  <si>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</si>
  <si>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</si>
  <si>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</si>
  <si>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</si>
  <si>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</si>
  <si>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</si>
  <si>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</si>
  <si>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</si>
  <si>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</si>
  <si>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</si>
  <si>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</si>
  <si>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</si>
  <si>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</si>
  <si>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</si>
  <si>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</si>
  <si>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</si>
  <si>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</si>
  <si>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</si>
  <si>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</si>
  <si>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</si>
  <si>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</si>
  <si>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</si>
  <si>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</si>
  <si>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</si>
  <si>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</si>
  <si>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</si>
  <si>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</si>
  <si>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</si>
  <si>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</si>
  <si>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</si>
  <si>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</si>
  <si>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</si>
  <si>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</si>
  <si>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</si>
  <si>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</si>
  <si>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</si>
  <si>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</si>
  <si>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</si>
  <si>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</si>
  <si>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</si>
  <si>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</si>
  <si>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</si>
  <si>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</si>
  <si>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</si>
  <si>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</si>
  <si>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</si>
  <si>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</si>
  <si>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</si>
  <si>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</si>
  <si>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</si>
  <si>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</si>
  <si>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</si>
  <si>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</si>
  <si>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</si>
  <si>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</si>
  <si>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</si>
  <si>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</si>
  <si>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</si>
  <si>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</si>
  <si>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</si>
  <si>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</si>
  <si>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</si>
  <si>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</si>
  <si>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</si>
  <si>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</si>
  <si>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</si>
  <si>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</si>
  <si>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</si>
  <si>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</si>
  <si>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</si>
  <si>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</si>
  <si>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</si>
  <si>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</si>
  <si>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</si>
  <si>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</si>
  <si>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</si>
  <si>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</si>
  <si>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</si>
  <si>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</si>
  <si>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</si>
  <si>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</si>
  <si>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</si>
  <si>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</si>
  <si>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</si>
  <si>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</si>
  <si>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</si>
  <si>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</si>
  <si>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</si>
  <si>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</si>
  <si>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</si>
  <si>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</si>
  <si>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</si>
  <si>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</si>
  <si>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</si>
  <si>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</si>
  <si>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</si>
  <si>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</si>
  <si>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</si>
  <si>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</si>
  <si>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</si>
  <si>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</si>
  <si>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</si>
  <si>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</si>
  <si>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</si>
  <si>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</si>
  <si>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</si>
  <si>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</si>
  <si>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</si>
  <si>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</si>
  <si>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</si>
  <si>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</si>
  <si>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</si>
  <si>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</si>
  <si>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</si>
  <si>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</si>
  <si>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</si>
  <si>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</si>
  <si>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</si>
  <si>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</si>
  <si>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</si>
  <si>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</si>
  <si>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</si>
  <si>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</si>
  <si>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</si>
  <si>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</si>
  <si>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</si>
  <si>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</si>
  <si>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</si>
  <si>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</si>
  <si>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</si>
  <si>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</si>
  <si>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</si>
  <si>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</si>
  <si>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</si>
  <si>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</si>
  <si>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</si>
  <si>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</si>
  <si>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</si>
  <si>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</si>
  <si>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</si>
  <si>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</si>
  <si>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</si>
  <si>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</si>
  <si>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</si>
  <si>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</si>
  <si>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</si>
  <si>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</si>
  <si>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</si>
  <si>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</si>
  <si>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</si>
  <si>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</si>
  <si>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</si>
  <si>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</si>
  <si>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</si>
  <si>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</si>
  <si>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</si>
  <si>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</si>
  <si>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</si>
  <si>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</si>
  <si>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</si>
  <si>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</si>
  <si>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</si>
  <si>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</si>
  <si>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</si>
  <si>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</si>
  <si>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</si>
  <si>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</si>
  <si>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</si>
  <si>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</si>
  <si>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</si>
  <si>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</si>
  <si>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</si>
  <si>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</si>
  <si>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</si>
  <si>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</si>
  <si>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</si>
  <si>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</si>
  <si>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</si>
  <si>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</si>
  <si>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</si>
  <si>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</si>
  <si>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</si>
  <si>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</si>
  <si>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</si>
  <si>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</si>
  <si>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</si>
  <si>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</si>
  <si>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</si>
  <si>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</si>
  <si>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</si>
  <si>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</si>
  <si>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</si>
  <si>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</si>
  <si>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</si>
  <si>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</si>
  <si>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</si>
  <si>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</si>
  <si>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</si>
  <si>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</si>
  <si>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</si>
  <si>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</si>
  <si>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</si>
  <si>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</si>
  <si>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</si>
  <si>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</si>
  <si>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</si>
  <si>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</si>
  <si>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</si>
  <si>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</si>
  <si>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</si>
  <si>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</si>
  <si>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</si>
  <si>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</si>
  <si>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</si>
  <si>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</si>
  <si>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</si>
  <si>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</si>
  <si>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</si>
  <si>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</si>
  <si>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</si>
  <si>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</si>
  <si>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</si>
  <si>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</si>
  <si>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</si>
  <si>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</si>
  <si>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</si>
  <si>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</si>
  <si>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</si>
  <si>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</si>
  <si>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</si>
  <si>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</si>
  <si>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</si>
  <si>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</si>
  <si>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</si>
  <si>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</si>
  <si>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</si>
  <si>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</si>
  <si>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</si>
  <si>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</si>
  <si>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</si>
  <si>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</si>
  <si>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</si>
  <si>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</si>
  <si>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</si>
  <si>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</si>
  <si>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</si>
  <si>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</si>
  <si>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</si>
  <si>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</si>
  <si>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</si>
  <si>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</si>
  <si>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</si>
  <si>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</si>
  <si>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</si>
  <si>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</si>
  <si>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</si>
  <si>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</si>
  <si>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</si>
  <si>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</si>
  <si>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</si>
  <si>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</si>
  <si>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</si>
  <si>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</si>
  <si>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</si>
  <si>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</si>
  <si>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</si>
  <si>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</si>
  <si>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</si>
  <si>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</si>
  <si>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</si>
  <si>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</si>
  <si>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</si>
  <si>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</si>
  <si>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</si>
  <si>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</si>
  <si>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</si>
  <si>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</si>
  <si>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</si>
  <si>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</si>
  <si>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</si>
  <si>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</si>
  <si>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</si>
  <si>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</si>
  <si>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</si>
  <si>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</si>
  <si>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</si>
  <si>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</si>
  <si>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</si>
  <si>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</si>
  <si>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</si>
  <si>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</si>
  <si>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</si>
  <si>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</si>
  <si>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</si>
  <si>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</si>
  <si>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</si>
  <si>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</si>
  <si>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</si>
  <si>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</si>
  <si>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</si>
  <si>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</si>
  <si>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</si>
  <si>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</si>
  <si>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</si>
  <si>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</si>
  <si>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</si>
  <si>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</si>
  <si>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</si>
  <si>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</si>
  <si>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</si>
  <si>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</si>
  <si>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</si>
  <si>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</si>
  <si>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</si>
  <si>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</si>
  <si>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</si>
  <si>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</si>
  <si>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</si>
  <si>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</si>
  <si>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</si>
  <si>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</si>
  <si>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</si>
  <si>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</si>
  <si>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</si>
  <si>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</si>
  <si>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</si>
  <si>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</si>
  <si>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</si>
  <si>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</si>
  <si>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</si>
  <si>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</si>
  <si>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</si>
  <si>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</si>
  <si>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</si>
  <si>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</si>
  <si>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</si>
  <si>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</si>
  <si>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</si>
  <si>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</si>
  <si>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</si>
  <si>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</si>
  <si>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</si>
  <si>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</si>
  <si>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</si>
  <si>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</si>
  <si>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</si>
  <si>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</si>
  <si>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</si>
  <si>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</si>
  <si>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</si>
  <si>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</si>
  <si>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</si>
  <si>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</si>
  <si>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</si>
  <si>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</si>
  <si>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</si>
  <si>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</si>
  <si>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</si>
  <si>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</si>
  <si>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</si>
  <si>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</si>
  <si>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</si>
  <si>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</si>
  <si>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</si>
  <si>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</si>
  <si>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</si>
  <si>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</si>
  <si>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</si>
  <si>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</si>
  <si>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</si>
  <si>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</si>
  <si>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</si>
  <si>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</si>
  <si>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</si>
  <si>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</si>
  <si>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</si>
  <si>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</si>
  <si>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</si>
  <si>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</si>
  <si>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</si>
  <si>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</si>
  <si>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</si>
  <si>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</si>
  <si>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</si>
  <si>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</si>
  <si>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</si>
  <si>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</si>
  <si>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</si>
  <si>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</si>
  <si>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</si>
  <si>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</si>
  <si>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</si>
  <si>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</si>
  <si>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</si>
  <si>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</si>
  <si>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</si>
  <si>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</si>
  <si>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</si>
  <si>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</si>
  <si>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</si>
  <si>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</si>
  <si>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</si>
  <si>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</si>
  <si>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</si>
  <si>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</si>
  <si>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</si>
  <si>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</si>
  <si>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</si>
  <si>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</si>
  <si>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</si>
  <si>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</si>
  <si>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</si>
  <si>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</si>
  <si>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</si>
  <si>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</si>
  <si>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</si>
  <si>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</si>
  <si>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</si>
  <si>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</si>
  <si>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</si>
  <si>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</si>
  <si>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</si>
  <si>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</si>
  <si>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</si>
  <si>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</si>
  <si>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</si>
  <si>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</si>
  <si>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</si>
  <si>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</si>
  <si>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</si>
  <si>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</si>
  <si>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</si>
  <si>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</si>
  <si>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</si>
  <si>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</si>
  <si>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</si>
  <si>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</si>
  <si>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</si>
  <si>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</si>
  <si>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</si>
  <si>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</si>
  <si>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</si>
  <si>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</si>
  <si>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</si>
  <si>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</si>
  <si>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</si>
  <si>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</si>
  <si>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</si>
  <si>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</si>
  <si>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</si>
  <si>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</si>
  <si>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</si>
  <si>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</si>
  <si>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</si>
  <si>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</si>
  <si>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</si>
  <si>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</si>
  <si>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</si>
  <si>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</si>
  <si>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</si>
  <si>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</si>
  <si>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</si>
  <si>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</si>
  <si>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</si>
  <si>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</si>
  <si>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</si>
  <si>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</si>
  <si>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</si>
  <si>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</si>
  <si>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</si>
  <si>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</si>
  <si>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</si>
  <si>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</si>
  <si>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</si>
  <si>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</si>
  <si>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</si>
  <si>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</si>
  <si>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</si>
  <si>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</si>
  <si>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</si>
  <si>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</si>
  <si>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</si>
  <si>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</si>
  <si>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</si>
  <si>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</si>
  <si>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</si>
  <si>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</si>
  <si>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</si>
  <si>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</si>
  <si>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</si>
  <si>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</si>
  <si>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</si>
  <si>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</si>
  <si>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</si>
  <si>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</si>
  <si>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</si>
  <si>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</si>
  <si>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</si>
  <si>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</si>
  <si>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</si>
  <si>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</si>
  <si>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</si>
  <si>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</si>
  <si>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</si>
  <si>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</si>
  <si>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</si>
  <si>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</si>
  <si>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</si>
  <si>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</si>
  <si>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</si>
  <si>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</si>
  <si>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</si>
  <si>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</si>
  <si>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</si>
  <si>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</si>
  <si>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</si>
  <si>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</si>
  <si>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</si>
  <si>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</si>
  <si>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</si>
  <si>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</si>
  <si>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</si>
  <si>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</si>
  <si>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</si>
  <si>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</si>
  <si>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</si>
  <si>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</si>
  <si>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</si>
  <si>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</si>
  <si>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</si>
  <si>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</si>
  <si>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</si>
  <si>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</si>
  <si>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9847800</t>
  </si>
  <si>
    <t>9843400</t>
  </si>
  <si>
    <t>9844300</t>
  </si>
  <si>
    <t xml:space="preserve">               (17) 8422 - OS Oper Power</t>
  </si>
  <si>
    <t xml:space="preserve">               (17) 8434 - Maintenance of Purification Equipment</t>
  </si>
  <si>
    <t>FOR THE 12 MONTHS ENDED JUNE 2024</t>
  </si>
  <si>
    <t>(JAN - JUN 2024 Spread is based on allocation factors developed for the 12 ME 12/31/2023 CBR)</t>
  </si>
  <si>
    <t>(JUL - DEC 2023 Spread is based on allocation factors developed for the 12 ME 12/31/2022 CBR)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</si>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</sst>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73" fontId="38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70" fontId="20" fillId="0" borderId="26" xfId="0" quotePrefix="1" applyNumberFormat="1" applyFont="1" applyFill="1" applyBorder="1" applyAlignment="1"/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42" fontId="3" fillId="0" borderId="3" xfId="0" applyNumberFormat="1" applyFont="1" applyFill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  <row r="331">
          <cell r="A331" t="str">
            <v>9991650</v>
          </cell>
          <cell r="B331" t="str">
            <v>CO-Prepayments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9991821</v>
          </cell>
          <cell r="B332" t="str">
            <v>CO-Extraord prop los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9991823</v>
          </cell>
          <cell r="B333" t="str">
            <v>CO-Other Reg Assets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K333">
            <v>0</v>
          </cell>
        </row>
        <row r="334">
          <cell r="A334" t="str">
            <v>9991830</v>
          </cell>
          <cell r="B334" t="str">
            <v>CO-PrelimSrvyInvstgt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9991840</v>
          </cell>
          <cell r="B335" t="str">
            <v>CO-Clearing Accounts</v>
          </cell>
          <cell r="C335">
            <v>0</v>
          </cell>
          <cell r="D335">
            <v>0.89</v>
          </cell>
          <cell r="H335">
            <v>0</v>
          </cell>
          <cell r="I335">
            <v>0.89</v>
          </cell>
          <cell r="K335">
            <v>0.89</v>
          </cell>
        </row>
        <row r="336">
          <cell r="A336" t="str">
            <v>9991860</v>
          </cell>
          <cell r="B336" t="str">
            <v>CO-Misc Def Debits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9991861</v>
          </cell>
          <cell r="B337" t="str">
            <v>Misc Deferd Debit-C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9991862</v>
          </cell>
          <cell r="B338" t="str">
            <v>Misc Deferd Debit-E</v>
          </cell>
          <cell r="D338">
            <v>0</v>
          </cell>
          <cell r="I338">
            <v>0</v>
          </cell>
          <cell r="K338">
            <v>0</v>
          </cell>
        </row>
        <row r="339">
          <cell r="A339" t="str">
            <v>9992284</v>
          </cell>
          <cell r="B339" t="str">
            <v>CO-Accum Misc Op Pro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9992320</v>
          </cell>
          <cell r="B340" t="str">
            <v>CO-Accounts Payable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9992420</v>
          </cell>
          <cell r="B341" t="str">
            <v>CO-Misc Cur Accr Lia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9992520</v>
          </cell>
          <cell r="B342" t="str">
            <v>CO-Cust Adv for Cons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K342">
            <v>0</v>
          </cell>
        </row>
        <row r="343">
          <cell r="A343" t="str">
            <v>9992530</v>
          </cell>
          <cell r="B343" t="str">
            <v>CO-Other Deferred Cr</v>
          </cell>
          <cell r="C343">
            <v>0</v>
          </cell>
          <cell r="H343">
            <v>0</v>
          </cell>
          <cell r="K343">
            <v>0</v>
          </cell>
        </row>
        <row r="344">
          <cell r="A344" t="str">
            <v>9999990</v>
          </cell>
          <cell r="B344" t="str">
            <v>Balance Sheet Offset</v>
          </cell>
          <cell r="J344">
            <v>-229319566.31</v>
          </cell>
          <cell r="K344">
            <v>-229319566.31</v>
          </cell>
        </row>
        <row r="345">
          <cell r="A345" t="str">
            <v>9999991</v>
          </cell>
          <cell r="B345" t="str">
            <v>P&amp;L Sheet Offset</v>
          </cell>
          <cell r="J345">
            <v>229319566.31</v>
          </cell>
          <cell r="K345">
            <v>229319566.31</v>
          </cell>
        </row>
        <row r="346">
          <cell r="A346" t="str">
            <v>9999992</v>
          </cell>
          <cell r="B346" t="str">
            <v>Inter Payable Offset</v>
          </cell>
          <cell r="J346">
            <v>-17352908.550000001</v>
          </cell>
          <cell r="K346">
            <v>-17352908.550000001</v>
          </cell>
        </row>
        <row r="347">
          <cell r="A347" t="str">
            <v>9999993</v>
          </cell>
          <cell r="B347" t="str">
            <v>Inter Receiv Offset</v>
          </cell>
          <cell r="J347">
            <v>17352908.52</v>
          </cell>
          <cell r="K347">
            <v>17352908.52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Normal="100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B21" sqref="B21"/>
    </sheetView>
  </sheetViews>
  <sheetFormatPr defaultColWidth="9.42578125" defaultRowHeight="15" x14ac:dyDescent="0.25"/>
  <cols>
    <col min="1" max="1" width="55.5703125" style="157" customWidth="1"/>
    <col min="2" max="2" width="15" style="157" customWidth="1"/>
    <col min="3" max="4" width="15" style="157" bestFit="1" customWidth="1"/>
    <col min="5" max="16384" width="9.42578125" style="157"/>
  </cols>
  <sheetData>
    <row r="1" spans="1:4" x14ac:dyDescent="0.25">
      <c r="A1" s="34" t="s">
        <v>330</v>
      </c>
      <c r="B1" s="156"/>
      <c r="C1" s="156"/>
      <c r="D1" s="156"/>
    </row>
    <row r="2" spans="1:4" x14ac:dyDescent="0.25">
      <c r="A2" s="34" t="s">
        <v>329</v>
      </c>
      <c r="B2" s="156"/>
      <c r="C2" s="156"/>
      <c r="D2" s="156"/>
    </row>
    <row r="3" spans="1:4" x14ac:dyDescent="0.25">
      <c r="A3" s="34" t="s">
        <v>716</v>
      </c>
      <c r="B3" s="34"/>
      <c r="C3" s="34"/>
      <c r="D3" s="34"/>
    </row>
    <row r="4" spans="1:4" x14ac:dyDescent="0.25">
      <c r="A4" s="158"/>
      <c r="B4" s="156"/>
      <c r="C4" s="156"/>
      <c r="D4" s="156"/>
    </row>
    <row r="5" spans="1:4" x14ac:dyDescent="0.25">
      <c r="A5" s="119" t="s">
        <v>718</v>
      </c>
      <c r="B5" s="119"/>
      <c r="C5" s="119"/>
      <c r="D5" s="119"/>
    </row>
    <row r="6" spans="1:4" x14ac:dyDescent="0.25">
      <c r="A6" s="119" t="s">
        <v>717</v>
      </c>
      <c r="B6" s="119"/>
      <c r="C6" s="119"/>
      <c r="D6" s="119"/>
    </row>
    <row r="7" spans="1:4" x14ac:dyDescent="0.25">
      <c r="A7" s="159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2845571640.3600001</v>
      </c>
      <c r="C9" s="23">
        <f>+'Unallocated Detail'!H18</f>
        <v>1209245769.6500001</v>
      </c>
      <c r="D9" s="13">
        <f>SUM(B9:C9)</f>
        <v>4054817410.0100002</v>
      </c>
    </row>
    <row r="10" spans="1:4" x14ac:dyDescent="0.25">
      <c r="A10" s="21" t="s">
        <v>26</v>
      </c>
      <c r="B10" s="27">
        <f>+'Unallocated Detail'!G21</f>
        <v>337514.13</v>
      </c>
      <c r="C10" s="27">
        <f>+'Unallocated Detail'!H21</f>
        <v>0</v>
      </c>
      <c r="D10" s="4">
        <f>SUM(B10:C10)</f>
        <v>337514.13</v>
      </c>
    </row>
    <row r="11" spans="1:4" x14ac:dyDescent="0.25">
      <c r="A11" s="21" t="s">
        <v>25</v>
      </c>
      <c r="B11" s="27">
        <f>+'Unallocated Detail'!G25</f>
        <v>564293267.48000002</v>
      </c>
      <c r="C11" s="27">
        <f>+'Unallocated Detail'!H25</f>
        <v>0</v>
      </c>
      <c r="D11" s="4">
        <f>SUM(B11:C11)</f>
        <v>564293267.48000002</v>
      </c>
    </row>
    <row r="12" spans="1:4" x14ac:dyDescent="0.25">
      <c r="A12" s="21" t="s">
        <v>24</v>
      </c>
      <c r="B12" s="26">
        <f>+'Unallocated Detail'!G40</f>
        <v>57872088.629999995</v>
      </c>
      <c r="C12" s="107">
        <f>+'Unallocated Detail'!H40</f>
        <v>255697272.93000001</v>
      </c>
      <c r="D12" s="30">
        <f>SUM(B12:C12)</f>
        <v>313569361.56</v>
      </c>
    </row>
    <row r="13" spans="1:4" x14ac:dyDescent="0.25">
      <c r="A13" s="21" t="s">
        <v>23</v>
      </c>
      <c r="B13" s="14">
        <f>SUM(B9:B12)</f>
        <v>3468074510.6000004</v>
      </c>
      <c r="C13" s="14">
        <f>SUM(C9:C12)</f>
        <v>1464943042.5800002</v>
      </c>
      <c r="D13" s="13">
        <f>SUM(D9:D12)</f>
        <v>4933017553.1800013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405874394.04000002</v>
      </c>
      <c r="C18" s="23">
        <f>+'Unallocated Detail'!H47</f>
        <v>0</v>
      </c>
      <c r="D18" s="13">
        <f>B18+C18</f>
        <v>405874394.04000002</v>
      </c>
    </row>
    <row r="19" spans="1:4" x14ac:dyDescent="0.25">
      <c r="A19" s="21" t="s">
        <v>21</v>
      </c>
      <c r="B19" s="27">
        <f>+'Unallocated Detail'!G56</f>
        <v>1094979522.0900002</v>
      </c>
      <c r="C19" s="27">
        <f>+'Unallocated Detail'!H56</f>
        <v>489164063.78000009</v>
      </c>
      <c r="D19" s="67">
        <f>B19+C19</f>
        <v>1584143585.8700004</v>
      </c>
    </row>
    <row r="20" spans="1:4" x14ac:dyDescent="0.25">
      <c r="A20" s="21" t="s">
        <v>20</v>
      </c>
      <c r="B20" s="27">
        <f>+'Unallocated Detail'!G59</f>
        <v>166396515.13</v>
      </c>
      <c r="C20" s="27">
        <f>+'Unallocated Detail'!H59</f>
        <v>0</v>
      </c>
      <c r="D20" s="67">
        <f>B20+C20</f>
        <v>166396515.13</v>
      </c>
    </row>
    <row r="21" spans="1:4" x14ac:dyDescent="0.25">
      <c r="A21" s="21" t="s">
        <v>19</v>
      </c>
      <c r="B21" s="26">
        <f>+'Unallocated Detail'!G62</f>
        <v>-81663853.299999997</v>
      </c>
      <c r="C21" s="107">
        <f>+'Unallocated Detail'!H62</f>
        <v>0</v>
      </c>
      <c r="D21" s="24">
        <f>B21+C21</f>
        <v>-81663853.299999997</v>
      </c>
    </row>
    <row r="22" spans="1:4" x14ac:dyDescent="0.25">
      <c r="A22" s="21" t="s">
        <v>18</v>
      </c>
      <c r="B22" s="14">
        <f>SUM(B18:B21)</f>
        <v>1585586577.9600003</v>
      </c>
      <c r="C22" s="14">
        <f>SUM(C18:C21)</f>
        <v>489164063.78000009</v>
      </c>
      <c r="D22" s="13">
        <f>SUM(D18:D21)</f>
        <v>2074750641.7400005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Detail'!G150</f>
        <v>120375785.40000001</v>
      </c>
      <c r="C24" s="23">
        <f>+'Unallocated Detail'!H150</f>
        <v>8778101.3900000043</v>
      </c>
      <c r="D24" s="13">
        <f t="shared" ref="D24:D37" si="0">B24+C24</f>
        <v>129153886.79000001</v>
      </c>
    </row>
    <row r="25" spans="1:4" x14ac:dyDescent="0.25">
      <c r="A25" s="21" t="s">
        <v>16</v>
      </c>
      <c r="B25" s="20">
        <f>+'Unallocated Detail'!G180</f>
        <v>27488832.739999995</v>
      </c>
      <c r="C25" s="20">
        <f>+'Unallocated Detail'!H180</f>
        <v>3947.83</v>
      </c>
      <c r="D25" s="67">
        <f t="shared" si="0"/>
        <v>27492780.569999993</v>
      </c>
    </row>
    <row r="26" spans="1:4" x14ac:dyDescent="0.25">
      <c r="A26" s="21" t="s">
        <v>15</v>
      </c>
      <c r="B26" s="20">
        <f>+'Unallocated Detail'!G218</f>
        <v>118933286.58</v>
      </c>
      <c r="C26" s="20">
        <f>+'Unallocated Detail'!H218</f>
        <v>66264902.319999993</v>
      </c>
      <c r="D26" s="67">
        <f t="shared" si="0"/>
        <v>185198188.89999998</v>
      </c>
    </row>
    <row r="27" spans="1:4" x14ac:dyDescent="0.25">
      <c r="A27" s="21" t="s">
        <v>14</v>
      </c>
      <c r="B27" s="20">
        <f>+'Unallocated Detail'!G225</f>
        <v>61939485.200000003</v>
      </c>
      <c r="C27" s="20">
        <f>+'Unallocated Detail'!H225</f>
        <v>27976972.200000003</v>
      </c>
      <c r="D27" s="67">
        <f t="shared" si="0"/>
        <v>89916457.400000006</v>
      </c>
    </row>
    <row r="28" spans="1:4" x14ac:dyDescent="0.25">
      <c r="A28" s="21" t="s">
        <v>13</v>
      </c>
      <c r="B28" s="20">
        <f>+'Unallocated Detail'!G234</f>
        <v>48124127.639999993</v>
      </c>
      <c r="C28" s="20">
        <f>+'Unallocated Detail'!H234</f>
        <v>11912435.319999998</v>
      </c>
      <c r="D28" s="67">
        <f t="shared" si="0"/>
        <v>60036562.959999993</v>
      </c>
    </row>
    <row r="29" spans="1:4" x14ac:dyDescent="0.25">
      <c r="A29" s="21" t="s">
        <v>12</v>
      </c>
      <c r="B29" s="20">
        <f>+'Unallocated Detail'!G237</f>
        <v>98426371.730000004</v>
      </c>
      <c r="C29" s="20">
        <f>+'Unallocated Detail'!H237</f>
        <v>25924825.43</v>
      </c>
      <c r="D29" s="67">
        <f t="shared" si="0"/>
        <v>124351197.16</v>
      </c>
    </row>
    <row r="30" spans="1:4" x14ac:dyDescent="0.25">
      <c r="A30" s="21" t="s">
        <v>11</v>
      </c>
      <c r="B30" s="20">
        <f>+'Unallocated Detail'!G252</f>
        <v>174568376</v>
      </c>
      <c r="C30" s="20">
        <f>+'Unallocated Detail'!H252</f>
        <v>78117693.310000002</v>
      </c>
      <c r="D30" s="67">
        <f t="shared" si="0"/>
        <v>252686069.31</v>
      </c>
    </row>
    <row r="31" spans="1:4" x14ac:dyDescent="0.25">
      <c r="A31" s="21" t="s">
        <v>10</v>
      </c>
      <c r="B31" s="20">
        <f>+'Unallocated Detail'!G259</f>
        <v>407806461.85000002</v>
      </c>
      <c r="C31" s="20">
        <f>+'Unallocated Detail'!H259</f>
        <v>180536713.19000003</v>
      </c>
      <c r="D31" s="67">
        <f t="shared" si="0"/>
        <v>588343175.04000008</v>
      </c>
    </row>
    <row r="32" spans="1:4" x14ac:dyDescent="0.25">
      <c r="A32" s="21" t="s">
        <v>9</v>
      </c>
      <c r="B32" s="20">
        <f>+'Unallocated Detail'!G264</f>
        <v>70080291.879999995</v>
      </c>
      <c r="C32" s="20">
        <f>+'Unallocated Detail'!H264</f>
        <v>28665168.219999999</v>
      </c>
      <c r="D32" s="67">
        <f t="shared" si="0"/>
        <v>98745460.099999994</v>
      </c>
    </row>
    <row r="33" spans="1:4" x14ac:dyDescent="0.25">
      <c r="A33" s="21" t="s">
        <v>8</v>
      </c>
      <c r="B33" s="20">
        <f>+'Unallocated Detail'!G267</f>
        <v>34245096</v>
      </c>
      <c r="C33" s="20">
        <f>+'Unallocated Detail'!H267</f>
        <v>0</v>
      </c>
      <c r="D33" s="67">
        <f t="shared" si="0"/>
        <v>34245096</v>
      </c>
    </row>
    <row r="34" spans="1:4" x14ac:dyDescent="0.25">
      <c r="A34" s="12" t="s">
        <v>7</v>
      </c>
      <c r="B34" s="20">
        <f>+'Unallocated Detail'!G275</f>
        <v>61019947.979999997</v>
      </c>
      <c r="C34" s="20">
        <f>+'Unallocated Detail'!H275</f>
        <v>210130638.69000003</v>
      </c>
      <c r="D34" s="19">
        <f t="shared" si="0"/>
        <v>271150586.67000002</v>
      </c>
    </row>
    <row r="35" spans="1:4" x14ac:dyDescent="0.25">
      <c r="A35" s="12" t="s">
        <v>686</v>
      </c>
      <c r="B35" s="20">
        <f>+'Unallocated Detail'!G280</f>
        <v>272452377.75</v>
      </c>
      <c r="C35" s="20">
        <f>+'Unallocated Detail'!H280</f>
        <v>124407699.31</v>
      </c>
      <c r="D35" s="19">
        <f t="shared" si="0"/>
        <v>396860077.06</v>
      </c>
    </row>
    <row r="36" spans="1:4" x14ac:dyDescent="0.25">
      <c r="A36" s="12" t="s">
        <v>687</v>
      </c>
      <c r="B36" s="20">
        <f>+'Unallocated Detail'!G285</f>
        <v>93985490.909999996</v>
      </c>
      <c r="C36" s="20">
        <f>+'Unallocated Detail'!H285</f>
        <v>25284007.719999999</v>
      </c>
      <c r="D36" s="19">
        <f t="shared" si="0"/>
        <v>119269498.63</v>
      </c>
    </row>
    <row r="37" spans="1:4" x14ac:dyDescent="0.25">
      <c r="A37" s="12" t="s">
        <v>688</v>
      </c>
      <c r="B37" s="18">
        <f>+'Unallocated Detail'!G290</f>
        <v>-25303321.660000011</v>
      </c>
      <c r="C37" s="17">
        <f>+'Unallocated Detail'!H290</f>
        <v>7225522.0800000131</v>
      </c>
      <c r="D37" s="16">
        <f t="shared" si="0"/>
        <v>-18077799.579999998</v>
      </c>
    </row>
    <row r="38" spans="1:4" x14ac:dyDescent="0.25">
      <c r="A38" s="15" t="s">
        <v>689</v>
      </c>
      <c r="B38" s="14">
        <f>SUM(B22:B37)</f>
        <v>3149729187.9600005</v>
      </c>
      <c r="C38" s="14">
        <f>SUM(C22:C37)</f>
        <v>1284392690.7900002</v>
      </c>
      <c r="D38" s="13">
        <f>SUM(D22:D37)</f>
        <v>4434121878.750001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318345322.63999987</v>
      </c>
      <c r="C40" s="8">
        <f>C13-C38</f>
        <v>180550351.78999996</v>
      </c>
      <c r="D40" s="7">
        <f>D13-D38</f>
        <v>498895674.43000031</v>
      </c>
    </row>
    <row r="41" spans="1:4" x14ac:dyDescent="0.25">
      <c r="A41" s="6"/>
      <c r="B41" s="5"/>
      <c r="C41" s="5"/>
      <c r="D41" s="4"/>
    </row>
    <row r="42" spans="1:4" x14ac:dyDescent="0.25">
      <c r="A42" s="126" t="str">
        <f>"RATE BASE (AMA "&amp;A2&amp;")"</f>
        <v>RATE BASE (AMA PERIODIC ALLOCATED RESULTS OF OPERATIONS)</v>
      </c>
      <c r="B42" s="160">
        <v>5971875873.105628</v>
      </c>
      <c r="C42" s="160">
        <v>3066580921.2346215</v>
      </c>
      <c r="D42" s="16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F39" sqref="F39"/>
    </sheetView>
  </sheetViews>
  <sheetFormatPr defaultColWidth="9.42578125" defaultRowHeight="15" x14ac:dyDescent="0.25"/>
  <cols>
    <col min="1" max="1" width="40" style="3" bestFit="1" customWidth="1"/>
    <col min="2" max="2" width="17.5703125" style="35" customWidth="1"/>
    <col min="3" max="4" width="15.42578125" style="35" customWidth="1"/>
    <col min="5" max="5" width="14.42578125" style="35" customWidth="1"/>
    <col min="6" max="6" width="15" style="35" bestFit="1" customWidth="1"/>
    <col min="7" max="16384" width="9.425781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 MONTHS ENDED JUNE 2024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2845571640.3600001</v>
      </c>
      <c r="C8" s="14">
        <f>+'Unallocated Detail'!C18</f>
        <v>1209245769.6500001</v>
      </c>
      <c r="D8" s="14">
        <f>+'Unallocated Detail'!D18</f>
        <v>0</v>
      </c>
      <c r="E8" s="14">
        <v>0</v>
      </c>
      <c r="F8" s="13">
        <f>SUM(B8:E8)</f>
        <v>4054817410.0100002</v>
      </c>
    </row>
    <row r="9" spans="1:6" ht="18" customHeight="1" x14ac:dyDescent="0.25">
      <c r="A9" s="12" t="s">
        <v>26</v>
      </c>
      <c r="B9" s="100">
        <f>+'Unallocated Detail'!B21</f>
        <v>337514.13</v>
      </c>
      <c r="C9" s="100">
        <f>+'Unallocated Detail'!C21</f>
        <v>0</v>
      </c>
      <c r="D9" s="100">
        <f>+'Unallocated Detail'!D21</f>
        <v>0</v>
      </c>
      <c r="E9" s="43">
        <v>0</v>
      </c>
      <c r="F9" s="22">
        <f>SUM(B9:E9)</f>
        <v>337514.13</v>
      </c>
    </row>
    <row r="10" spans="1:6" ht="18" customHeight="1" x14ac:dyDescent="0.25">
      <c r="A10" s="12" t="s">
        <v>25</v>
      </c>
      <c r="B10" s="100">
        <f>+'Unallocated Detail'!B25</f>
        <v>564293267.48000002</v>
      </c>
      <c r="C10" s="100">
        <f>+'Unallocated Detail'!C25</f>
        <v>0</v>
      </c>
      <c r="D10" s="100">
        <f>+'Unallocated Detail'!D25</f>
        <v>0</v>
      </c>
      <c r="E10" s="43">
        <v>0</v>
      </c>
      <c r="F10" s="22">
        <f>SUM(B10:E10)</f>
        <v>564293267.48000002</v>
      </c>
    </row>
    <row r="11" spans="1:6" ht="18" customHeight="1" x14ac:dyDescent="0.25">
      <c r="A11" s="12" t="s">
        <v>24</v>
      </c>
      <c r="B11" s="26">
        <f>+'Unallocated Detail'!B40</f>
        <v>57872088.629999995</v>
      </c>
      <c r="C11" s="45">
        <f>+'Unallocated Detail'!C40</f>
        <v>255697272.93000001</v>
      </c>
      <c r="D11" s="45">
        <f>+'Unallocated Detail'!D40</f>
        <v>0</v>
      </c>
      <c r="E11" s="25">
        <v>0</v>
      </c>
      <c r="F11" s="24">
        <f>SUM(B11:E11)</f>
        <v>313569361.56</v>
      </c>
    </row>
    <row r="12" spans="1:6" ht="18" customHeight="1" x14ac:dyDescent="0.25">
      <c r="A12" s="12" t="s">
        <v>23</v>
      </c>
      <c r="B12" s="14">
        <f>SUM(B8:B11)</f>
        <v>3468074510.6000004</v>
      </c>
      <c r="C12" s="14">
        <f>SUM(C8:C11)</f>
        <v>1464943042.5800002</v>
      </c>
      <c r="D12" s="14">
        <f>SUM(D8:D11)</f>
        <v>0</v>
      </c>
      <c r="E12" s="14">
        <f>SUM(E8:E11)</f>
        <v>0</v>
      </c>
      <c r="F12" s="13">
        <f>SUM(F8:F11)</f>
        <v>4933017553.1800013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405874394.04000002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405874394.04000002</v>
      </c>
    </row>
    <row r="18" spans="1:6" ht="18" customHeight="1" x14ac:dyDescent="0.25">
      <c r="A18" s="12" t="s">
        <v>21</v>
      </c>
      <c r="B18" s="100">
        <f>+'Unallocated Detail'!B56</f>
        <v>1094979522.0900002</v>
      </c>
      <c r="C18" s="100">
        <f>+'Unallocated Detail'!C56</f>
        <v>489164063.78000009</v>
      </c>
      <c r="D18" s="100">
        <f>+'Unallocated Detail'!D56</f>
        <v>0</v>
      </c>
      <c r="E18" s="43">
        <v>0</v>
      </c>
      <c r="F18" s="22">
        <f>SUM(B18:E18)</f>
        <v>1584143585.8700004</v>
      </c>
    </row>
    <row r="19" spans="1:6" ht="18" customHeight="1" x14ac:dyDescent="0.25">
      <c r="A19" s="12" t="s">
        <v>20</v>
      </c>
      <c r="B19" s="100">
        <f>+'Unallocated Detail'!B59</f>
        <v>166396515.13</v>
      </c>
      <c r="C19" s="100">
        <f>+'Unallocated Detail'!C59</f>
        <v>0</v>
      </c>
      <c r="D19" s="100">
        <f>+'Unallocated Detail'!D59</f>
        <v>0</v>
      </c>
      <c r="E19" s="43">
        <v>0</v>
      </c>
      <c r="F19" s="22">
        <f>SUM(B19:E19)</f>
        <v>166396515.13</v>
      </c>
    </row>
    <row r="20" spans="1:6" ht="18" customHeight="1" x14ac:dyDescent="0.25">
      <c r="A20" s="12" t="s">
        <v>19</v>
      </c>
      <c r="B20" s="26">
        <f>+'Unallocated Detail'!B62</f>
        <v>-81663853.299999997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-81663853.299999997</v>
      </c>
    </row>
    <row r="21" spans="1:6" ht="18" customHeight="1" x14ac:dyDescent="0.25">
      <c r="A21" s="12" t="s">
        <v>18</v>
      </c>
      <c r="B21" s="14">
        <f>SUM(B17:B20)</f>
        <v>1585586577.9600003</v>
      </c>
      <c r="C21" s="14">
        <f>SUM(C17:C20)</f>
        <v>489164063.78000009</v>
      </c>
      <c r="D21" s="14">
        <f>SUM(D17:D20)</f>
        <v>0</v>
      </c>
      <c r="E21" s="14">
        <f>SUM(E17:E20)</f>
        <v>0</v>
      </c>
      <c r="F21" s="13">
        <f>SUM(F17:F20)</f>
        <v>2074750641.7400005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Detail'!B150</f>
        <v>120375785.40000001</v>
      </c>
      <c r="C23" s="14">
        <f>+'Unallocated Detail'!C150</f>
        <v>8778101.3900000043</v>
      </c>
      <c r="D23" s="14">
        <f>+'Unallocated Detail'!D150</f>
        <v>0</v>
      </c>
      <c r="E23" s="14">
        <v>0</v>
      </c>
      <c r="F23" s="13">
        <f t="shared" ref="F23:F36" si="0">SUM(B23:E23)</f>
        <v>129153886.79000001</v>
      </c>
    </row>
    <row r="24" spans="1:6" ht="18" customHeight="1" x14ac:dyDescent="0.25">
      <c r="A24" s="12" t="s">
        <v>16</v>
      </c>
      <c r="B24" s="44">
        <f>+'Unallocated Detail'!B180</f>
        <v>27488832.739999995</v>
      </c>
      <c r="C24" s="43">
        <f>+'Unallocated Detail'!C180</f>
        <v>3947.83</v>
      </c>
      <c r="D24" s="43">
        <f>+'Unallocated Detail'!D180</f>
        <v>0</v>
      </c>
      <c r="E24" s="43">
        <v>0</v>
      </c>
      <c r="F24" s="22">
        <f t="shared" si="0"/>
        <v>27492780.569999993</v>
      </c>
    </row>
    <row r="25" spans="1:6" ht="18" customHeight="1" x14ac:dyDescent="0.25">
      <c r="A25" s="12" t="s">
        <v>15</v>
      </c>
      <c r="B25" s="44">
        <f>+'Unallocated Detail'!B218</f>
        <v>118933286.58</v>
      </c>
      <c r="C25" s="28">
        <f>+'Unallocated Detail'!C218</f>
        <v>66264902.319999993</v>
      </c>
      <c r="D25" s="28">
        <f>+'Unallocated Detail'!D218</f>
        <v>0</v>
      </c>
      <c r="E25" s="43">
        <v>0</v>
      </c>
      <c r="F25" s="22">
        <f t="shared" si="0"/>
        <v>185198188.89999998</v>
      </c>
    </row>
    <row r="26" spans="1:6" ht="18" customHeight="1" x14ac:dyDescent="0.25">
      <c r="A26" s="21" t="s">
        <v>14</v>
      </c>
      <c r="B26" s="44">
        <f>+'Unallocated Detail'!B225</f>
        <v>42959418.240000002</v>
      </c>
      <c r="C26" s="28">
        <f>+'Unallocated Detail'!C225</f>
        <v>14544045.810000001</v>
      </c>
      <c r="D26" s="28">
        <f>+'Unallocated Detail'!D225</f>
        <v>32412993.349999998</v>
      </c>
      <c r="E26" s="43">
        <v>0</v>
      </c>
      <c r="F26" s="22">
        <f t="shared" si="0"/>
        <v>89916457.400000006</v>
      </c>
    </row>
    <row r="27" spans="1:6" ht="18" customHeight="1" x14ac:dyDescent="0.25">
      <c r="A27" s="12" t="s">
        <v>13</v>
      </c>
      <c r="B27" s="44">
        <f>+'Unallocated Detail'!B234</f>
        <v>45977969.390000001</v>
      </c>
      <c r="C27" s="28">
        <f>+'Unallocated Detail'!C234</f>
        <v>10401654.989999998</v>
      </c>
      <c r="D27" s="28">
        <f>+'Unallocated Detail'!D234</f>
        <v>3656938.58</v>
      </c>
      <c r="E27" s="43">
        <v>0</v>
      </c>
      <c r="F27" s="22">
        <f t="shared" si="0"/>
        <v>60036562.959999993</v>
      </c>
    </row>
    <row r="28" spans="1:6" ht="18" customHeight="1" x14ac:dyDescent="0.25">
      <c r="A28" s="12" t="s">
        <v>12</v>
      </c>
      <c r="B28" s="44">
        <f>+'Unallocated Detail'!B237</f>
        <v>98426371.730000004</v>
      </c>
      <c r="C28" s="28">
        <f>+'Unallocated Detail'!C237</f>
        <v>25924825.43</v>
      </c>
      <c r="D28" s="28">
        <f>+'Unallocated Detail'!D237</f>
        <v>0</v>
      </c>
      <c r="E28" s="43">
        <v>0</v>
      </c>
      <c r="F28" s="22">
        <f t="shared" si="0"/>
        <v>124351197.16</v>
      </c>
    </row>
    <row r="29" spans="1:6" ht="18" customHeight="1" x14ac:dyDescent="0.25">
      <c r="A29" s="21" t="s">
        <v>11</v>
      </c>
      <c r="B29" s="44">
        <f>+'Unallocated Detail'!B252</f>
        <v>74691982.570000008</v>
      </c>
      <c r="C29" s="28">
        <f>+'Unallocated Detail'!C252</f>
        <v>24482351.52</v>
      </c>
      <c r="D29" s="28">
        <f>+'Unallocated Detail'!D252</f>
        <v>153511735.21999997</v>
      </c>
      <c r="E29" s="43">
        <v>0</v>
      </c>
      <c r="F29" s="22">
        <f t="shared" si="0"/>
        <v>252686069.30999997</v>
      </c>
    </row>
    <row r="30" spans="1:6" ht="18" customHeight="1" x14ac:dyDescent="0.25">
      <c r="A30" s="12" t="s">
        <v>10</v>
      </c>
      <c r="B30" s="44">
        <f>+'Unallocated Detail'!B259</f>
        <v>389583678.14000005</v>
      </c>
      <c r="C30" s="28">
        <f>+'Unallocated Detail'!C259</f>
        <v>170986682.27000001</v>
      </c>
      <c r="D30" s="28">
        <f>+'Unallocated Detail'!D259</f>
        <v>27772814.629999999</v>
      </c>
      <c r="E30" s="43">
        <v>0</v>
      </c>
      <c r="F30" s="22">
        <f t="shared" si="0"/>
        <v>588343175.04000008</v>
      </c>
    </row>
    <row r="31" spans="1:6" ht="18" customHeight="1" x14ac:dyDescent="0.25">
      <c r="A31" s="12" t="s">
        <v>9</v>
      </c>
      <c r="B31" s="44">
        <f>+'Unallocated Detail'!B264</f>
        <v>25514587.82</v>
      </c>
      <c r="C31" s="28">
        <f>+'Unallocated Detail'!C264</f>
        <v>5309289.4399999995</v>
      </c>
      <c r="D31" s="28">
        <f>+'Unallocated Detail'!D264</f>
        <v>67921582.840000004</v>
      </c>
      <c r="E31" s="43">
        <v>0</v>
      </c>
      <c r="F31" s="22">
        <f t="shared" si="0"/>
        <v>98745460.099999994</v>
      </c>
    </row>
    <row r="32" spans="1:6" ht="18" customHeight="1" x14ac:dyDescent="0.25">
      <c r="A32" s="12" t="s">
        <v>8</v>
      </c>
      <c r="B32" s="44">
        <f>+'Unallocated Detail'!B267</f>
        <v>34245096</v>
      </c>
      <c r="C32" s="43">
        <f>+'Unallocated Detail'!C267</f>
        <v>0</v>
      </c>
      <c r="D32" s="43">
        <f>+'Unallocated Detail'!D267</f>
        <v>0</v>
      </c>
      <c r="E32" s="43">
        <v>0</v>
      </c>
      <c r="F32" s="22">
        <f t="shared" si="0"/>
        <v>34245096</v>
      </c>
    </row>
    <row r="33" spans="1:6" ht="18" customHeight="1" x14ac:dyDescent="0.25">
      <c r="A33" s="21" t="s">
        <v>7</v>
      </c>
      <c r="B33" s="44">
        <f>+'Unallocated Detail'!B275</f>
        <v>61019947.979999997</v>
      </c>
      <c r="C33" s="28">
        <f>+'Unallocated Detail'!C275</f>
        <v>210130638.69000003</v>
      </c>
      <c r="D33" s="28">
        <f>+'Unallocated Detail'!D275</f>
        <v>0</v>
      </c>
      <c r="E33" s="43">
        <v>0</v>
      </c>
      <c r="F33" s="22">
        <f t="shared" si="0"/>
        <v>271150586.67000002</v>
      </c>
    </row>
    <row r="34" spans="1:6" ht="18" customHeight="1" x14ac:dyDescent="0.25">
      <c r="A34" s="12" t="s">
        <v>686</v>
      </c>
      <c r="B34" s="44">
        <f>+'Unallocated Detail'!B280</f>
        <v>266930797.62</v>
      </c>
      <c r="C34" s="28">
        <f>+'Unallocated Detail'!C280</f>
        <v>121350800.58</v>
      </c>
      <c r="D34" s="28">
        <f>+'Unallocated Detail'!D280</f>
        <v>8578478.8599999994</v>
      </c>
      <c r="E34" s="43">
        <v>0</v>
      </c>
      <c r="F34" s="22">
        <f t="shared" si="0"/>
        <v>396860077.06</v>
      </c>
    </row>
    <row r="35" spans="1:6" ht="18" customHeight="1" x14ac:dyDescent="0.25">
      <c r="A35" s="12" t="s">
        <v>687</v>
      </c>
      <c r="B35" s="44">
        <f>+'Unallocated Detail'!B285</f>
        <v>93985490.909999996</v>
      </c>
      <c r="C35" s="43">
        <f>+'Unallocated Detail'!C285</f>
        <v>25284007.719999999</v>
      </c>
      <c r="D35" s="43">
        <f>+'Unallocated Detail'!D285</f>
        <v>0</v>
      </c>
      <c r="E35" s="43">
        <v>0</v>
      </c>
      <c r="F35" s="22">
        <f t="shared" si="0"/>
        <v>119269498.63</v>
      </c>
    </row>
    <row r="36" spans="1:6" ht="18" customHeight="1" x14ac:dyDescent="0.25">
      <c r="A36" s="12" t="s">
        <v>688</v>
      </c>
      <c r="B36" s="26">
        <f>+'Unallocated Detail'!B290</f>
        <v>-25303321.660000011</v>
      </c>
      <c r="C36" s="45">
        <f>+'Unallocated Detail'!C290</f>
        <v>7225522.0800000131</v>
      </c>
      <c r="D36" s="45">
        <f>+'Unallocated Detail'!D290</f>
        <v>0</v>
      </c>
      <c r="E36" s="25">
        <v>0</v>
      </c>
      <c r="F36" s="24">
        <f t="shared" si="0"/>
        <v>-18077799.579999998</v>
      </c>
    </row>
    <row r="37" spans="1:6" ht="18" customHeight="1" x14ac:dyDescent="0.25">
      <c r="A37" s="15" t="s">
        <v>689</v>
      </c>
      <c r="B37" s="14">
        <f>SUM(B21:B36)</f>
        <v>2960416501.4200006</v>
      </c>
      <c r="C37" s="14">
        <f>SUM(C21:C36)</f>
        <v>1179850833.8499999</v>
      </c>
      <c r="D37" s="14">
        <f>SUM(D21:D36)</f>
        <v>293854543.48000002</v>
      </c>
      <c r="E37" s="14">
        <f>SUM(E21:E36)</f>
        <v>0</v>
      </c>
      <c r="F37" s="13">
        <f>SUM(F21:F36)</f>
        <v>4434121878.750001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507658009.17999983</v>
      </c>
      <c r="C39" s="14">
        <f>C12-C37</f>
        <v>285092208.73000026</v>
      </c>
      <c r="D39" s="14">
        <f>D12-D37</f>
        <v>-293854543.48000002</v>
      </c>
      <c r="E39" s="14">
        <f>E12-E37</f>
        <v>0</v>
      </c>
      <c r="F39" s="121">
        <f>F12-F37</f>
        <v>498895674.43000031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Detail'!B298</f>
        <v>84303125.930000007</v>
      </c>
      <c r="C42" s="14">
        <f>+'Unallocated Detail'!C298</f>
        <v>0</v>
      </c>
      <c r="D42" s="14">
        <f>+'Unallocated Detail'!D298</f>
        <v>0</v>
      </c>
      <c r="E42" s="14">
        <v>0</v>
      </c>
      <c r="F42" s="13">
        <f>SUM(B42:E42)</f>
        <v>84303125.930000007</v>
      </c>
    </row>
    <row r="43" spans="1:6" ht="18" customHeight="1" x14ac:dyDescent="0.25">
      <c r="A43" s="12" t="s">
        <v>4</v>
      </c>
      <c r="B43" s="44">
        <v>0</v>
      </c>
      <c r="C43" s="100">
        <v>0</v>
      </c>
      <c r="D43" s="100">
        <v>0</v>
      </c>
      <c r="E43" s="100">
        <f>+'Unallocated Detail'!I324</f>
        <v>-99210114.779999971</v>
      </c>
      <c r="F43" s="67">
        <f>SUM(B43:E43)</f>
        <v>-99210114.779999971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Detail'!I335</f>
        <v>267130187.60000005</v>
      </c>
      <c r="F44" s="22">
        <f>SUM(B44:E44)</f>
        <v>267130187.60000005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Detail'!I339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84303125.930000007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167920072.82000008</v>
      </c>
      <c r="F46" s="14">
        <f t="shared" si="1"/>
        <v>252223198.75000009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423354883.24999982</v>
      </c>
      <c r="C48" s="40">
        <f>C39-C46</f>
        <v>285092208.73000026</v>
      </c>
      <c r="D48" s="40">
        <f>D39-D46</f>
        <v>-293854543.48000002</v>
      </c>
      <c r="E48" s="40">
        <f>E39-E46</f>
        <v>-167920072.82000008</v>
      </c>
      <c r="F48" s="39">
        <f>F39-F46</f>
        <v>246672475.68000022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F58" sqref="F58"/>
    </sheetView>
  </sheetViews>
  <sheetFormatPr defaultColWidth="8.5703125" defaultRowHeight="12.75" x14ac:dyDescent="0.2"/>
  <cols>
    <col min="1" max="1" width="5.42578125" style="57" customWidth="1"/>
    <col min="2" max="2" width="55.5703125" style="57" customWidth="1"/>
    <col min="3" max="3" width="17.42578125" style="57" customWidth="1"/>
    <col min="4" max="4" width="21.5703125" style="57" customWidth="1"/>
    <col min="5" max="5" width="17.42578125" style="57" customWidth="1"/>
    <col min="6" max="7" width="13.5703125" style="57" customWidth="1"/>
    <col min="8" max="8" width="16.42578125" style="57" customWidth="1"/>
    <col min="9" max="9" width="8.5703125" style="57" customWidth="1"/>
    <col min="10" max="16384" width="8.5703125" style="57"/>
  </cols>
  <sheetData>
    <row r="1" spans="1:8" ht="16.350000000000001" customHeight="1" x14ac:dyDescent="0.2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6.350000000000001" customHeight="1" x14ac:dyDescent="0.2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6.350000000000001" customHeight="1" x14ac:dyDescent="0.2">
      <c r="B3" s="58" t="str">
        <f>Allocated!A3</f>
        <v>FOR THE 12 MONTHS ENDED JUNE 2024</v>
      </c>
      <c r="C3" s="58"/>
      <c r="D3" s="58"/>
      <c r="E3" s="58"/>
      <c r="F3" s="58"/>
      <c r="G3" s="58"/>
      <c r="H3" s="58"/>
    </row>
    <row r="4" spans="1:8" ht="15" customHeight="1" x14ac:dyDescent="0.2">
      <c r="A4" s="120"/>
      <c r="B4" s="120" t="str">
        <f>Allocated!A5</f>
        <v>(JUL - DEC 2023 Spread is based on allocation factors developed for the 12 ME 12/31/2022 CBR)</v>
      </c>
      <c r="C4" s="120"/>
      <c r="D4" s="120"/>
      <c r="E4" s="120"/>
      <c r="F4" s="120"/>
      <c r="G4" s="120"/>
      <c r="H4" s="120"/>
    </row>
    <row r="5" spans="1:8" ht="16.350000000000001" customHeight="1" x14ac:dyDescent="0.2">
      <c r="A5" s="120"/>
      <c r="B5" s="120" t="str">
        <f>Allocated!A6</f>
        <v>(JAN - JUN 2024 Spread is based on allocation factors developed for the 12 ME 12/31/2023 CBR)</v>
      </c>
      <c r="C5" s="120"/>
      <c r="D5" s="120"/>
      <c r="E5" s="120"/>
      <c r="F5" s="120"/>
      <c r="G5" s="120"/>
      <c r="H5" s="120"/>
    </row>
    <row r="6" spans="1:8" ht="10.5" customHeight="1" x14ac:dyDescent="0.2"/>
    <row r="7" spans="1:8" ht="51" x14ac:dyDescent="0.2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4" t="s">
        <v>654</v>
      </c>
      <c r="G7" s="124" t="s">
        <v>655</v>
      </c>
      <c r="H7" s="61" t="s">
        <v>31</v>
      </c>
    </row>
    <row r="8" spans="1:8" ht="16.350000000000001" customHeight="1" x14ac:dyDescent="0.2">
      <c r="A8" s="86" t="s">
        <v>14</v>
      </c>
      <c r="B8" s="63"/>
      <c r="C8" s="64"/>
      <c r="D8" s="64"/>
      <c r="E8" s="65"/>
      <c r="F8" s="66"/>
      <c r="G8" s="66"/>
      <c r="H8" s="67"/>
    </row>
    <row r="9" spans="1:8" ht="16.350000000000001" customHeight="1" x14ac:dyDescent="0.2">
      <c r="A9" s="86"/>
      <c r="B9" s="68" t="s">
        <v>344</v>
      </c>
      <c r="C9" s="69">
        <f>+'Unallocated Detail'!E220</f>
        <v>175452.84</v>
      </c>
      <c r="D9" s="69">
        <f>+'Unallocated Detail'!F220</f>
        <v>125826.23</v>
      </c>
      <c r="E9" s="72">
        <v>1</v>
      </c>
      <c r="F9" s="70">
        <f>VLOOKUP($E9,$B$69:$G$74,5,FALSE)</f>
        <v>0.58289999999999997</v>
      </c>
      <c r="G9" s="70">
        <f>VLOOKUP($E9,$B$69:$G$74,6,FALSE)</f>
        <v>0.41710000000000003</v>
      </c>
      <c r="H9" s="71">
        <f>C9+D9</f>
        <v>301279.07</v>
      </c>
    </row>
    <row r="10" spans="1:8" ht="16.350000000000001" customHeight="1" x14ac:dyDescent="0.2">
      <c r="A10" s="86" t="s">
        <v>345</v>
      </c>
      <c r="B10" s="68" t="s">
        <v>346</v>
      </c>
      <c r="C10" s="83">
        <f>+'Unallocated Detail'!E221</f>
        <v>1410520.3</v>
      </c>
      <c r="D10" s="83">
        <f>+'Unallocated Detail'!F221</f>
        <v>837922.92</v>
      </c>
      <c r="E10" s="72">
        <v>2</v>
      </c>
      <c r="F10" s="70">
        <f>VLOOKUP($E10,$B$69:$G$74,5,FALSE)</f>
        <v>0.62770000000000004</v>
      </c>
      <c r="G10" s="70">
        <f>VLOOKUP($E10,$B$69:$G$74,6,FALSE)</f>
        <v>0.37230000000000002</v>
      </c>
      <c r="H10" s="85">
        <f>C10+D10</f>
        <v>2248443.2200000002</v>
      </c>
    </row>
    <row r="11" spans="1:8" ht="16.350000000000001" customHeight="1" x14ac:dyDescent="0.2">
      <c r="A11" s="86" t="s">
        <v>345</v>
      </c>
      <c r="B11" s="68" t="s">
        <v>347</v>
      </c>
      <c r="C11" s="83">
        <f>+'Unallocated Detail'!E222</f>
        <v>17377116.190000001</v>
      </c>
      <c r="D11" s="83">
        <f>+'Unallocated Detail'!F222</f>
        <v>12460280.279999999</v>
      </c>
      <c r="E11" s="72">
        <v>1</v>
      </c>
      <c r="F11" s="70">
        <f>VLOOKUP($E11,$B$69:$G$74,5,FALSE)</f>
        <v>0.58289999999999997</v>
      </c>
      <c r="G11" s="70">
        <f>VLOOKUP($E11,$B$69:$G$74,6,FALSE)</f>
        <v>0.41710000000000003</v>
      </c>
      <c r="H11" s="85">
        <f>C11+D11</f>
        <v>29837396.469999999</v>
      </c>
    </row>
    <row r="12" spans="1:8" ht="16.350000000000001" customHeight="1" x14ac:dyDescent="0.2">
      <c r="A12" s="86" t="s">
        <v>345</v>
      </c>
      <c r="B12" s="118" t="s">
        <v>652</v>
      </c>
      <c r="C12" s="83">
        <f>+'Unallocated Detail'!E223</f>
        <v>16977.63</v>
      </c>
      <c r="D12" s="83">
        <f>+'Unallocated Detail'!F223</f>
        <v>8896.9599999999991</v>
      </c>
      <c r="E12" s="72">
        <v>4</v>
      </c>
      <c r="F12" s="70">
        <f>VLOOKUP($E12,$B$69:$G$74,5,FALSE)</f>
        <v>0.65559999999999996</v>
      </c>
      <c r="G12" s="70">
        <f>VLOOKUP($E12,$B$69:$G$74,6,FALSE)</f>
        <v>0.34439999999999998</v>
      </c>
      <c r="H12" s="85">
        <f>C12+D12</f>
        <v>25874.59</v>
      </c>
    </row>
    <row r="13" spans="1:8" ht="16.350000000000001" customHeight="1" x14ac:dyDescent="0.2">
      <c r="A13" s="86" t="s">
        <v>345</v>
      </c>
      <c r="B13" s="68" t="s">
        <v>348</v>
      </c>
      <c r="C13" s="73">
        <f>+'Unallocated Detail'!E224</f>
        <v>0</v>
      </c>
      <c r="D13" s="73">
        <f>+'Unallocated Detail'!F224</f>
        <v>0</v>
      </c>
      <c r="E13" s="81">
        <v>1</v>
      </c>
      <c r="F13" s="74">
        <f>VLOOKUP($E13,$B$69:$G$74,5,FALSE)</f>
        <v>0.58289999999999997</v>
      </c>
      <c r="G13" s="74">
        <f>VLOOKUP($E13,$B$69:$G$74,6,FALSE)</f>
        <v>0.41710000000000003</v>
      </c>
      <c r="H13" s="73">
        <f>C13+D13</f>
        <v>0</v>
      </c>
    </row>
    <row r="14" spans="1:8" ht="16.350000000000001" customHeight="1" x14ac:dyDescent="0.2">
      <c r="A14" s="86" t="s">
        <v>345</v>
      </c>
      <c r="B14" s="63" t="s">
        <v>349</v>
      </c>
      <c r="C14" s="83">
        <f>SUM(C9:C13)</f>
        <v>18980066.960000001</v>
      </c>
      <c r="D14" s="83">
        <f>SUM(D9:D13)</f>
        <v>13432926.390000001</v>
      </c>
      <c r="E14" s="72"/>
      <c r="F14" s="75"/>
      <c r="G14" s="76"/>
      <c r="H14" s="85">
        <f>SUM(H9:H13)</f>
        <v>32412993.349999998</v>
      </c>
    </row>
    <row r="15" spans="1:8" ht="16.350000000000001" customHeight="1" x14ac:dyDescent="0.2">
      <c r="A15" s="86" t="s">
        <v>13</v>
      </c>
      <c r="B15" s="63"/>
      <c r="C15" s="83"/>
      <c r="D15" s="83"/>
      <c r="E15" s="72"/>
      <c r="F15" s="76"/>
      <c r="G15" s="76"/>
      <c r="H15" s="85"/>
    </row>
    <row r="16" spans="1:8" ht="16.350000000000001" customHeight="1" x14ac:dyDescent="0.2">
      <c r="A16" s="86"/>
      <c r="B16" s="68" t="s">
        <v>350</v>
      </c>
      <c r="C16" s="83">
        <f>+'Unallocated Detail'!E227</f>
        <v>425018.03</v>
      </c>
      <c r="D16" s="83">
        <f>+'Unallocated Detail'!F227</f>
        <v>276528.21999999997</v>
      </c>
      <c r="E16" s="72">
        <v>1</v>
      </c>
      <c r="F16" s="70">
        <f t="shared" ref="F16:F22" si="0">VLOOKUP($E16,$B$69:$G$74,5,FALSE)</f>
        <v>0.58289999999999997</v>
      </c>
      <c r="G16" s="70">
        <f t="shared" ref="G16:G22" si="1">VLOOKUP($E16,$B$69:$G$74,6,FALSE)</f>
        <v>0.41710000000000003</v>
      </c>
      <c r="H16" s="85">
        <f t="shared" ref="H16:H22" si="2">C16+D16</f>
        <v>701546.25</v>
      </c>
    </row>
    <row r="17" spans="1:8" ht="16.350000000000001" customHeight="1" x14ac:dyDescent="0.2">
      <c r="A17" s="86" t="s">
        <v>345</v>
      </c>
      <c r="B17" s="68" t="s">
        <v>351</v>
      </c>
      <c r="C17" s="83">
        <f>+'Unallocated Detail'!E228</f>
        <v>1853787.23</v>
      </c>
      <c r="D17" s="83">
        <f>+'Unallocated Detail'!F228</f>
        <v>1329508.54</v>
      </c>
      <c r="E17" s="72">
        <v>1</v>
      </c>
      <c r="F17" s="70">
        <f t="shared" si="0"/>
        <v>0.58289999999999997</v>
      </c>
      <c r="G17" s="70">
        <f t="shared" si="1"/>
        <v>0.41710000000000003</v>
      </c>
      <c r="H17" s="85">
        <f t="shared" si="2"/>
        <v>3183295.77</v>
      </c>
    </row>
    <row r="18" spans="1:8" ht="16.350000000000001" customHeight="1" x14ac:dyDescent="0.2">
      <c r="A18" s="86" t="s">
        <v>345</v>
      </c>
      <c r="B18" s="68" t="s">
        <v>352</v>
      </c>
      <c r="C18" s="83">
        <f>+'Unallocated Detail'!E229</f>
        <v>124.55</v>
      </c>
      <c r="D18" s="83">
        <f>+'Unallocated Detail'!F229</f>
        <v>89.28</v>
      </c>
      <c r="E18" s="72">
        <v>1</v>
      </c>
      <c r="F18" s="70">
        <f t="shared" si="0"/>
        <v>0.58289999999999997</v>
      </c>
      <c r="G18" s="70">
        <f t="shared" si="1"/>
        <v>0.41710000000000003</v>
      </c>
      <c r="H18" s="85">
        <f t="shared" si="2"/>
        <v>213.82999999999998</v>
      </c>
    </row>
    <row r="19" spans="1:8" ht="16.350000000000001" customHeight="1" x14ac:dyDescent="0.2">
      <c r="A19" s="86"/>
      <c r="B19" s="68" t="s">
        <v>353</v>
      </c>
      <c r="C19" s="83">
        <f>+'Unallocated Detail'!E230</f>
        <v>0</v>
      </c>
      <c r="D19" s="83">
        <f>+'Unallocated Detail'!F230</f>
        <v>0</v>
      </c>
      <c r="E19" s="72">
        <v>1</v>
      </c>
      <c r="F19" s="70">
        <f t="shared" si="0"/>
        <v>0.58289999999999997</v>
      </c>
      <c r="G19" s="70">
        <f t="shared" si="1"/>
        <v>0.41710000000000003</v>
      </c>
      <c r="H19" s="85">
        <f t="shared" si="2"/>
        <v>0</v>
      </c>
    </row>
    <row r="20" spans="1:8" ht="16.350000000000001" customHeight="1" x14ac:dyDescent="0.2">
      <c r="A20" s="86" t="s">
        <v>345</v>
      </c>
      <c r="B20" s="68" t="s">
        <v>354</v>
      </c>
      <c r="C20" s="83">
        <f>+'Unallocated Detail'!E231</f>
        <v>-132771.56</v>
      </c>
      <c r="D20" s="83">
        <f>+'Unallocated Detail'!F231</f>
        <v>-95345.71</v>
      </c>
      <c r="E20" s="72">
        <v>1</v>
      </c>
      <c r="F20" s="70">
        <f t="shared" si="0"/>
        <v>0.58289999999999997</v>
      </c>
      <c r="G20" s="70">
        <f t="shared" si="1"/>
        <v>0.41710000000000003</v>
      </c>
      <c r="H20" s="85">
        <f t="shared" si="2"/>
        <v>-228117.27000000002</v>
      </c>
    </row>
    <row r="21" spans="1:8" ht="16.350000000000001" customHeight="1" x14ac:dyDescent="0.2">
      <c r="A21" s="86"/>
      <c r="B21" s="68" t="s">
        <v>355</v>
      </c>
      <c r="C21" s="83">
        <f>+'Unallocated Detail'!E232</f>
        <v>0</v>
      </c>
      <c r="D21" s="83">
        <f>+'Unallocated Detail'!F232</f>
        <v>0</v>
      </c>
      <c r="E21" s="72">
        <v>1</v>
      </c>
      <c r="F21" s="70">
        <f t="shared" si="0"/>
        <v>0.58289999999999997</v>
      </c>
      <c r="G21" s="70">
        <f t="shared" si="1"/>
        <v>0.41710000000000003</v>
      </c>
      <c r="H21" s="85">
        <f t="shared" si="2"/>
        <v>0</v>
      </c>
    </row>
    <row r="22" spans="1:8" ht="16.350000000000001" customHeight="1" x14ac:dyDescent="0.2">
      <c r="A22" s="86"/>
      <c r="B22" s="68" t="s">
        <v>356</v>
      </c>
      <c r="C22" s="73">
        <f>+'Unallocated Detail'!E233</f>
        <v>0</v>
      </c>
      <c r="D22" s="73">
        <f>+'Unallocated Detail'!F233</f>
        <v>0</v>
      </c>
      <c r="E22" s="81">
        <v>1</v>
      </c>
      <c r="F22" s="74">
        <f t="shared" si="0"/>
        <v>0.58289999999999997</v>
      </c>
      <c r="G22" s="74">
        <f t="shared" si="1"/>
        <v>0.41710000000000003</v>
      </c>
      <c r="H22" s="73">
        <f t="shared" si="2"/>
        <v>0</v>
      </c>
    </row>
    <row r="23" spans="1:8" ht="16.350000000000001" customHeight="1" x14ac:dyDescent="0.2">
      <c r="A23" s="86" t="s">
        <v>345</v>
      </c>
      <c r="B23" s="63" t="s">
        <v>349</v>
      </c>
      <c r="C23" s="83">
        <f>SUM(C16:C22)</f>
        <v>2146158.2499999995</v>
      </c>
      <c r="D23" s="83">
        <f>SUM(D16:D22)</f>
        <v>1510780.33</v>
      </c>
      <c r="E23" s="72"/>
      <c r="F23" s="75"/>
      <c r="G23" s="76"/>
      <c r="H23" s="85">
        <f>SUM(H16:H22)</f>
        <v>3656938.58</v>
      </c>
    </row>
    <row r="24" spans="1:8" ht="16.350000000000001" customHeight="1" x14ac:dyDescent="0.2">
      <c r="A24" s="86" t="s">
        <v>11</v>
      </c>
      <c r="B24" s="63"/>
      <c r="C24" s="83"/>
      <c r="D24" s="83"/>
      <c r="E24" s="72"/>
      <c r="F24" s="76"/>
      <c r="G24" s="76"/>
      <c r="H24" s="85"/>
    </row>
    <row r="25" spans="1:8" ht="16.350000000000001" customHeight="1" x14ac:dyDescent="0.2">
      <c r="A25" s="86"/>
      <c r="B25" s="68" t="s">
        <v>357</v>
      </c>
      <c r="C25" s="83">
        <f>+'Unallocated Detail'!E239</f>
        <v>65415110.359999999</v>
      </c>
      <c r="D25" s="83">
        <f>+'Unallocated Detail'!F239</f>
        <v>34275232.240000002</v>
      </c>
      <c r="E25" s="72">
        <v>4</v>
      </c>
      <c r="F25" s="70">
        <f t="shared" ref="F25:F37" si="3">VLOOKUP($E25,$B$69:$G$74,5,FALSE)</f>
        <v>0.65559999999999996</v>
      </c>
      <c r="G25" s="70">
        <f t="shared" ref="G25:G37" si="4">VLOOKUP($E25,$B$69:$G$74,6,FALSE)</f>
        <v>0.34439999999999998</v>
      </c>
      <c r="H25" s="85">
        <f t="shared" ref="H25:H37" si="5">C25+D25</f>
        <v>99690342.599999994</v>
      </c>
    </row>
    <row r="26" spans="1:8" ht="16.350000000000001" customHeight="1" x14ac:dyDescent="0.2">
      <c r="A26" s="86"/>
      <c r="B26" s="68" t="s">
        <v>358</v>
      </c>
      <c r="C26" s="83">
        <f>+'Unallocated Detail'!E240</f>
        <v>6342311.7599999998</v>
      </c>
      <c r="D26" s="83">
        <f>+'Unallocated Detail'!F240</f>
        <v>3323021.46</v>
      </c>
      <c r="E26" s="72">
        <v>4</v>
      </c>
      <c r="F26" s="70">
        <f t="shared" si="3"/>
        <v>0.65559999999999996</v>
      </c>
      <c r="G26" s="70">
        <f t="shared" si="4"/>
        <v>0.34439999999999998</v>
      </c>
      <c r="H26" s="85">
        <f t="shared" si="5"/>
        <v>9665333.2199999988</v>
      </c>
    </row>
    <row r="27" spans="1:8" ht="16.350000000000001" customHeight="1" x14ac:dyDescent="0.2">
      <c r="A27" s="86" t="s">
        <v>345</v>
      </c>
      <c r="B27" s="68" t="s">
        <v>359</v>
      </c>
      <c r="C27" s="83">
        <f>+'Unallocated Detail'!E241</f>
        <v>-31283034.280000001</v>
      </c>
      <c r="D27" s="83">
        <f>+'Unallocated Detail'!F241</f>
        <v>-16393838.1</v>
      </c>
      <c r="E27" s="72">
        <v>4</v>
      </c>
      <c r="F27" s="70">
        <f t="shared" si="3"/>
        <v>0.65559999999999996</v>
      </c>
      <c r="G27" s="70">
        <f t="shared" si="4"/>
        <v>0.34439999999999998</v>
      </c>
      <c r="H27" s="85">
        <f t="shared" si="5"/>
        <v>-47676872.380000003</v>
      </c>
    </row>
    <row r="28" spans="1:8" ht="16.350000000000001" customHeight="1" x14ac:dyDescent="0.2">
      <c r="A28" s="86" t="s">
        <v>345</v>
      </c>
      <c r="B28" s="68" t="s">
        <v>360</v>
      </c>
      <c r="C28" s="83">
        <f>+'Unallocated Detail'!E242</f>
        <v>13666660.74</v>
      </c>
      <c r="D28" s="83">
        <f>+'Unallocated Detail'!F242</f>
        <v>7160503.0300000003</v>
      </c>
      <c r="E28" s="72">
        <v>4</v>
      </c>
      <c r="F28" s="70">
        <f t="shared" si="3"/>
        <v>0.65559999999999996</v>
      </c>
      <c r="G28" s="70">
        <f t="shared" si="4"/>
        <v>0.34439999999999998</v>
      </c>
      <c r="H28" s="85">
        <f t="shared" si="5"/>
        <v>20827163.77</v>
      </c>
    </row>
    <row r="29" spans="1:8" ht="16.350000000000001" customHeight="1" x14ac:dyDescent="0.2">
      <c r="A29" s="86" t="s">
        <v>345</v>
      </c>
      <c r="B29" s="68" t="s">
        <v>361</v>
      </c>
      <c r="C29" s="83">
        <f>+'Unallocated Detail'!E243</f>
        <v>-250578.34</v>
      </c>
      <c r="D29" s="83">
        <f>+'Unallocated Detail'!F243</f>
        <v>-171884.77</v>
      </c>
      <c r="E29" s="72">
        <v>3</v>
      </c>
      <c r="F29" s="70">
        <f t="shared" si="3"/>
        <v>0.59340000000000004</v>
      </c>
      <c r="G29" s="70">
        <f t="shared" si="4"/>
        <v>0.40660000000000002</v>
      </c>
      <c r="H29" s="85">
        <f t="shared" si="5"/>
        <v>-422463.11</v>
      </c>
    </row>
    <row r="30" spans="1:8" ht="16.350000000000001" customHeight="1" x14ac:dyDescent="0.2">
      <c r="A30" s="86" t="s">
        <v>345</v>
      </c>
      <c r="B30" s="68" t="s">
        <v>362</v>
      </c>
      <c r="C30" s="83">
        <f>+'Unallocated Detail'!E244</f>
        <v>4437669.68</v>
      </c>
      <c r="D30" s="83">
        <f>+'Unallocated Detail'!F244</f>
        <v>3183488.73</v>
      </c>
      <c r="E30" s="72">
        <v>1</v>
      </c>
      <c r="F30" s="70">
        <f t="shared" si="3"/>
        <v>0.58289999999999997</v>
      </c>
      <c r="G30" s="70">
        <f t="shared" si="4"/>
        <v>0.41710000000000003</v>
      </c>
      <c r="H30" s="85">
        <f t="shared" si="5"/>
        <v>7621158.4100000001</v>
      </c>
    </row>
    <row r="31" spans="1:8" ht="16.350000000000001" customHeight="1" x14ac:dyDescent="0.2">
      <c r="A31" s="86" t="s">
        <v>345</v>
      </c>
      <c r="B31" s="68" t="s">
        <v>363</v>
      </c>
      <c r="C31" s="83">
        <f>+'Unallocated Detail'!E245</f>
        <v>8170983.9800000004</v>
      </c>
      <c r="D31" s="83">
        <f>+'Unallocated Detail'!F245</f>
        <v>4769408.99</v>
      </c>
      <c r="E31" s="72">
        <v>5</v>
      </c>
      <c r="F31" s="70">
        <f t="shared" si="3"/>
        <v>0.72499999999999998</v>
      </c>
      <c r="G31" s="70">
        <f t="shared" si="4"/>
        <v>0.27500000000000002</v>
      </c>
      <c r="H31" s="85">
        <f t="shared" si="5"/>
        <v>12940392.970000001</v>
      </c>
    </row>
    <row r="32" spans="1:8" ht="16.350000000000001" customHeight="1" x14ac:dyDescent="0.2">
      <c r="A32" s="86"/>
      <c r="B32" s="68" t="s">
        <v>364</v>
      </c>
      <c r="C32" s="83">
        <f>+'Unallocated Detail'!E246</f>
        <v>1594405.19</v>
      </c>
      <c r="D32" s="83">
        <f>+'Unallocated Detail'!F246</f>
        <v>835951.77</v>
      </c>
      <c r="E32" s="72">
        <v>4</v>
      </c>
      <c r="F32" s="70">
        <f t="shared" si="3"/>
        <v>0.65559999999999996</v>
      </c>
      <c r="G32" s="70">
        <f t="shared" si="4"/>
        <v>0.34439999999999998</v>
      </c>
      <c r="H32" s="85">
        <f t="shared" si="5"/>
        <v>2430356.96</v>
      </c>
    </row>
    <row r="33" spans="1:8" ht="16.350000000000001" customHeight="1" x14ac:dyDescent="0.2">
      <c r="A33" s="86" t="s">
        <v>345</v>
      </c>
      <c r="B33" s="68" t="s">
        <v>365</v>
      </c>
      <c r="C33" s="83">
        <f>+'Unallocated Detail'!E247</f>
        <v>220.28</v>
      </c>
      <c r="D33" s="83">
        <f>+'Unallocated Detail'!F247</f>
        <v>115.21</v>
      </c>
      <c r="E33" s="72">
        <v>4</v>
      </c>
      <c r="F33" s="70">
        <f t="shared" si="3"/>
        <v>0.65559999999999996</v>
      </c>
      <c r="G33" s="70">
        <f t="shared" si="4"/>
        <v>0.34439999999999998</v>
      </c>
      <c r="H33" s="85">
        <f t="shared" si="5"/>
        <v>335.49</v>
      </c>
    </row>
    <row r="34" spans="1:8" ht="16.350000000000001" customHeight="1" x14ac:dyDescent="0.2">
      <c r="A34" s="86" t="s">
        <v>345</v>
      </c>
      <c r="B34" s="68" t="s">
        <v>366</v>
      </c>
      <c r="C34" s="83">
        <f>+'Unallocated Detail'!E248</f>
        <v>7045364.2000000002</v>
      </c>
      <c r="D34" s="83">
        <f>+'Unallocated Detail'!F248</f>
        <v>3691409.91</v>
      </c>
      <c r="E34" s="72">
        <v>4</v>
      </c>
      <c r="F34" s="70">
        <f t="shared" si="3"/>
        <v>0.65559999999999996</v>
      </c>
      <c r="G34" s="70">
        <f t="shared" si="4"/>
        <v>0.34439999999999998</v>
      </c>
      <c r="H34" s="85">
        <f t="shared" si="5"/>
        <v>10736774.109999999</v>
      </c>
    </row>
    <row r="35" spans="1:8" ht="16.350000000000001" customHeight="1" x14ac:dyDescent="0.2">
      <c r="A35" s="86" t="s">
        <v>345</v>
      </c>
      <c r="B35" s="68" t="s">
        <v>367</v>
      </c>
      <c r="C35" s="83">
        <f>+'Unallocated Detail'!E249</f>
        <v>7803151.54</v>
      </c>
      <c r="D35" s="83">
        <f>+'Unallocated Detail'!F249</f>
        <v>4089114.9</v>
      </c>
      <c r="E35" s="72">
        <v>4</v>
      </c>
      <c r="F35" s="70">
        <f t="shared" si="3"/>
        <v>0.65559999999999996</v>
      </c>
      <c r="G35" s="70">
        <f t="shared" si="4"/>
        <v>0.34439999999999998</v>
      </c>
      <c r="H35" s="85">
        <f t="shared" si="5"/>
        <v>11892266.439999999</v>
      </c>
    </row>
    <row r="36" spans="1:8" ht="16.350000000000001" customHeight="1" x14ac:dyDescent="0.2">
      <c r="A36" s="86"/>
      <c r="B36" s="68" t="s">
        <v>368</v>
      </c>
      <c r="C36" s="83">
        <f>+'Unallocated Detail'!E250</f>
        <v>0</v>
      </c>
      <c r="D36" s="83">
        <f>+'Unallocated Detail'!F250</f>
        <v>0</v>
      </c>
      <c r="E36" s="72">
        <v>4</v>
      </c>
      <c r="F36" s="70">
        <f t="shared" si="3"/>
        <v>0.65559999999999996</v>
      </c>
      <c r="G36" s="70">
        <f t="shared" si="4"/>
        <v>0.34439999999999998</v>
      </c>
      <c r="H36" s="85">
        <f t="shared" si="5"/>
        <v>0</v>
      </c>
    </row>
    <row r="37" spans="1:8" ht="16.350000000000001" customHeight="1" x14ac:dyDescent="0.2">
      <c r="A37" s="86"/>
      <c r="B37" s="68" t="s">
        <v>369</v>
      </c>
      <c r="C37" s="73">
        <f>+'Unallocated Detail'!E251</f>
        <v>16934128.32</v>
      </c>
      <c r="D37" s="73">
        <f>+'Unallocated Detail'!F251</f>
        <v>8872818.4199999999</v>
      </c>
      <c r="E37" s="81">
        <v>4</v>
      </c>
      <c r="F37" s="74">
        <f t="shared" si="3"/>
        <v>0.65559999999999996</v>
      </c>
      <c r="G37" s="74">
        <f t="shared" si="4"/>
        <v>0.34439999999999998</v>
      </c>
      <c r="H37" s="73">
        <f t="shared" si="5"/>
        <v>25806946.740000002</v>
      </c>
    </row>
    <row r="38" spans="1:8" ht="16.350000000000001" customHeight="1" x14ac:dyDescent="0.2">
      <c r="A38" s="86" t="s">
        <v>345</v>
      </c>
      <c r="B38" s="63" t="s">
        <v>349</v>
      </c>
      <c r="C38" s="85">
        <f>SUM(C25:C37)</f>
        <v>99876393.430000007</v>
      </c>
      <c r="D38" s="85">
        <f>SUM(D25:D37)</f>
        <v>53635341.790000014</v>
      </c>
      <c r="E38" s="72"/>
      <c r="F38" s="75"/>
      <c r="G38" s="76"/>
      <c r="H38" s="85">
        <f>SUM(H25:H37)</f>
        <v>153511735.21999997</v>
      </c>
    </row>
    <row r="39" spans="1:8" ht="16.350000000000001" customHeight="1" x14ac:dyDescent="0.2">
      <c r="A39" s="86" t="s">
        <v>370</v>
      </c>
      <c r="B39" s="63"/>
      <c r="C39" s="83"/>
      <c r="D39" s="83"/>
      <c r="E39" s="72"/>
      <c r="F39" s="76"/>
      <c r="G39" s="76"/>
      <c r="H39" s="85"/>
    </row>
    <row r="40" spans="1:8" ht="16.350000000000001" customHeight="1" x14ac:dyDescent="0.2">
      <c r="A40" s="86"/>
      <c r="B40" s="68" t="s">
        <v>371</v>
      </c>
      <c r="C40" s="83">
        <f>+'Unallocated Detail'!E257</f>
        <v>18117678.890000001</v>
      </c>
      <c r="D40" s="83">
        <f>+'Unallocated Detail'!F257</f>
        <v>9494951.5800000001</v>
      </c>
      <c r="E40" s="72">
        <v>4</v>
      </c>
      <c r="F40" s="70">
        <f>VLOOKUP($E40,$B$69:$G$74,5,FALSE)</f>
        <v>0.65559999999999996</v>
      </c>
      <c r="G40" s="70">
        <f>VLOOKUP($E40,$B$69:$G$74,6,FALSE)</f>
        <v>0.34439999999999998</v>
      </c>
      <c r="H40" s="85">
        <f>C40+D40</f>
        <v>27612630.469999999</v>
      </c>
    </row>
    <row r="41" spans="1:8" ht="16.350000000000001" customHeight="1" x14ac:dyDescent="0.2">
      <c r="A41" s="86"/>
      <c r="B41" s="77" t="s">
        <v>372</v>
      </c>
      <c r="C41" s="73">
        <f>+'Unallocated Detail'!E258</f>
        <v>105104.82</v>
      </c>
      <c r="D41" s="73">
        <f>+'Unallocated Detail'!F258</f>
        <v>55079.34</v>
      </c>
      <c r="E41" s="81">
        <v>4</v>
      </c>
      <c r="F41" s="74">
        <f>VLOOKUP($E41,$B$69:$G$74,5,FALSE)</f>
        <v>0.65559999999999996</v>
      </c>
      <c r="G41" s="74">
        <f>VLOOKUP($E41,$B$69:$G$74,6,FALSE)</f>
        <v>0.34439999999999998</v>
      </c>
      <c r="H41" s="73">
        <f>C41+D41</f>
        <v>160184.16</v>
      </c>
    </row>
    <row r="42" spans="1:8" ht="16.350000000000001" customHeight="1" x14ac:dyDescent="0.2">
      <c r="A42" s="86"/>
      <c r="B42" s="63" t="s">
        <v>349</v>
      </c>
      <c r="C42" s="85">
        <f>SUM(C40:C41)</f>
        <v>18222783.710000001</v>
      </c>
      <c r="D42" s="85">
        <f>SUM(D40:D41)</f>
        <v>9550030.9199999999</v>
      </c>
      <c r="E42" s="72"/>
      <c r="F42" s="76"/>
      <c r="G42" s="76"/>
      <c r="H42" s="85">
        <f>SUM(H40:H41)</f>
        <v>27772814.629999999</v>
      </c>
    </row>
    <row r="43" spans="1:8" ht="16.350000000000001" customHeight="1" x14ac:dyDescent="0.2">
      <c r="A43" s="86" t="s">
        <v>9</v>
      </c>
      <c r="B43" s="68"/>
      <c r="C43" s="83"/>
      <c r="D43" s="83"/>
      <c r="E43" s="72"/>
      <c r="F43" s="76"/>
      <c r="G43" s="76"/>
      <c r="H43" s="85"/>
    </row>
    <row r="44" spans="1:8" ht="16.350000000000001" customHeight="1" x14ac:dyDescent="0.2">
      <c r="A44" s="86"/>
      <c r="B44" s="68" t="s">
        <v>373</v>
      </c>
      <c r="C44" s="83">
        <f>+'Unallocated Detail'!E261</f>
        <v>44545840.479999997</v>
      </c>
      <c r="D44" s="83">
        <f>+'Unallocated Detail'!F261</f>
        <v>23345469.27</v>
      </c>
      <c r="E44" s="72">
        <v>4</v>
      </c>
      <c r="F44" s="70">
        <f>VLOOKUP($E44,$B$69:$G$74,5,FALSE)</f>
        <v>0.65559999999999996</v>
      </c>
      <c r="G44" s="70">
        <f>VLOOKUP($E44,$B$69:$G$74,6,FALSE)</f>
        <v>0.34439999999999998</v>
      </c>
      <c r="H44" s="85">
        <f>C44+D44</f>
        <v>67891309.75</v>
      </c>
    </row>
    <row r="45" spans="1:8" ht="16.350000000000001" customHeight="1" x14ac:dyDescent="0.2">
      <c r="A45" s="86"/>
      <c r="B45" s="68" t="s">
        <v>374</v>
      </c>
      <c r="C45" s="83">
        <f>+'Unallocated Detail'!E262</f>
        <v>0</v>
      </c>
      <c r="D45" s="83">
        <f>+'Unallocated Detail'!F262</f>
        <v>0</v>
      </c>
      <c r="E45" s="72">
        <v>4</v>
      </c>
      <c r="F45" s="70">
        <f>VLOOKUP($E45,$B$69:$G$74,5,FALSE)</f>
        <v>0.65559999999999996</v>
      </c>
      <c r="G45" s="70">
        <f>VLOOKUP($E45,$B$69:$G$74,6,FALSE)</f>
        <v>0.34439999999999998</v>
      </c>
      <c r="H45" s="85">
        <f>C45+D45</f>
        <v>0</v>
      </c>
    </row>
    <row r="46" spans="1:8" ht="16.350000000000001" customHeight="1" x14ac:dyDescent="0.2">
      <c r="A46" s="86"/>
      <c r="B46" s="77" t="s">
        <v>375</v>
      </c>
      <c r="C46" s="73">
        <f>+'Unallocated Detail'!E263</f>
        <v>19863.580000000002</v>
      </c>
      <c r="D46" s="73">
        <f>+'Unallocated Detail'!F263</f>
        <v>10409.51</v>
      </c>
      <c r="E46" s="81">
        <v>4</v>
      </c>
      <c r="F46" s="74">
        <f>VLOOKUP($E46,$B$69:$G$74,5,FALSE)</f>
        <v>0.65559999999999996</v>
      </c>
      <c r="G46" s="74">
        <f>VLOOKUP($E46,$B$69:$G$74,6,FALSE)</f>
        <v>0.34439999999999998</v>
      </c>
      <c r="H46" s="85">
        <f>C46+D46</f>
        <v>30273.090000000004</v>
      </c>
    </row>
    <row r="47" spans="1:8" ht="16.350000000000001" customHeight="1" x14ac:dyDescent="0.2">
      <c r="A47" s="86" t="s">
        <v>345</v>
      </c>
      <c r="B47" s="63" t="s">
        <v>349</v>
      </c>
      <c r="C47" s="78">
        <f>SUM(C44:C46)</f>
        <v>44565704.059999995</v>
      </c>
      <c r="D47" s="78">
        <f>SUM(D44:D46)</f>
        <v>23355878.780000001</v>
      </c>
      <c r="E47" s="72"/>
      <c r="F47" s="76"/>
      <c r="G47" s="76"/>
      <c r="H47" s="78">
        <f>SUM(H44:H46)</f>
        <v>67921582.840000004</v>
      </c>
    </row>
    <row r="48" spans="1:8" ht="16.350000000000001" customHeight="1" x14ac:dyDescent="0.2">
      <c r="A48" s="86" t="s">
        <v>658</v>
      </c>
      <c r="B48" s="80"/>
      <c r="C48" s="83"/>
      <c r="D48" s="83"/>
      <c r="E48" s="72"/>
      <c r="F48" s="76"/>
      <c r="G48" s="76"/>
      <c r="H48" s="85"/>
    </row>
    <row r="49" spans="1:8" ht="16.350000000000001" customHeight="1" x14ac:dyDescent="0.2">
      <c r="A49" s="86"/>
      <c r="B49" s="77" t="s">
        <v>659</v>
      </c>
      <c r="C49" s="83">
        <f>+'Unallocated Detail'!E270</f>
        <v>0</v>
      </c>
      <c r="D49" s="83">
        <f>+'Unallocated Detail'!F270</f>
        <v>0</v>
      </c>
      <c r="E49" s="72">
        <v>4</v>
      </c>
      <c r="F49" s="70">
        <f>VLOOKUP($E49,$B$69:$G$74,5,FALSE)</f>
        <v>0.65559999999999996</v>
      </c>
      <c r="G49" s="70">
        <f>VLOOKUP($E49,$B$69:$G$74,6,FALSE)</f>
        <v>0.34439999999999998</v>
      </c>
      <c r="H49" s="85">
        <f>C49+D49</f>
        <v>0</v>
      </c>
    </row>
    <row r="50" spans="1:8" ht="16.350000000000001" customHeight="1" x14ac:dyDescent="0.2">
      <c r="A50" s="86"/>
      <c r="B50" s="77" t="s">
        <v>692</v>
      </c>
      <c r="C50" s="73">
        <f>+'Unallocated Detail'!E272</f>
        <v>0</v>
      </c>
      <c r="D50" s="73">
        <f>+'Unallocated Detail'!F272</f>
        <v>0</v>
      </c>
      <c r="E50" s="81">
        <v>4</v>
      </c>
      <c r="F50" s="74">
        <f>VLOOKUP($E50,$B$69:$G$74,5,FALSE)</f>
        <v>0.65559999999999996</v>
      </c>
      <c r="G50" s="74">
        <f>VLOOKUP($E50,$B$69:$G$74,6,FALSE)</f>
        <v>0.34439999999999998</v>
      </c>
      <c r="H50" s="73">
        <f>C50+D50</f>
        <v>0</v>
      </c>
    </row>
    <row r="51" spans="1:8" ht="16.350000000000001" customHeight="1" x14ac:dyDescent="0.2">
      <c r="A51" s="86" t="s">
        <v>345</v>
      </c>
      <c r="B51" s="63" t="s">
        <v>349</v>
      </c>
      <c r="C51" s="85">
        <f>SUM(C49:C50)</f>
        <v>0</v>
      </c>
      <c r="D51" s="85">
        <f>SUM(D49:D50)</f>
        <v>0</v>
      </c>
      <c r="E51" s="72"/>
      <c r="F51" s="76"/>
      <c r="G51" s="76"/>
      <c r="H51" s="85">
        <f>SUM(H49:H50)</f>
        <v>0</v>
      </c>
    </row>
    <row r="52" spans="1:8" ht="16.350000000000001" customHeight="1" x14ac:dyDescent="0.2">
      <c r="A52" s="86"/>
      <c r="B52" s="63"/>
      <c r="C52" s="83"/>
      <c r="D52" s="83"/>
      <c r="E52" s="72"/>
      <c r="F52" s="76"/>
      <c r="G52" s="76"/>
      <c r="H52" s="85"/>
    </row>
    <row r="53" spans="1:8" ht="16.350000000000001" customHeight="1" x14ac:dyDescent="0.2">
      <c r="A53" s="86" t="s">
        <v>678</v>
      </c>
      <c r="B53" s="80"/>
      <c r="C53" s="83"/>
      <c r="D53" s="83"/>
      <c r="E53" s="72"/>
      <c r="F53" s="76"/>
      <c r="G53" s="76"/>
      <c r="H53" s="85"/>
    </row>
    <row r="54" spans="1:8" ht="16.350000000000001" customHeight="1" x14ac:dyDescent="0.2">
      <c r="A54" s="86"/>
      <c r="B54" s="77" t="s">
        <v>679</v>
      </c>
      <c r="C54" s="73">
        <f>+'Unallocated Detail'!E279</f>
        <v>5521580.1299999999</v>
      </c>
      <c r="D54" s="73">
        <f>+'Unallocated Detail'!F279</f>
        <v>3056898.73</v>
      </c>
      <c r="E54" s="81">
        <v>4</v>
      </c>
      <c r="F54" s="74">
        <f>VLOOKUP($E54,$B$69:$G$74,5,FALSE)</f>
        <v>0.65559999999999996</v>
      </c>
      <c r="G54" s="74">
        <f>VLOOKUP($E54,$B$69:$G$74,6,FALSE)</f>
        <v>0.34439999999999998</v>
      </c>
      <c r="H54" s="85">
        <f>C54+D54</f>
        <v>8578478.8599999994</v>
      </c>
    </row>
    <row r="55" spans="1:8" ht="16.350000000000001" customHeight="1" x14ac:dyDescent="0.2">
      <c r="A55" s="86" t="s">
        <v>345</v>
      </c>
      <c r="B55" s="63" t="s">
        <v>349</v>
      </c>
      <c r="C55" s="83">
        <f>C54</f>
        <v>5521580.1299999999</v>
      </c>
      <c r="D55" s="83">
        <f>D54</f>
        <v>3056898.73</v>
      </c>
      <c r="E55" s="72"/>
      <c r="F55" s="76"/>
      <c r="G55" s="76"/>
      <c r="H55" s="78">
        <f>SUM(H54)</f>
        <v>8578478.8599999994</v>
      </c>
    </row>
    <row r="56" spans="1:8" ht="16.350000000000001" customHeight="1" x14ac:dyDescent="0.2">
      <c r="A56" s="86"/>
      <c r="B56" s="63"/>
      <c r="C56" s="83"/>
      <c r="D56" s="83"/>
      <c r="E56" s="72"/>
      <c r="F56" s="76"/>
      <c r="G56" s="76"/>
      <c r="H56" s="85"/>
    </row>
    <row r="57" spans="1:8" ht="16.350000000000001" customHeight="1" x14ac:dyDescent="0.2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6.350000000000001" customHeight="1" x14ac:dyDescent="0.2">
      <c r="A58" s="82"/>
      <c r="B58" s="77" t="s">
        <v>681</v>
      </c>
      <c r="C58" s="73">
        <v>0</v>
      </c>
      <c r="D58" s="73">
        <v>0</v>
      </c>
      <c r="E58" s="81">
        <v>4</v>
      </c>
      <c r="F58" s="74">
        <f>VLOOKUP($E58,$B$69:$G$74,5,FALSE)</f>
        <v>0.65559999999999996</v>
      </c>
      <c r="G58" s="74">
        <f>VLOOKUP($E58,$B$69:$G$74,6,FALSE)</f>
        <v>0.34439999999999998</v>
      </c>
      <c r="H58" s="79">
        <v>0</v>
      </c>
    </row>
    <row r="59" spans="1:8" ht="16.350000000000001" customHeight="1" x14ac:dyDescent="0.2">
      <c r="A59" s="82"/>
      <c r="B59" s="63" t="s">
        <v>349</v>
      </c>
      <c r="C59" s="83">
        <f>SUM(C58)</f>
        <v>0</v>
      </c>
      <c r="D59" s="83">
        <f>SUM(D58)</f>
        <v>0</v>
      </c>
      <c r="E59" s="72"/>
      <c r="F59" s="76"/>
      <c r="G59" s="76"/>
      <c r="H59" s="85">
        <f>SUM(H58)</f>
        <v>0</v>
      </c>
    </row>
    <row r="60" spans="1:8" ht="16.350000000000001" customHeight="1" x14ac:dyDescent="0.2">
      <c r="A60" s="82"/>
      <c r="B60" s="80"/>
      <c r="C60" s="83"/>
      <c r="D60" s="83"/>
      <c r="E60" s="72"/>
      <c r="F60" s="76"/>
      <c r="G60" s="76"/>
      <c r="H60" s="85"/>
    </row>
    <row r="61" spans="1:8" ht="16.350000000000001" customHeight="1" x14ac:dyDescent="0.2">
      <c r="A61" s="86" t="s">
        <v>682</v>
      </c>
      <c r="B61" s="63"/>
      <c r="C61" s="83"/>
      <c r="D61" s="83"/>
      <c r="E61" s="72"/>
      <c r="F61" s="76"/>
      <c r="G61" s="76"/>
      <c r="H61" s="85"/>
    </row>
    <row r="62" spans="1:8" ht="16.350000000000001" customHeight="1" x14ac:dyDescent="0.2">
      <c r="A62" s="86"/>
      <c r="B62" s="77" t="s">
        <v>683</v>
      </c>
      <c r="C62" s="83">
        <f>+'Unallocated Detail'!E287</f>
        <v>0</v>
      </c>
      <c r="D62" s="83">
        <f>+'Unallocated Detail'!F287</f>
        <v>0</v>
      </c>
      <c r="E62" s="72">
        <v>4</v>
      </c>
      <c r="F62" s="70">
        <f t="shared" ref="F62:F63" si="6">VLOOKUP($E62,$B$69:$G$74,5,FALSE)</f>
        <v>0.65559999999999996</v>
      </c>
      <c r="G62" s="70">
        <f t="shared" ref="G62:G63" si="7">VLOOKUP($E62,$B$69:$G$74,6,FALSE)</f>
        <v>0.34439999999999998</v>
      </c>
      <c r="H62" s="85">
        <f>C62+D62</f>
        <v>0</v>
      </c>
    </row>
    <row r="63" spans="1:8" ht="16.350000000000001" customHeight="1" x14ac:dyDescent="0.2">
      <c r="A63" s="86"/>
      <c r="B63" s="77" t="s">
        <v>684</v>
      </c>
      <c r="C63" s="73">
        <v>0</v>
      </c>
      <c r="D63" s="73">
        <v>0</v>
      </c>
      <c r="E63" s="87">
        <v>4</v>
      </c>
      <c r="F63" s="74">
        <f t="shared" si="6"/>
        <v>0.65559999999999996</v>
      </c>
      <c r="G63" s="74">
        <f t="shared" si="7"/>
        <v>0.34439999999999998</v>
      </c>
      <c r="H63" s="73">
        <f>C63+D63</f>
        <v>0</v>
      </c>
    </row>
    <row r="64" spans="1:8" ht="16.350000000000001" customHeight="1" x14ac:dyDescent="0.2">
      <c r="A64" s="88" t="s">
        <v>345</v>
      </c>
      <c r="B64" s="89" t="s">
        <v>349</v>
      </c>
      <c r="C64" s="73">
        <f>SUM(C62:C63)</f>
        <v>0</v>
      </c>
      <c r="D64" s="73">
        <f>SUM(D62:D63)</f>
        <v>0</v>
      </c>
      <c r="E64" s="81"/>
      <c r="F64" s="90"/>
      <c r="G64" s="90"/>
      <c r="H64" s="73">
        <f>SUM(H62:H63)</f>
        <v>0</v>
      </c>
    </row>
    <row r="65" spans="1:8" ht="16.350000000000001" customHeight="1" x14ac:dyDescent="0.2">
      <c r="A65" s="86"/>
      <c r="B65" s="63"/>
      <c r="C65" s="83"/>
      <c r="D65" s="83"/>
      <c r="E65" s="91"/>
      <c r="F65" s="76"/>
      <c r="G65" s="76"/>
      <c r="H65" s="85"/>
    </row>
    <row r="66" spans="1:8" ht="16.350000000000001" customHeight="1" x14ac:dyDescent="0.35">
      <c r="A66" s="88" t="s">
        <v>376</v>
      </c>
      <c r="B66" s="89"/>
      <c r="C66" s="92">
        <f>C64+C59+C55+C51+C47+C42+C38+C23+C14</f>
        <v>189312686.54000002</v>
      </c>
      <c r="D66" s="92">
        <f>D64+D59+D55+D51+D47+D42+D38+D23+D14</f>
        <v>104541856.94000001</v>
      </c>
      <c r="E66" s="93"/>
      <c r="F66" s="93"/>
      <c r="G66" s="94"/>
      <c r="H66" s="92">
        <f>H64+H59+H55+H51+H47+H42+H38+H23+H14</f>
        <v>293854543.47999996</v>
      </c>
    </row>
    <row r="67" spans="1:8" ht="16.350000000000001" customHeight="1" x14ac:dyDescent="0.2">
      <c r="C67" s="95"/>
      <c r="D67" s="95"/>
      <c r="E67" s="95"/>
      <c r="F67" s="95"/>
    </row>
    <row r="68" spans="1:8" ht="16.350000000000001" customHeight="1" x14ac:dyDescent="0.2"/>
    <row r="69" spans="1:8" x14ac:dyDescent="0.2">
      <c r="B69" s="96" t="s">
        <v>377</v>
      </c>
      <c r="C69" s="97"/>
      <c r="D69" s="97"/>
      <c r="E69" s="97"/>
      <c r="F69" s="123" t="s">
        <v>30</v>
      </c>
      <c r="G69" s="123" t="s">
        <v>29</v>
      </c>
      <c r="H69" s="122"/>
    </row>
    <row r="70" spans="1:8" x14ac:dyDescent="0.2">
      <c r="B70" s="98">
        <v>1</v>
      </c>
      <c r="C70" s="99" t="s">
        <v>378</v>
      </c>
      <c r="D70" s="100"/>
      <c r="F70" s="101">
        <v>0.58289999999999997</v>
      </c>
      <c r="G70" s="101">
        <v>0.41710000000000003</v>
      </c>
      <c r="H70" s="102">
        <f>SUM(F70,G70)</f>
        <v>1</v>
      </c>
    </row>
    <row r="71" spans="1:8" x14ac:dyDescent="0.2">
      <c r="B71" s="98">
        <v>2</v>
      </c>
      <c r="C71" s="99" t="s">
        <v>379</v>
      </c>
      <c r="D71" s="100"/>
      <c r="F71" s="104">
        <v>0.62770000000000004</v>
      </c>
      <c r="G71" s="104">
        <v>0.37230000000000002</v>
      </c>
      <c r="H71" s="105">
        <f t="shared" ref="H71:H74" si="8">SUM(F71,G71)</f>
        <v>1</v>
      </c>
    </row>
    <row r="72" spans="1:8" x14ac:dyDescent="0.2">
      <c r="B72" s="98">
        <v>3</v>
      </c>
      <c r="C72" s="100" t="s">
        <v>380</v>
      </c>
      <c r="D72" s="100"/>
      <c r="F72" s="104">
        <v>0.59340000000000004</v>
      </c>
      <c r="G72" s="104">
        <v>0.40660000000000002</v>
      </c>
      <c r="H72" s="105">
        <f t="shared" si="8"/>
        <v>1</v>
      </c>
    </row>
    <row r="73" spans="1:8" x14ac:dyDescent="0.2">
      <c r="B73" s="98">
        <v>4</v>
      </c>
      <c r="C73" s="99" t="s">
        <v>381</v>
      </c>
      <c r="D73" s="100"/>
      <c r="F73" s="104">
        <v>0.65559999999999996</v>
      </c>
      <c r="G73" s="104">
        <v>0.34439999999999998</v>
      </c>
      <c r="H73" s="105">
        <f t="shared" si="8"/>
        <v>1</v>
      </c>
    </row>
    <row r="74" spans="1:8" x14ac:dyDescent="0.2">
      <c r="B74" s="87">
        <v>5</v>
      </c>
      <c r="C74" s="106" t="s">
        <v>382</v>
      </c>
      <c r="D74" s="107"/>
      <c r="E74" s="107"/>
      <c r="F74" s="108">
        <v>0.72499999999999998</v>
      </c>
      <c r="G74" s="108">
        <v>0.27500000000000002</v>
      </c>
      <c r="H74" s="109">
        <f t="shared" si="8"/>
        <v>1</v>
      </c>
    </row>
    <row r="75" spans="1:8" ht="11.25" customHeight="1" x14ac:dyDescent="0.2">
      <c r="C75" s="95"/>
      <c r="D75" s="95"/>
      <c r="E75" s="95"/>
      <c r="F75" s="95"/>
    </row>
    <row r="76" spans="1:8" ht="16.350000000000001" customHeight="1" x14ac:dyDescent="0.2">
      <c r="A76" s="110"/>
      <c r="C76" s="103"/>
      <c r="D76" s="103"/>
      <c r="E76" s="103"/>
      <c r="F76" s="103"/>
      <c r="G76" s="103"/>
      <c r="H76" s="103"/>
    </row>
    <row r="77" spans="1:8" ht="16.350000000000001" customHeight="1" x14ac:dyDescent="0.2">
      <c r="C77" s="103"/>
      <c r="D77" s="103"/>
      <c r="E77" s="103"/>
      <c r="F77" s="103"/>
      <c r="G77" s="103"/>
      <c r="H77" s="10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tabSelected="1" zoomScale="110" zoomScaleNormal="110" workbookViewId="0">
      <pane xSplit="1" ySplit="6" topLeftCell="B325" activePane="bottomRight" state="frozen"/>
      <selection activeCell="C228" sqref="C228"/>
      <selection pane="topRight" activeCell="C228" sqref="C228"/>
      <selection pane="bottomLeft" activeCell="C228" sqref="C228"/>
      <selection pane="bottomRight" activeCell="A279" sqref="A279"/>
    </sheetView>
  </sheetViews>
  <sheetFormatPr defaultColWidth="9.42578125" defaultRowHeight="15" outlineLevelCol="1" x14ac:dyDescent="0.25"/>
  <cols>
    <col min="1" max="1" width="58.42578125" style="35" bestFit="1" customWidth="1"/>
    <col min="2" max="2" width="16.5703125" style="35" customWidth="1"/>
    <col min="3" max="3" width="13.5703125" style="35" bestFit="1" customWidth="1"/>
    <col min="4" max="4" width="12.5703125" style="35" bestFit="1" customWidth="1"/>
    <col min="5" max="5" width="13.5703125" style="35" customWidth="1" outlineLevel="1"/>
    <col min="6" max="6" width="13.42578125" style="35" customWidth="1" outlineLevel="1"/>
    <col min="7" max="7" width="14.5703125" style="35" customWidth="1" outlineLevel="1"/>
    <col min="8" max="8" width="12.42578125" style="35" customWidth="1" outlineLevel="1"/>
    <col min="9" max="9" width="17.42578125" style="35" customWidth="1"/>
    <col min="10" max="10" width="32.42578125" style="115" bestFit="1" customWidth="1"/>
    <col min="11" max="11" width="15.5703125" style="35" bestFit="1" customWidth="1"/>
    <col min="12" max="12" width="14.5703125" style="35" customWidth="1"/>
    <col min="13" max="16384" width="9.42578125" style="35"/>
  </cols>
  <sheetData>
    <row r="1" spans="1:10" x14ac:dyDescent="0.25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7"/>
    </row>
    <row r="2" spans="1:10" x14ac:dyDescent="0.25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7"/>
    </row>
    <row r="3" spans="1:10" x14ac:dyDescent="0.25">
      <c r="A3" s="58" t="str">
        <f>Allocated!A3</f>
        <v>FOR THE 12 MONTHS ENDED JUNE 2024</v>
      </c>
      <c r="B3" s="58"/>
      <c r="C3" s="58"/>
      <c r="D3" s="58"/>
      <c r="E3" s="58"/>
      <c r="F3" s="58"/>
      <c r="G3" s="58"/>
      <c r="H3" s="58"/>
      <c r="I3" s="58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2" t="s">
        <v>604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3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55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4" t="s">
        <v>34</v>
      </c>
      <c r="B12" s="138">
        <v>1577413562.55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1577413562.55</v>
      </c>
      <c r="H12" s="138">
        <f>C12+F12</f>
        <v>0</v>
      </c>
      <c r="I12" s="138">
        <f>SUM(G12:H12)</f>
        <v>1577413562.55</v>
      </c>
      <c r="J12" s="139" t="s">
        <v>389</v>
      </c>
    </row>
    <row r="13" spans="1:10" x14ac:dyDescent="0.25">
      <c r="A13" s="114" t="s">
        <v>35</v>
      </c>
      <c r="B13" s="56">
        <v>1246281898.9300001</v>
      </c>
      <c r="C13" s="56">
        <v>0</v>
      </c>
      <c r="D13" s="56">
        <v>0</v>
      </c>
      <c r="E13" s="56">
        <v>0</v>
      </c>
      <c r="F13" s="56">
        <v>0</v>
      </c>
      <c r="G13" s="56">
        <f t="shared" ref="G13:H17" si="0">B13+E13</f>
        <v>1246281898.9300001</v>
      </c>
      <c r="H13" s="56">
        <f t="shared" si="0"/>
        <v>0</v>
      </c>
      <c r="I13" s="56">
        <f t="shared" ref="I13:I17" si="1">SUM(G13:H13)</f>
        <v>1246281898.9300001</v>
      </c>
      <c r="J13" s="139" t="s">
        <v>390</v>
      </c>
    </row>
    <row r="14" spans="1:10" x14ac:dyDescent="0.25">
      <c r="A14" s="114" t="s">
        <v>36</v>
      </c>
      <c r="B14" s="56">
        <v>21876178.879999999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21876178.879999999</v>
      </c>
      <c r="H14" s="56">
        <f t="shared" si="0"/>
        <v>0</v>
      </c>
      <c r="I14" s="56">
        <f t="shared" si="1"/>
        <v>21876178.879999999</v>
      </c>
      <c r="J14" s="139" t="s">
        <v>391</v>
      </c>
    </row>
    <row r="15" spans="1:10" x14ac:dyDescent="0.25">
      <c r="A15" s="114" t="s">
        <v>37</v>
      </c>
      <c r="B15" s="56">
        <v>0</v>
      </c>
      <c r="C15" s="56">
        <v>791403027.46000004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791403027.46000004</v>
      </c>
      <c r="I15" s="56">
        <f t="shared" si="1"/>
        <v>791403027.46000004</v>
      </c>
      <c r="J15" s="139" t="s">
        <v>392</v>
      </c>
    </row>
    <row r="16" spans="1:10" x14ac:dyDescent="0.25">
      <c r="A16" s="114" t="s">
        <v>38</v>
      </c>
      <c r="B16" s="56">
        <v>0</v>
      </c>
      <c r="C16" s="56">
        <v>383485552.63</v>
      </c>
      <c r="D16" s="56">
        <v>0</v>
      </c>
      <c r="E16" s="56">
        <v>0</v>
      </c>
      <c r="F16" s="56">
        <v>0</v>
      </c>
      <c r="G16" s="56">
        <f t="shared" si="0"/>
        <v>0</v>
      </c>
      <c r="H16" s="56">
        <f t="shared" si="0"/>
        <v>383485552.63</v>
      </c>
      <c r="I16" s="56">
        <f t="shared" si="1"/>
        <v>383485552.63</v>
      </c>
      <c r="J16" s="139" t="s">
        <v>393</v>
      </c>
    </row>
    <row r="17" spans="1:11" x14ac:dyDescent="0.25">
      <c r="A17" s="114" t="s">
        <v>39</v>
      </c>
      <c r="B17" s="125">
        <v>0</v>
      </c>
      <c r="C17" s="125">
        <v>34357189.560000002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34357189.560000002</v>
      </c>
      <c r="I17" s="125">
        <f t="shared" si="1"/>
        <v>34357189.560000002</v>
      </c>
      <c r="J17" s="139" t="s">
        <v>394</v>
      </c>
    </row>
    <row r="18" spans="1:11" x14ac:dyDescent="0.25">
      <c r="A18" s="114" t="s">
        <v>40</v>
      </c>
      <c r="B18" s="56">
        <f>SUM(B12:B17)</f>
        <v>2845571640.3600001</v>
      </c>
      <c r="C18" s="56">
        <f t="shared" ref="C18:I18" si="2">SUM(C12:C17)</f>
        <v>1209245769.6500001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2845571640.3600001</v>
      </c>
      <c r="H18" s="56">
        <f t="shared" si="2"/>
        <v>1209245769.6500001</v>
      </c>
      <c r="I18" s="56">
        <f t="shared" si="2"/>
        <v>4054817410.0100002</v>
      </c>
      <c r="J18" s="140" t="s">
        <v>388</v>
      </c>
    </row>
    <row r="19" spans="1:11" x14ac:dyDescent="0.25">
      <c r="A19" s="55" t="s">
        <v>41</v>
      </c>
      <c r="B19" s="137"/>
      <c r="C19" s="137"/>
      <c r="D19" s="137"/>
      <c r="E19" s="137"/>
      <c r="F19" s="137"/>
      <c r="G19" s="137"/>
      <c r="H19" s="137"/>
      <c r="I19" s="137"/>
      <c r="J19" s="55"/>
    </row>
    <row r="20" spans="1:11" x14ac:dyDescent="0.25">
      <c r="A20" s="114" t="s">
        <v>42</v>
      </c>
      <c r="B20" s="125">
        <v>337514.13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337514.13</v>
      </c>
      <c r="H20" s="125">
        <f>C20+F20</f>
        <v>0</v>
      </c>
      <c r="I20" s="125">
        <f>SUM(G20:H20)</f>
        <v>337514.13</v>
      </c>
      <c r="J20" s="139" t="s">
        <v>396</v>
      </c>
    </row>
    <row r="21" spans="1:11" x14ac:dyDescent="0.25">
      <c r="A21" s="114" t="s">
        <v>43</v>
      </c>
      <c r="B21" s="56">
        <f>SUM(B20)</f>
        <v>337514.13</v>
      </c>
      <c r="C21" s="56">
        <f t="shared" ref="C21:I21" si="3">SUM(C20)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337514.13</v>
      </c>
      <c r="H21" s="56">
        <f t="shared" si="3"/>
        <v>0</v>
      </c>
      <c r="I21" s="56">
        <f t="shared" si="3"/>
        <v>337514.13</v>
      </c>
      <c r="J21" s="140" t="s">
        <v>395</v>
      </c>
    </row>
    <row r="22" spans="1:11" x14ac:dyDescent="0.25">
      <c r="A22" s="55" t="s">
        <v>44</v>
      </c>
      <c r="B22" s="137"/>
      <c r="C22" s="137"/>
      <c r="D22" s="137"/>
      <c r="E22" s="137"/>
      <c r="F22" s="137"/>
      <c r="G22" s="137"/>
      <c r="H22" s="137"/>
      <c r="I22" s="137"/>
      <c r="J22" s="55"/>
    </row>
    <row r="23" spans="1:11" x14ac:dyDescent="0.25">
      <c r="A23" s="114" t="s">
        <v>45</v>
      </c>
      <c r="B23" s="56">
        <v>449632581.24000001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449632581.24000001</v>
      </c>
      <c r="H23" s="56">
        <f>C23+F23</f>
        <v>0</v>
      </c>
      <c r="I23" s="56">
        <f t="shared" ref="I23:I24" si="4">SUM(G23:H23)</f>
        <v>449632581.24000001</v>
      </c>
      <c r="J23" s="139" t="s">
        <v>398</v>
      </c>
      <c r="K23" s="141"/>
    </row>
    <row r="24" spans="1:11" x14ac:dyDescent="0.25">
      <c r="A24" s="114" t="s">
        <v>46</v>
      </c>
      <c r="B24" s="125">
        <v>114660686.23999999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114660686.23999999</v>
      </c>
      <c r="H24" s="125">
        <f>C24+F24</f>
        <v>0</v>
      </c>
      <c r="I24" s="125">
        <f t="shared" si="4"/>
        <v>114660686.23999999</v>
      </c>
      <c r="J24" s="139" t="s">
        <v>399</v>
      </c>
    </row>
    <row r="25" spans="1:11" x14ac:dyDescent="0.25">
      <c r="A25" s="114" t="s">
        <v>47</v>
      </c>
      <c r="B25" s="56">
        <f>SUM(B23:B24)</f>
        <v>564293267.48000002</v>
      </c>
      <c r="C25" s="56">
        <f t="shared" ref="C25:I25" si="5">SUM(C23:C24)</f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564293267.48000002</v>
      </c>
      <c r="H25" s="56">
        <f t="shared" si="5"/>
        <v>0</v>
      </c>
      <c r="I25" s="56">
        <f t="shared" si="5"/>
        <v>564293267.48000002</v>
      </c>
      <c r="J25" s="140" t="s">
        <v>397</v>
      </c>
    </row>
    <row r="26" spans="1:11" x14ac:dyDescent="0.25">
      <c r="A26" s="55" t="s">
        <v>48</v>
      </c>
      <c r="B26" s="137"/>
      <c r="C26" s="137"/>
      <c r="D26" s="137"/>
      <c r="E26" s="137"/>
      <c r="F26" s="137"/>
      <c r="G26" s="137"/>
      <c r="H26" s="137"/>
      <c r="I26" s="137"/>
      <c r="J26" s="55"/>
    </row>
    <row r="27" spans="1:11" x14ac:dyDescent="0.25">
      <c r="A27" s="114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>B27+E27</f>
        <v>0</v>
      </c>
      <c r="H27" s="56">
        <f>C27+F27</f>
        <v>0</v>
      </c>
      <c r="I27" s="56">
        <f t="shared" ref="I27:I39" si="6">SUM(G27:H27)</f>
        <v>0</v>
      </c>
      <c r="J27" s="139" t="s">
        <v>605</v>
      </c>
    </row>
    <row r="28" spans="1:11" x14ac:dyDescent="0.25">
      <c r="A28" s="114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>B28+E28</f>
        <v>0</v>
      </c>
      <c r="H28" s="56">
        <f>C28+F28</f>
        <v>0</v>
      </c>
      <c r="I28" s="56">
        <f t="shared" si="6"/>
        <v>0</v>
      </c>
      <c r="J28" s="139" t="s">
        <v>606</v>
      </c>
    </row>
    <row r="29" spans="1:11" ht="14.1" customHeight="1" x14ac:dyDescent="0.25">
      <c r="A29" s="114" t="s">
        <v>50</v>
      </c>
      <c r="B29" s="56">
        <v>-2294.21</v>
      </c>
      <c r="C29" s="56">
        <v>0</v>
      </c>
      <c r="D29" s="56">
        <v>0</v>
      </c>
      <c r="E29" s="56">
        <v>0</v>
      </c>
      <c r="F29" s="56">
        <v>0</v>
      </c>
      <c r="G29" s="56">
        <f t="shared" ref="G29:H39" si="7">B29+E29</f>
        <v>-2294.21</v>
      </c>
      <c r="H29" s="56">
        <f t="shared" si="7"/>
        <v>0</v>
      </c>
      <c r="I29" s="56">
        <f t="shared" si="6"/>
        <v>-2294.21</v>
      </c>
      <c r="J29" s="139" t="s">
        <v>401</v>
      </c>
    </row>
    <row r="30" spans="1:11" x14ac:dyDescent="0.25">
      <c r="A30" s="114" t="s">
        <v>51</v>
      </c>
      <c r="B30" s="56">
        <v>16687812.289999999</v>
      </c>
      <c r="C30" s="56">
        <v>0</v>
      </c>
      <c r="D30" s="56">
        <v>0</v>
      </c>
      <c r="E30" s="56">
        <v>0</v>
      </c>
      <c r="F30" s="56">
        <v>0</v>
      </c>
      <c r="G30" s="56">
        <f t="shared" si="7"/>
        <v>16687812.289999999</v>
      </c>
      <c r="H30" s="56">
        <f>C30+F30</f>
        <v>0</v>
      </c>
      <c r="I30" s="56">
        <f t="shared" si="6"/>
        <v>16687812.289999999</v>
      </c>
      <c r="J30" s="139" t="s">
        <v>402</v>
      </c>
    </row>
    <row r="31" spans="1:11" x14ac:dyDescent="0.25">
      <c r="A31" s="114" t="s">
        <v>52</v>
      </c>
      <c r="B31" s="56">
        <v>18295371.129999999</v>
      </c>
      <c r="C31" s="56">
        <v>0</v>
      </c>
      <c r="D31" s="56">
        <v>0</v>
      </c>
      <c r="E31" s="56">
        <v>0</v>
      </c>
      <c r="F31" s="56">
        <v>0</v>
      </c>
      <c r="G31" s="56">
        <f t="shared" si="7"/>
        <v>18295371.129999999</v>
      </c>
      <c r="H31" s="56">
        <f t="shared" si="7"/>
        <v>0</v>
      </c>
      <c r="I31" s="56">
        <f t="shared" si="6"/>
        <v>18295371.129999999</v>
      </c>
      <c r="J31" s="139" t="s">
        <v>403</v>
      </c>
    </row>
    <row r="32" spans="1:11" x14ac:dyDescent="0.25">
      <c r="A32" s="114" t="s">
        <v>383</v>
      </c>
      <c r="B32" s="56">
        <v>-6310033.75</v>
      </c>
      <c r="C32" s="56">
        <v>0</v>
      </c>
      <c r="D32" s="56">
        <v>0</v>
      </c>
      <c r="E32" s="56">
        <v>0</v>
      </c>
      <c r="F32" s="56">
        <v>0</v>
      </c>
      <c r="G32" s="56">
        <f t="shared" si="7"/>
        <v>-6310033.75</v>
      </c>
      <c r="H32" s="56">
        <f t="shared" si="7"/>
        <v>0</v>
      </c>
      <c r="I32" s="56">
        <f t="shared" si="6"/>
        <v>-6310033.75</v>
      </c>
      <c r="J32" s="139" t="s">
        <v>405</v>
      </c>
    </row>
    <row r="33" spans="1:11" x14ac:dyDescent="0.25">
      <c r="A33" s="114" t="s">
        <v>384</v>
      </c>
      <c r="B33" s="56">
        <v>29201233.170000002</v>
      </c>
      <c r="C33" s="56">
        <v>0</v>
      </c>
      <c r="D33" s="56">
        <v>0</v>
      </c>
      <c r="E33" s="56">
        <v>0</v>
      </c>
      <c r="F33" s="56">
        <v>0</v>
      </c>
      <c r="G33" s="56">
        <f t="shared" si="7"/>
        <v>29201233.170000002</v>
      </c>
      <c r="H33" s="56">
        <f t="shared" si="7"/>
        <v>0</v>
      </c>
      <c r="I33" s="56">
        <f t="shared" si="6"/>
        <v>29201233.170000002</v>
      </c>
      <c r="J33" s="139" t="s">
        <v>404</v>
      </c>
    </row>
    <row r="34" spans="1:11" x14ac:dyDescent="0.25">
      <c r="A34" s="114" t="s">
        <v>53</v>
      </c>
      <c r="B34" s="56">
        <v>0</v>
      </c>
      <c r="C34" s="56">
        <v>-158.47</v>
      </c>
      <c r="D34" s="56">
        <v>0</v>
      </c>
      <c r="E34" s="56">
        <v>0</v>
      </c>
      <c r="F34" s="56">
        <v>0</v>
      </c>
      <c r="G34" s="56">
        <f t="shared" si="7"/>
        <v>0</v>
      </c>
      <c r="H34" s="56">
        <f t="shared" si="7"/>
        <v>-158.47</v>
      </c>
      <c r="I34" s="56">
        <f t="shared" si="6"/>
        <v>-158.47</v>
      </c>
      <c r="J34" s="139" t="s">
        <v>406</v>
      </c>
    </row>
    <row r="35" spans="1:11" x14ac:dyDescent="0.25">
      <c r="A35" s="114" t="s">
        <v>54</v>
      </c>
      <c r="B35" s="56">
        <v>0</v>
      </c>
      <c r="C35" s="56">
        <v>2801639.45</v>
      </c>
      <c r="D35" s="56">
        <v>0</v>
      </c>
      <c r="E35" s="56">
        <v>0</v>
      </c>
      <c r="F35" s="56">
        <v>0</v>
      </c>
      <c r="G35" s="56">
        <f t="shared" si="7"/>
        <v>0</v>
      </c>
      <c r="H35" s="56">
        <f t="shared" si="7"/>
        <v>2801639.45</v>
      </c>
      <c r="I35" s="56">
        <f t="shared" si="6"/>
        <v>2801639.45</v>
      </c>
      <c r="J35" s="139" t="s">
        <v>407</v>
      </c>
    </row>
    <row r="36" spans="1:11" x14ac:dyDescent="0.25">
      <c r="A36" s="114" t="s">
        <v>55</v>
      </c>
      <c r="B36" s="56">
        <v>0</v>
      </c>
      <c r="C36" s="56">
        <v>3176304.48</v>
      </c>
      <c r="D36" s="56">
        <v>0</v>
      </c>
      <c r="E36" s="56">
        <v>0</v>
      </c>
      <c r="F36" s="56">
        <v>0</v>
      </c>
      <c r="G36" s="56">
        <f t="shared" si="7"/>
        <v>0</v>
      </c>
      <c r="H36" s="56">
        <f t="shared" si="7"/>
        <v>3176304.48</v>
      </c>
      <c r="I36" s="56">
        <f t="shared" si="6"/>
        <v>3176304.48</v>
      </c>
      <c r="J36" s="139" t="s">
        <v>408</v>
      </c>
    </row>
    <row r="37" spans="1:11" x14ac:dyDescent="0.25">
      <c r="A37" s="114" t="s">
        <v>56</v>
      </c>
      <c r="B37" s="56">
        <v>0</v>
      </c>
      <c r="C37" s="56">
        <v>9921.7000000000007</v>
      </c>
      <c r="D37" s="56">
        <v>0</v>
      </c>
      <c r="E37" s="56">
        <v>0</v>
      </c>
      <c r="F37" s="56">
        <v>0</v>
      </c>
      <c r="G37" s="56">
        <f t="shared" si="7"/>
        <v>0</v>
      </c>
      <c r="H37" s="56">
        <f t="shared" si="7"/>
        <v>9921.7000000000007</v>
      </c>
      <c r="I37" s="56">
        <f t="shared" si="6"/>
        <v>9921.7000000000007</v>
      </c>
      <c r="J37" s="139" t="s">
        <v>409</v>
      </c>
    </row>
    <row r="38" spans="1:11" x14ac:dyDescent="0.25">
      <c r="A38" s="114" t="s">
        <v>57</v>
      </c>
      <c r="B38" s="56">
        <v>0</v>
      </c>
      <c r="C38" s="56">
        <v>249709565.77000001</v>
      </c>
      <c r="D38" s="56">
        <v>0</v>
      </c>
      <c r="E38" s="56">
        <v>0</v>
      </c>
      <c r="F38" s="56">
        <v>0</v>
      </c>
      <c r="G38" s="56">
        <f t="shared" si="7"/>
        <v>0</v>
      </c>
      <c r="H38" s="56">
        <f t="shared" si="7"/>
        <v>249709565.77000001</v>
      </c>
      <c r="I38" s="56">
        <f t="shared" si="6"/>
        <v>249709565.77000001</v>
      </c>
      <c r="J38" s="139" t="s">
        <v>410</v>
      </c>
    </row>
    <row r="39" spans="1:11" x14ac:dyDescent="0.25">
      <c r="A39" s="114" t="s">
        <v>662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607</v>
      </c>
    </row>
    <row r="40" spans="1:11" x14ac:dyDescent="0.25">
      <c r="A40" s="114" t="s">
        <v>58</v>
      </c>
      <c r="B40" s="56">
        <f t="shared" ref="B40:I40" si="8">SUM(B27:B39)</f>
        <v>57872088.629999995</v>
      </c>
      <c r="C40" s="56">
        <f t="shared" si="8"/>
        <v>255697272.93000001</v>
      </c>
      <c r="D40" s="56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57872088.629999995</v>
      </c>
      <c r="H40" s="56">
        <f t="shared" si="8"/>
        <v>255697272.93000001</v>
      </c>
      <c r="I40" s="56">
        <f t="shared" si="8"/>
        <v>313569361.56</v>
      </c>
      <c r="J40" s="140" t="s">
        <v>400</v>
      </c>
    </row>
    <row r="41" spans="1:11" x14ac:dyDescent="0.25">
      <c r="A41" s="113" t="s">
        <v>59</v>
      </c>
      <c r="B41" s="142">
        <f t="shared" ref="B41:I41" si="9">B18+B21+B25+B40</f>
        <v>3468074510.6000004</v>
      </c>
      <c r="C41" s="142">
        <f t="shared" si="9"/>
        <v>1464943042.5800002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3468074510.6000004</v>
      </c>
      <c r="H41" s="142">
        <f t="shared" si="9"/>
        <v>1464943042.5800002</v>
      </c>
      <c r="I41" s="142">
        <f t="shared" si="9"/>
        <v>4933017553.1800013</v>
      </c>
      <c r="J41" s="140" t="s">
        <v>387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3" t="s">
        <v>60</v>
      </c>
      <c r="B43" s="137"/>
      <c r="C43" s="137"/>
      <c r="D43" s="137"/>
      <c r="E43" s="137"/>
      <c r="F43" s="137"/>
      <c r="G43" s="137"/>
      <c r="H43" s="137"/>
      <c r="I43" s="137"/>
      <c r="J43" s="113"/>
    </row>
    <row r="44" spans="1:11" x14ac:dyDescent="0.25">
      <c r="A44" s="55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4" t="s">
        <v>62</v>
      </c>
      <c r="B45" s="56">
        <v>54553326.189999998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54553326.189999998</v>
      </c>
      <c r="H45" s="56">
        <f>C45+F45</f>
        <v>0</v>
      </c>
      <c r="I45" s="56">
        <f t="shared" ref="I45:I46" si="10">SUM(G45:H45)</f>
        <v>54553326.189999998</v>
      </c>
      <c r="J45" s="143" t="s">
        <v>413</v>
      </c>
    </row>
    <row r="46" spans="1:11" x14ac:dyDescent="0.25">
      <c r="A46" s="114" t="s">
        <v>63</v>
      </c>
      <c r="B46" s="125">
        <v>351321067.85000002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351321067.85000002</v>
      </c>
      <c r="H46" s="125">
        <f>C46+F46</f>
        <v>0</v>
      </c>
      <c r="I46" s="125">
        <f t="shared" si="10"/>
        <v>351321067.85000002</v>
      </c>
      <c r="J46" s="143" t="s">
        <v>414</v>
      </c>
      <c r="K46" s="2"/>
    </row>
    <row r="47" spans="1:11" x14ac:dyDescent="0.25">
      <c r="A47" s="114" t="s">
        <v>64</v>
      </c>
      <c r="B47" s="56">
        <f>SUM(B45:B46)</f>
        <v>405874394.04000002</v>
      </c>
      <c r="C47" s="56">
        <f t="shared" ref="C47:I47" si="11">SUM(C45:C46)</f>
        <v>0</v>
      </c>
      <c r="D47" s="56">
        <f t="shared" si="11"/>
        <v>0</v>
      </c>
      <c r="E47" s="56">
        <f t="shared" si="11"/>
        <v>0</v>
      </c>
      <c r="F47" s="56">
        <f t="shared" si="11"/>
        <v>0</v>
      </c>
      <c r="G47" s="56">
        <f t="shared" si="11"/>
        <v>405874394.04000002</v>
      </c>
      <c r="H47" s="56">
        <f t="shared" si="11"/>
        <v>0</v>
      </c>
      <c r="I47" s="56">
        <f t="shared" si="11"/>
        <v>405874394.04000002</v>
      </c>
      <c r="J47" s="140" t="s">
        <v>412</v>
      </c>
    </row>
    <row r="48" spans="1:11" x14ac:dyDescent="0.25">
      <c r="A48" s="55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4" t="s">
        <v>66</v>
      </c>
      <c r="B49" s="56">
        <v>1059791763.95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" si="12">B49+E49</f>
        <v>1059791763.95</v>
      </c>
      <c r="H49" s="56">
        <f t="shared" ref="H49" si="13">C49+F49</f>
        <v>0</v>
      </c>
      <c r="I49" s="56">
        <f t="shared" ref="I49" si="14">SUM(G49:H49)</f>
        <v>1059791763.95</v>
      </c>
      <c r="J49" s="143" t="s">
        <v>416</v>
      </c>
    </row>
    <row r="50" spans="1:12" x14ac:dyDescent="0.25">
      <c r="A50" s="114" t="s">
        <v>67</v>
      </c>
      <c r="B50" s="56">
        <v>35187758.140000001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ref="G50:H55" si="15">B50+E50</f>
        <v>35187758.140000001</v>
      </c>
      <c r="H50" s="56">
        <f t="shared" si="15"/>
        <v>0</v>
      </c>
      <c r="I50" s="56">
        <f t="shared" ref="I50:I55" si="16">SUM(G50:H50)</f>
        <v>35187758.140000001</v>
      </c>
      <c r="J50" s="143" t="s">
        <v>417</v>
      </c>
    </row>
    <row r="51" spans="1:12" x14ac:dyDescent="0.25">
      <c r="A51" s="114" t="s">
        <v>68</v>
      </c>
      <c r="B51" s="56">
        <v>0</v>
      </c>
      <c r="C51" s="56">
        <v>427780268.17000002</v>
      </c>
      <c r="D51" s="56">
        <v>0</v>
      </c>
      <c r="E51" s="56">
        <v>0</v>
      </c>
      <c r="F51" s="56">
        <v>0</v>
      </c>
      <c r="G51" s="56">
        <f t="shared" si="15"/>
        <v>0</v>
      </c>
      <c r="H51" s="56">
        <f t="shared" si="15"/>
        <v>427780268.17000002</v>
      </c>
      <c r="I51" s="56">
        <f t="shared" si="16"/>
        <v>427780268.17000002</v>
      </c>
      <c r="J51" s="143" t="s">
        <v>418</v>
      </c>
    </row>
    <row r="52" spans="1:12" x14ac:dyDescent="0.25">
      <c r="A52" s="114" t="s">
        <v>69</v>
      </c>
      <c r="B52" s="56">
        <v>0</v>
      </c>
      <c r="C52" s="56">
        <v>129011125</v>
      </c>
      <c r="D52" s="56">
        <v>0</v>
      </c>
      <c r="E52" s="56">
        <v>0</v>
      </c>
      <c r="F52" s="56">
        <v>0</v>
      </c>
      <c r="G52" s="56">
        <f t="shared" si="15"/>
        <v>0</v>
      </c>
      <c r="H52" s="56">
        <f t="shared" si="15"/>
        <v>129011125</v>
      </c>
      <c r="I52" s="56">
        <f t="shared" si="16"/>
        <v>129011125</v>
      </c>
      <c r="J52" s="143" t="s">
        <v>419</v>
      </c>
    </row>
    <row r="53" spans="1:12" x14ac:dyDescent="0.25">
      <c r="A53" s="114" t="s">
        <v>70</v>
      </c>
      <c r="B53" s="56">
        <v>0</v>
      </c>
      <c r="C53" s="56">
        <v>-67267968.099999994</v>
      </c>
      <c r="D53" s="56">
        <v>0</v>
      </c>
      <c r="E53" s="56">
        <v>0</v>
      </c>
      <c r="F53" s="56">
        <v>0</v>
      </c>
      <c r="G53" s="56">
        <f t="shared" si="15"/>
        <v>0</v>
      </c>
      <c r="H53" s="56">
        <f t="shared" si="15"/>
        <v>-67267968.099999994</v>
      </c>
      <c r="I53" s="56">
        <f t="shared" si="16"/>
        <v>-67267968.099999994</v>
      </c>
      <c r="J53" s="143" t="s">
        <v>420</v>
      </c>
    </row>
    <row r="54" spans="1:12" x14ac:dyDescent="0.25">
      <c r="A54" s="114" t="s">
        <v>71</v>
      </c>
      <c r="B54" s="56">
        <v>0</v>
      </c>
      <c r="C54" s="56">
        <v>55117411.740000002</v>
      </c>
      <c r="D54" s="56">
        <v>0</v>
      </c>
      <c r="E54" s="56">
        <v>0</v>
      </c>
      <c r="F54" s="56">
        <v>0</v>
      </c>
      <c r="G54" s="56">
        <f t="shared" si="15"/>
        <v>0</v>
      </c>
      <c r="H54" s="56">
        <f t="shared" si="15"/>
        <v>55117411.740000002</v>
      </c>
      <c r="I54" s="56">
        <f t="shared" si="16"/>
        <v>55117411.740000002</v>
      </c>
      <c r="J54" s="143" t="s">
        <v>421</v>
      </c>
    </row>
    <row r="55" spans="1:12" x14ac:dyDescent="0.25">
      <c r="A55" s="114" t="s">
        <v>72</v>
      </c>
      <c r="B55" s="125">
        <v>0</v>
      </c>
      <c r="C55" s="125">
        <v>-55476773.030000001</v>
      </c>
      <c r="D55" s="125">
        <v>0</v>
      </c>
      <c r="E55" s="125">
        <v>0</v>
      </c>
      <c r="F55" s="125">
        <v>0</v>
      </c>
      <c r="G55" s="125">
        <f t="shared" si="15"/>
        <v>0</v>
      </c>
      <c r="H55" s="125">
        <f t="shared" si="15"/>
        <v>-55476773.030000001</v>
      </c>
      <c r="I55" s="125">
        <f t="shared" si="16"/>
        <v>-55476773.030000001</v>
      </c>
      <c r="J55" s="143" t="s">
        <v>422</v>
      </c>
      <c r="K55" s="144"/>
    </row>
    <row r="56" spans="1:12" x14ac:dyDescent="0.25">
      <c r="A56" s="114" t="s">
        <v>73</v>
      </c>
      <c r="B56" s="56">
        <f>SUM(B49:B55)</f>
        <v>1094979522.0900002</v>
      </c>
      <c r="C56" s="56">
        <f t="shared" ref="C56:I56" si="17">SUM(C49:C55)</f>
        <v>489164063.78000009</v>
      </c>
      <c r="D56" s="56">
        <f t="shared" si="17"/>
        <v>0</v>
      </c>
      <c r="E56" s="56">
        <f t="shared" si="17"/>
        <v>0</v>
      </c>
      <c r="F56" s="56">
        <f t="shared" si="17"/>
        <v>0</v>
      </c>
      <c r="G56" s="56">
        <f>SUM(G49:G55)</f>
        <v>1094979522.0900002</v>
      </c>
      <c r="H56" s="56">
        <f t="shared" si="17"/>
        <v>489164063.78000009</v>
      </c>
      <c r="I56" s="56">
        <f t="shared" si="17"/>
        <v>1584143585.8700004</v>
      </c>
      <c r="J56" s="140" t="s">
        <v>415</v>
      </c>
      <c r="K56" s="144"/>
    </row>
    <row r="57" spans="1:12" x14ac:dyDescent="0.25">
      <c r="A57" s="55" t="s">
        <v>74</v>
      </c>
      <c r="B57" s="137"/>
      <c r="C57" s="137"/>
      <c r="D57" s="137"/>
      <c r="E57" s="137"/>
      <c r="F57" s="137"/>
      <c r="G57" s="137"/>
      <c r="H57" s="137"/>
      <c r="I57" s="137"/>
      <c r="J57" s="55"/>
    </row>
    <row r="58" spans="1:12" x14ac:dyDescent="0.25">
      <c r="A58" s="114" t="s">
        <v>75</v>
      </c>
      <c r="B58" s="125">
        <v>166396515.13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166396515.13</v>
      </c>
      <c r="H58" s="125">
        <f>C58+F58</f>
        <v>0</v>
      </c>
      <c r="I58" s="125">
        <f t="shared" ref="I58" si="18">SUM(G58:H58)</f>
        <v>166396515.13</v>
      </c>
      <c r="J58" s="143" t="s">
        <v>424</v>
      </c>
    </row>
    <row r="59" spans="1:12" x14ac:dyDescent="0.25">
      <c r="A59" s="114" t="s">
        <v>76</v>
      </c>
      <c r="B59" s="56">
        <f>SUM(B58)</f>
        <v>166396515.13</v>
      </c>
      <c r="C59" s="56">
        <f t="shared" ref="C59:I59" si="19">SUM(C58)</f>
        <v>0</v>
      </c>
      <c r="D59" s="56">
        <f t="shared" si="19"/>
        <v>0</v>
      </c>
      <c r="E59" s="56">
        <f t="shared" si="19"/>
        <v>0</v>
      </c>
      <c r="F59" s="56">
        <f t="shared" si="19"/>
        <v>0</v>
      </c>
      <c r="G59" s="56">
        <f t="shared" si="19"/>
        <v>166396515.13</v>
      </c>
      <c r="H59" s="56">
        <f t="shared" si="19"/>
        <v>0</v>
      </c>
      <c r="I59" s="56">
        <f t="shared" si="19"/>
        <v>166396515.13</v>
      </c>
      <c r="J59" s="140" t="s">
        <v>423</v>
      </c>
    </row>
    <row r="60" spans="1:12" x14ac:dyDescent="0.25">
      <c r="A60" s="55" t="s">
        <v>77</v>
      </c>
      <c r="B60" s="137"/>
      <c r="C60" s="137"/>
      <c r="D60" s="137"/>
      <c r="E60" s="137"/>
      <c r="F60" s="137"/>
      <c r="G60" s="137"/>
      <c r="H60" s="137"/>
      <c r="I60" s="137"/>
      <c r="J60" s="55"/>
    </row>
    <row r="61" spans="1:12" x14ac:dyDescent="0.25">
      <c r="A61" s="114" t="s">
        <v>78</v>
      </c>
      <c r="B61" s="125">
        <v>-81663853.299999997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-81663853.299999997</v>
      </c>
      <c r="H61" s="125">
        <f>C61+F61</f>
        <v>0</v>
      </c>
      <c r="I61" s="125">
        <f t="shared" ref="I61" si="20">SUM(G61:H61)</f>
        <v>-81663853.299999997</v>
      </c>
      <c r="J61" s="143" t="s">
        <v>426</v>
      </c>
    </row>
    <row r="62" spans="1:12" x14ac:dyDescent="0.25">
      <c r="A62" s="114" t="s">
        <v>79</v>
      </c>
      <c r="B62" s="56">
        <f>SUM(B61)</f>
        <v>-81663853.299999997</v>
      </c>
      <c r="C62" s="56">
        <f t="shared" ref="C62:I62" si="21">SUM(C61)</f>
        <v>0</v>
      </c>
      <c r="D62" s="56">
        <f t="shared" si="21"/>
        <v>0</v>
      </c>
      <c r="E62" s="56">
        <f t="shared" si="21"/>
        <v>0</v>
      </c>
      <c r="F62" s="56">
        <f t="shared" si="21"/>
        <v>0</v>
      </c>
      <c r="G62" s="56">
        <f t="shared" si="21"/>
        <v>-81663853.299999997</v>
      </c>
      <c r="H62" s="56">
        <f t="shared" si="21"/>
        <v>0</v>
      </c>
      <c r="I62" s="56">
        <f t="shared" si="21"/>
        <v>-81663853.299999997</v>
      </c>
      <c r="J62" s="140" t="s">
        <v>425</v>
      </c>
    </row>
    <row r="63" spans="1:12" x14ac:dyDescent="0.25">
      <c r="A63" s="113" t="s">
        <v>80</v>
      </c>
      <c r="B63" s="145">
        <f>B47+B56+B59+B62</f>
        <v>1585586577.9600003</v>
      </c>
      <c r="C63" s="145">
        <f t="shared" ref="C63:I63" si="22">C47+C56+C59+C62</f>
        <v>489164063.78000009</v>
      </c>
      <c r="D63" s="145">
        <f t="shared" si="22"/>
        <v>0</v>
      </c>
      <c r="E63" s="52">
        <f t="shared" si="22"/>
        <v>0</v>
      </c>
      <c r="F63" s="52">
        <f t="shared" si="22"/>
        <v>0</v>
      </c>
      <c r="G63" s="145">
        <f t="shared" si="22"/>
        <v>1585586577.9600003</v>
      </c>
      <c r="H63" s="145">
        <f t="shared" si="22"/>
        <v>489164063.78000009</v>
      </c>
      <c r="I63" s="145">
        <f t="shared" si="22"/>
        <v>2074750641.7400005</v>
      </c>
      <c r="J63" s="140" t="s">
        <v>411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3"/>
    </row>
    <row r="65" spans="1:10" ht="15.75" thickBot="1" x14ac:dyDescent="0.3">
      <c r="A65" s="113" t="s">
        <v>81</v>
      </c>
      <c r="B65" s="146">
        <f>B41-B63</f>
        <v>1882487932.6400001</v>
      </c>
      <c r="C65" s="146">
        <f t="shared" ref="C65:I65" si="23">C41-C63</f>
        <v>975778978.80000007</v>
      </c>
      <c r="D65" s="146">
        <f t="shared" si="23"/>
        <v>0</v>
      </c>
      <c r="E65" s="146">
        <f t="shared" si="23"/>
        <v>0</v>
      </c>
      <c r="F65" s="146">
        <f t="shared" si="23"/>
        <v>0</v>
      </c>
      <c r="G65" s="146">
        <f t="shared" si="23"/>
        <v>1882487932.6400001</v>
      </c>
      <c r="H65" s="146">
        <f t="shared" si="23"/>
        <v>975778978.80000007</v>
      </c>
      <c r="I65" s="146">
        <f t="shared" si="23"/>
        <v>2858266911.4400005</v>
      </c>
      <c r="J65" s="114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3"/>
    </row>
    <row r="67" spans="1:10" x14ac:dyDescent="0.25">
      <c r="A67" s="113" t="s">
        <v>82</v>
      </c>
      <c r="B67" s="137"/>
      <c r="C67" s="137"/>
      <c r="D67" s="137"/>
      <c r="E67" s="137"/>
      <c r="F67" s="137"/>
      <c r="G67" s="137"/>
      <c r="H67" s="137"/>
      <c r="I67" s="137"/>
      <c r="J67" s="114"/>
    </row>
    <row r="68" spans="1:10" x14ac:dyDescent="0.25">
      <c r="A68" s="114" t="s">
        <v>83</v>
      </c>
      <c r="B68" s="137"/>
      <c r="C68" s="137"/>
      <c r="D68" s="137"/>
      <c r="E68" s="137"/>
      <c r="F68" s="137"/>
      <c r="G68" s="137"/>
      <c r="H68" s="137"/>
      <c r="I68" s="137"/>
      <c r="J68" s="55"/>
    </row>
    <row r="69" spans="1:10" x14ac:dyDescent="0.25">
      <c r="A69" s="55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4" t="s">
        <v>85</v>
      </c>
      <c r="B70" s="56">
        <v>1371058.88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H130" si="24">B70+E70</f>
        <v>1371058.88</v>
      </c>
      <c r="H70" s="56">
        <f t="shared" si="24"/>
        <v>0</v>
      </c>
      <c r="I70" s="56">
        <f t="shared" ref="I70:I130" si="25">SUM(G70:H70)</f>
        <v>1371058.88</v>
      </c>
      <c r="J70" s="143" t="s">
        <v>429</v>
      </c>
    </row>
    <row r="71" spans="1:10" x14ac:dyDescent="0.25">
      <c r="A71" s="114" t="s">
        <v>86</v>
      </c>
      <c r="B71" s="56">
        <v>7434997.6200000001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4"/>
        <v>7434997.6200000001</v>
      </c>
      <c r="H71" s="56">
        <f t="shared" si="24"/>
        <v>0</v>
      </c>
      <c r="I71" s="56">
        <f t="shared" si="25"/>
        <v>7434997.6200000001</v>
      </c>
      <c r="J71" s="143" t="s">
        <v>430</v>
      </c>
    </row>
    <row r="72" spans="1:10" x14ac:dyDescent="0.25">
      <c r="A72" s="114" t="s">
        <v>87</v>
      </c>
      <c r="B72" s="56">
        <v>2324522.9300000002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4"/>
        <v>2324522.9300000002</v>
      </c>
      <c r="H72" s="56">
        <f t="shared" si="24"/>
        <v>0</v>
      </c>
      <c r="I72" s="56">
        <f t="shared" si="25"/>
        <v>2324522.9300000002</v>
      </c>
      <c r="J72" s="143" t="s">
        <v>431</v>
      </c>
    </row>
    <row r="73" spans="1:10" x14ac:dyDescent="0.25">
      <c r="A73" s="114" t="s">
        <v>88</v>
      </c>
      <c r="B73" s="56">
        <v>10463438.060000001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4"/>
        <v>10463438.060000001</v>
      </c>
      <c r="H73" s="56">
        <f t="shared" si="24"/>
        <v>0</v>
      </c>
      <c r="I73" s="56">
        <f t="shared" si="25"/>
        <v>10463438.060000001</v>
      </c>
      <c r="J73" s="143" t="s">
        <v>432</v>
      </c>
    </row>
    <row r="74" spans="1:10" x14ac:dyDescent="0.25">
      <c r="A74" s="114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4"/>
        <v>0</v>
      </c>
      <c r="H74" s="56">
        <f t="shared" si="24"/>
        <v>0</v>
      </c>
      <c r="I74" s="56">
        <f t="shared" si="25"/>
        <v>0</v>
      </c>
      <c r="J74" s="143" t="s">
        <v>433</v>
      </c>
    </row>
    <row r="75" spans="1:10" x14ac:dyDescent="0.25">
      <c r="A75" s="114" t="s">
        <v>90</v>
      </c>
      <c r="B75" s="56">
        <v>653903.19999999995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4"/>
        <v>653903.19999999995</v>
      </c>
      <c r="H75" s="56">
        <f t="shared" si="24"/>
        <v>0</v>
      </c>
      <c r="I75" s="56">
        <f t="shared" si="25"/>
        <v>653903.19999999995</v>
      </c>
      <c r="J75" s="143" t="s">
        <v>434</v>
      </c>
    </row>
    <row r="76" spans="1:10" x14ac:dyDescent="0.25">
      <c r="A76" s="114" t="s">
        <v>91</v>
      </c>
      <c r="B76" s="56">
        <v>1555418.44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4"/>
        <v>1555418.44</v>
      </c>
      <c r="H76" s="56">
        <f t="shared" si="24"/>
        <v>0</v>
      </c>
      <c r="I76" s="56">
        <f t="shared" si="25"/>
        <v>1555418.44</v>
      </c>
      <c r="J76" s="143" t="s">
        <v>435</v>
      </c>
    </row>
    <row r="77" spans="1:10" x14ac:dyDescent="0.25">
      <c r="A77" s="114" t="s">
        <v>92</v>
      </c>
      <c r="B77" s="56">
        <v>13799963.99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4"/>
        <v>13799963.99</v>
      </c>
      <c r="H77" s="56">
        <f t="shared" si="24"/>
        <v>0</v>
      </c>
      <c r="I77" s="56">
        <f t="shared" si="25"/>
        <v>13799963.99</v>
      </c>
      <c r="J77" s="143" t="s">
        <v>436</v>
      </c>
    </row>
    <row r="78" spans="1:10" x14ac:dyDescent="0.25">
      <c r="A78" s="114" t="s">
        <v>93</v>
      </c>
      <c r="B78" s="56">
        <v>6374788.25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4"/>
        <v>6374788.25</v>
      </c>
      <c r="H78" s="56">
        <f t="shared" si="24"/>
        <v>0</v>
      </c>
      <c r="I78" s="56">
        <f t="shared" si="25"/>
        <v>6374788.25</v>
      </c>
      <c r="J78" s="143" t="s">
        <v>437</v>
      </c>
    </row>
    <row r="79" spans="1:10" x14ac:dyDescent="0.25">
      <c r="A79" s="114" t="s">
        <v>94</v>
      </c>
      <c r="B79" s="56">
        <v>1441144.29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4"/>
        <v>1441144.29</v>
      </c>
      <c r="H79" s="56">
        <f t="shared" si="24"/>
        <v>0</v>
      </c>
      <c r="I79" s="56">
        <f t="shared" si="25"/>
        <v>1441144.29</v>
      </c>
      <c r="J79" s="143" t="s">
        <v>438</v>
      </c>
    </row>
    <row r="80" spans="1:10" x14ac:dyDescent="0.25">
      <c r="A80" s="114" t="s">
        <v>95</v>
      </c>
      <c r="B80" s="56">
        <v>1649522.35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4"/>
        <v>1649522.35</v>
      </c>
      <c r="H80" s="56">
        <f t="shared" si="24"/>
        <v>0</v>
      </c>
      <c r="I80" s="56">
        <f t="shared" si="25"/>
        <v>1649522.35</v>
      </c>
      <c r="J80" s="143" t="s">
        <v>439</v>
      </c>
    </row>
    <row r="81" spans="1:10" x14ac:dyDescent="0.25">
      <c r="A81" s="114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4"/>
        <v>0</v>
      </c>
      <c r="H81" s="56">
        <f t="shared" si="24"/>
        <v>0</v>
      </c>
      <c r="I81" s="56">
        <f t="shared" si="25"/>
        <v>0</v>
      </c>
      <c r="J81" s="143" t="s">
        <v>608</v>
      </c>
    </row>
    <row r="82" spans="1:10" x14ac:dyDescent="0.25">
      <c r="A82" s="114" t="s">
        <v>97</v>
      </c>
      <c r="B82" s="56">
        <v>4162775.18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4"/>
        <v>4162775.18</v>
      </c>
      <c r="H82" s="56">
        <f t="shared" si="24"/>
        <v>0</v>
      </c>
      <c r="I82" s="56">
        <f t="shared" si="25"/>
        <v>4162775.18</v>
      </c>
      <c r="J82" s="143" t="s">
        <v>440</v>
      </c>
    </row>
    <row r="83" spans="1:10" x14ac:dyDescent="0.25">
      <c r="A83" s="114" t="s">
        <v>98</v>
      </c>
      <c r="B83" s="56">
        <v>291514.73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4"/>
        <v>291514.73</v>
      </c>
      <c r="H83" s="56">
        <f t="shared" si="24"/>
        <v>0</v>
      </c>
      <c r="I83" s="56">
        <f t="shared" si="25"/>
        <v>291514.73</v>
      </c>
      <c r="J83" s="143" t="s">
        <v>441</v>
      </c>
    </row>
    <row r="84" spans="1:10" x14ac:dyDescent="0.25">
      <c r="A84" s="114" t="s">
        <v>99</v>
      </c>
      <c r="B84" s="56">
        <v>716361.07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4"/>
        <v>716361.07</v>
      </c>
      <c r="H84" s="56">
        <f t="shared" si="24"/>
        <v>0</v>
      </c>
      <c r="I84" s="56">
        <f t="shared" si="25"/>
        <v>716361.07</v>
      </c>
      <c r="J84" s="143" t="s">
        <v>442</v>
      </c>
    </row>
    <row r="85" spans="1:10" x14ac:dyDescent="0.25">
      <c r="A85" s="114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4"/>
        <v>0</v>
      </c>
      <c r="H85" s="56">
        <f t="shared" si="24"/>
        <v>0</v>
      </c>
      <c r="I85" s="56">
        <f t="shared" si="25"/>
        <v>0</v>
      </c>
      <c r="J85" s="143" t="s">
        <v>609</v>
      </c>
    </row>
    <row r="86" spans="1:10" x14ac:dyDescent="0.25">
      <c r="A86" s="114" t="s">
        <v>101</v>
      </c>
      <c r="B86" s="56">
        <v>84234.37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4"/>
        <v>84234.37</v>
      </c>
      <c r="H86" s="56">
        <f t="shared" si="24"/>
        <v>0</v>
      </c>
      <c r="I86" s="56">
        <f t="shared" si="25"/>
        <v>84234.37</v>
      </c>
      <c r="J86" s="143" t="s">
        <v>443</v>
      </c>
    </row>
    <row r="87" spans="1:10" x14ac:dyDescent="0.25">
      <c r="A87" s="114" t="s">
        <v>102</v>
      </c>
      <c r="B87" s="56">
        <v>346292.7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4"/>
        <v>346292.7</v>
      </c>
      <c r="H87" s="56">
        <f t="shared" si="24"/>
        <v>0</v>
      </c>
      <c r="I87" s="56">
        <f t="shared" si="25"/>
        <v>346292.7</v>
      </c>
      <c r="J87" s="143" t="s">
        <v>444</v>
      </c>
    </row>
    <row r="88" spans="1:10" x14ac:dyDescent="0.25">
      <c r="A88" s="114" t="s">
        <v>103</v>
      </c>
      <c r="B88" s="56">
        <v>584218.15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4"/>
        <v>584218.15</v>
      </c>
      <c r="H88" s="56">
        <f t="shared" si="24"/>
        <v>0</v>
      </c>
      <c r="I88" s="56">
        <f t="shared" si="25"/>
        <v>584218.15</v>
      </c>
      <c r="J88" s="143" t="s">
        <v>445</v>
      </c>
    </row>
    <row r="89" spans="1:10" x14ac:dyDescent="0.25">
      <c r="A89" s="114" t="s">
        <v>104</v>
      </c>
      <c r="B89" s="56">
        <v>1050742.47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4"/>
        <v>1050742.47</v>
      </c>
      <c r="H89" s="56">
        <f t="shared" si="24"/>
        <v>0</v>
      </c>
      <c r="I89" s="56">
        <f t="shared" si="25"/>
        <v>1050742.47</v>
      </c>
      <c r="J89" s="143" t="s">
        <v>446</v>
      </c>
    </row>
    <row r="90" spans="1:10" x14ac:dyDescent="0.25">
      <c r="A90" s="114" t="s">
        <v>105</v>
      </c>
      <c r="B90" s="56">
        <v>4515196.62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4"/>
        <v>4515196.62</v>
      </c>
      <c r="H90" s="56">
        <f t="shared" si="24"/>
        <v>0</v>
      </c>
      <c r="I90" s="56">
        <f t="shared" si="25"/>
        <v>4515196.62</v>
      </c>
      <c r="J90" s="143" t="s">
        <v>447</v>
      </c>
    </row>
    <row r="91" spans="1:10" x14ac:dyDescent="0.25">
      <c r="A91" s="114" t="s">
        <v>106</v>
      </c>
      <c r="B91" s="56">
        <v>4840779.82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4"/>
        <v>4840779.82</v>
      </c>
      <c r="H91" s="56">
        <f t="shared" si="24"/>
        <v>0</v>
      </c>
      <c r="I91" s="56">
        <f t="shared" si="25"/>
        <v>4840779.82</v>
      </c>
      <c r="J91" s="143" t="s">
        <v>448</v>
      </c>
    </row>
    <row r="92" spans="1:10" x14ac:dyDescent="0.25">
      <c r="A92" s="114" t="s">
        <v>107</v>
      </c>
      <c r="B92" s="56">
        <v>18100264.969999999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4"/>
        <v>18100264.969999999</v>
      </c>
      <c r="H92" s="56">
        <f t="shared" si="24"/>
        <v>0</v>
      </c>
      <c r="I92" s="56">
        <f t="shared" si="25"/>
        <v>18100264.969999999</v>
      </c>
      <c r="J92" s="143" t="s">
        <v>449</v>
      </c>
    </row>
    <row r="93" spans="1:10" x14ac:dyDescent="0.25">
      <c r="A93" s="114" t="s">
        <v>108</v>
      </c>
      <c r="B93" s="56">
        <v>4415005.5999999996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4"/>
        <v>4415005.5999999996</v>
      </c>
      <c r="H93" s="56">
        <f t="shared" si="24"/>
        <v>0</v>
      </c>
      <c r="I93" s="56">
        <f t="shared" si="25"/>
        <v>4415005.5999999996</v>
      </c>
      <c r="J93" s="143" t="s">
        <v>450</v>
      </c>
    </row>
    <row r="94" spans="1:10" x14ac:dyDescent="0.25">
      <c r="A94" s="114" t="s">
        <v>109</v>
      </c>
      <c r="B94" s="56">
        <v>7560836.21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4"/>
        <v>7560836.21</v>
      </c>
      <c r="H94" s="56">
        <f t="shared" si="24"/>
        <v>0</v>
      </c>
      <c r="I94" s="56">
        <f t="shared" si="25"/>
        <v>7560836.21</v>
      </c>
      <c r="J94" s="143" t="s">
        <v>451</v>
      </c>
    </row>
    <row r="95" spans="1:10" x14ac:dyDescent="0.25">
      <c r="A95" s="114" t="s">
        <v>110</v>
      </c>
      <c r="B95" s="56">
        <v>527603.26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4"/>
        <v>527603.26</v>
      </c>
      <c r="H95" s="56">
        <f t="shared" si="24"/>
        <v>0</v>
      </c>
      <c r="I95" s="56">
        <f t="shared" si="25"/>
        <v>527603.26</v>
      </c>
      <c r="J95" s="143" t="s">
        <v>452</v>
      </c>
    </row>
    <row r="96" spans="1:10" x14ac:dyDescent="0.25">
      <c r="A96" s="114" t="s">
        <v>111</v>
      </c>
      <c r="B96" s="56">
        <v>546080.18999999994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4"/>
        <v>546080.18999999994</v>
      </c>
      <c r="H96" s="56">
        <f t="shared" si="24"/>
        <v>0</v>
      </c>
      <c r="I96" s="56">
        <f t="shared" si="25"/>
        <v>546080.18999999994</v>
      </c>
      <c r="J96" s="143" t="s">
        <v>453</v>
      </c>
    </row>
    <row r="97" spans="1:10" x14ac:dyDescent="0.25">
      <c r="A97" s="114" t="s">
        <v>112</v>
      </c>
      <c r="B97" s="56">
        <v>23650668.760000002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4"/>
        <v>23650668.760000002</v>
      </c>
      <c r="H97" s="56">
        <f t="shared" si="24"/>
        <v>0</v>
      </c>
      <c r="I97" s="56">
        <f t="shared" si="25"/>
        <v>23650668.760000002</v>
      </c>
      <c r="J97" s="143" t="s">
        <v>454</v>
      </c>
    </row>
    <row r="98" spans="1:10" x14ac:dyDescent="0.25">
      <c r="A98" s="114" t="s">
        <v>113</v>
      </c>
      <c r="B98" s="56">
        <v>1885841.29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4"/>
        <v>1885841.29</v>
      </c>
      <c r="H98" s="56">
        <f t="shared" si="24"/>
        <v>0</v>
      </c>
      <c r="I98" s="56">
        <f t="shared" si="25"/>
        <v>1885841.29</v>
      </c>
      <c r="J98" s="143" t="s">
        <v>455</v>
      </c>
    </row>
    <row r="99" spans="1:10" x14ac:dyDescent="0.25">
      <c r="A99" s="114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4"/>
        <v>28612</v>
      </c>
      <c r="H99" s="56">
        <f t="shared" si="24"/>
        <v>0</v>
      </c>
      <c r="I99" s="56">
        <f t="shared" si="25"/>
        <v>28612</v>
      </c>
      <c r="J99" s="143" t="s">
        <v>456</v>
      </c>
    </row>
    <row r="100" spans="1:10" x14ac:dyDescent="0.25">
      <c r="A100" s="114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4"/>
        <v>0</v>
      </c>
      <c r="H100" s="56">
        <f t="shared" si="24"/>
        <v>0</v>
      </c>
      <c r="I100" s="56">
        <f t="shared" si="25"/>
        <v>0</v>
      </c>
      <c r="J100" s="143" t="s">
        <v>610</v>
      </c>
    </row>
    <row r="101" spans="1:10" x14ac:dyDescent="0.25">
      <c r="A101" s="114" t="s">
        <v>116</v>
      </c>
      <c r="B101" s="56">
        <v>0</v>
      </c>
      <c r="C101" s="56">
        <v>259442.81</v>
      </c>
      <c r="D101" s="56">
        <v>0</v>
      </c>
      <c r="E101" s="56">
        <v>0</v>
      </c>
      <c r="F101" s="56">
        <v>0</v>
      </c>
      <c r="G101" s="56">
        <f t="shared" si="24"/>
        <v>0</v>
      </c>
      <c r="H101" s="56">
        <f t="shared" si="24"/>
        <v>259442.81</v>
      </c>
      <c r="I101" s="56">
        <f t="shared" si="25"/>
        <v>259442.81</v>
      </c>
      <c r="J101" s="143" t="s">
        <v>457</v>
      </c>
    </row>
    <row r="102" spans="1:10" x14ac:dyDescent="0.25">
      <c r="A102" s="114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si="24"/>
        <v>0</v>
      </c>
      <c r="H102" s="56">
        <f t="shared" si="24"/>
        <v>0</v>
      </c>
      <c r="I102" s="56">
        <f t="shared" si="25"/>
        <v>0</v>
      </c>
      <c r="J102" s="143" t="s">
        <v>611</v>
      </c>
    </row>
    <row r="103" spans="1:10" x14ac:dyDescent="0.25">
      <c r="A103" s="114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4"/>
        <v>0</v>
      </c>
      <c r="H103" s="56">
        <f t="shared" si="24"/>
        <v>0</v>
      </c>
      <c r="I103" s="56">
        <f t="shared" si="25"/>
        <v>0</v>
      </c>
      <c r="J103" s="143" t="s">
        <v>612</v>
      </c>
    </row>
    <row r="104" spans="1:10" x14ac:dyDescent="0.25">
      <c r="A104" s="114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4"/>
        <v>0</v>
      </c>
      <c r="H104" s="56">
        <f t="shared" si="24"/>
        <v>0</v>
      </c>
      <c r="I104" s="56">
        <f t="shared" si="25"/>
        <v>0</v>
      </c>
      <c r="J104" s="143" t="s">
        <v>613</v>
      </c>
    </row>
    <row r="105" spans="1:10" x14ac:dyDescent="0.25">
      <c r="A105" s="114" t="s">
        <v>664</v>
      </c>
      <c r="B105" s="56">
        <v>0</v>
      </c>
      <c r="C105" s="56">
        <v>363310.63</v>
      </c>
      <c r="D105" s="56">
        <v>0</v>
      </c>
      <c r="E105" s="56">
        <v>0</v>
      </c>
      <c r="F105" s="56">
        <v>0</v>
      </c>
      <c r="G105" s="56">
        <f t="shared" si="24"/>
        <v>0</v>
      </c>
      <c r="H105" s="56">
        <f t="shared" si="24"/>
        <v>363310.63</v>
      </c>
      <c r="I105" s="56">
        <f t="shared" si="25"/>
        <v>363310.63</v>
      </c>
      <c r="J105" s="143" t="s">
        <v>663</v>
      </c>
    </row>
    <row r="106" spans="1:10" x14ac:dyDescent="0.25">
      <c r="A106" s="114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4"/>
        <v>0</v>
      </c>
      <c r="H106" s="56">
        <f t="shared" si="24"/>
        <v>0</v>
      </c>
      <c r="I106" s="56">
        <f t="shared" si="25"/>
        <v>0</v>
      </c>
      <c r="J106" s="143" t="s">
        <v>614</v>
      </c>
    </row>
    <row r="107" spans="1:10" x14ac:dyDescent="0.25">
      <c r="A107" s="114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4"/>
        <v>0</v>
      </c>
      <c r="H107" s="56">
        <f t="shared" si="24"/>
        <v>0</v>
      </c>
      <c r="I107" s="56">
        <f t="shared" si="25"/>
        <v>0</v>
      </c>
      <c r="J107" s="143" t="s">
        <v>615</v>
      </c>
    </row>
    <row r="108" spans="1:10" x14ac:dyDescent="0.25">
      <c r="A108" s="114" t="s">
        <v>122</v>
      </c>
      <c r="B108" s="56">
        <v>0</v>
      </c>
      <c r="C108" s="56">
        <v>2931914.68</v>
      </c>
      <c r="D108" s="56">
        <v>0</v>
      </c>
      <c r="E108" s="56">
        <v>0</v>
      </c>
      <c r="F108" s="56">
        <v>0</v>
      </c>
      <c r="G108" s="56">
        <f t="shared" si="24"/>
        <v>0</v>
      </c>
      <c r="H108" s="56">
        <f t="shared" si="24"/>
        <v>2931914.68</v>
      </c>
      <c r="I108" s="56">
        <f t="shared" si="25"/>
        <v>2931914.68</v>
      </c>
      <c r="J108" s="143" t="s">
        <v>458</v>
      </c>
    </row>
    <row r="109" spans="1:10" x14ac:dyDescent="0.25">
      <c r="A109" s="114" t="s">
        <v>123</v>
      </c>
      <c r="B109" s="56">
        <v>0</v>
      </c>
      <c r="C109" s="56">
        <v>-60928.03</v>
      </c>
      <c r="D109" s="56">
        <v>0</v>
      </c>
      <c r="E109" s="56">
        <v>0</v>
      </c>
      <c r="F109" s="56">
        <v>0</v>
      </c>
      <c r="G109" s="56">
        <f t="shared" si="24"/>
        <v>0</v>
      </c>
      <c r="H109" s="56">
        <f t="shared" si="24"/>
        <v>-60928.03</v>
      </c>
      <c r="I109" s="56">
        <f t="shared" si="25"/>
        <v>-60928.03</v>
      </c>
      <c r="J109" s="143" t="s">
        <v>459</v>
      </c>
    </row>
    <row r="110" spans="1:10" x14ac:dyDescent="0.25">
      <c r="A110" s="114" t="s">
        <v>124</v>
      </c>
      <c r="B110" s="56">
        <v>0</v>
      </c>
      <c r="C110" s="56">
        <v>668961.68999999994</v>
      </c>
      <c r="D110" s="56">
        <v>0</v>
      </c>
      <c r="E110" s="56">
        <v>0</v>
      </c>
      <c r="F110" s="56">
        <v>0</v>
      </c>
      <c r="G110" s="56">
        <f t="shared" si="24"/>
        <v>0</v>
      </c>
      <c r="H110" s="56">
        <f t="shared" si="24"/>
        <v>668961.68999999994</v>
      </c>
      <c r="I110" s="56">
        <f t="shared" si="25"/>
        <v>668961.68999999994</v>
      </c>
      <c r="J110" s="143" t="s">
        <v>460</v>
      </c>
    </row>
    <row r="111" spans="1:10" x14ac:dyDescent="0.25">
      <c r="A111" s="114" t="s">
        <v>125</v>
      </c>
      <c r="B111" s="56">
        <v>0</v>
      </c>
      <c r="C111" s="56">
        <v>253983.1</v>
      </c>
      <c r="D111" s="56">
        <v>0</v>
      </c>
      <c r="E111" s="56">
        <v>0</v>
      </c>
      <c r="F111" s="56">
        <v>0</v>
      </c>
      <c r="G111" s="56">
        <f t="shared" si="24"/>
        <v>0</v>
      </c>
      <c r="H111" s="56">
        <f t="shared" si="24"/>
        <v>253983.1</v>
      </c>
      <c r="I111" s="56">
        <f t="shared" si="25"/>
        <v>253983.1</v>
      </c>
      <c r="J111" s="143" t="s">
        <v>461</v>
      </c>
    </row>
    <row r="112" spans="1:10" x14ac:dyDescent="0.25">
      <c r="A112" s="114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4"/>
        <v>0</v>
      </c>
      <c r="H112" s="56">
        <f t="shared" si="24"/>
        <v>0</v>
      </c>
      <c r="I112" s="56">
        <f t="shared" si="25"/>
        <v>0</v>
      </c>
      <c r="J112" s="143" t="s">
        <v>616</v>
      </c>
    </row>
    <row r="113" spans="1:10" x14ac:dyDescent="0.25">
      <c r="A113" s="114" t="s">
        <v>127</v>
      </c>
      <c r="B113" s="56">
        <v>0</v>
      </c>
      <c r="C113" s="56">
        <v>51259.93</v>
      </c>
      <c r="D113" s="56">
        <v>0</v>
      </c>
      <c r="E113" s="56">
        <v>0</v>
      </c>
      <c r="F113" s="56">
        <v>0</v>
      </c>
      <c r="G113" s="56">
        <f t="shared" si="24"/>
        <v>0</v>
      </c>
      <c r="H113" s="56">
        <f t="shared" si="24"/>
        <v>51259.93</v>
      </c>
      <c r="I113" s="56">
        <f t="shared" si="25"/>
        <v>51259.93</v>
      </c>
      <c r="J113" s="143" t="s">
        <v>462</v>
      </c>
    </row>
    <row r="114" spans="1:10" x14ac:dyDescent="0.25">
      <c r="A114" s="114" t="s">
        <v>128</v>
      </c>
      <c r="B114" s="56">
        <v>0</v>
      </c>
      <c r="C114" s="56">
        <v>31950.3</v>
      </c>
      <c r="D114" s="56">
        <v>0</v>
      </c>
      <c r="E114" s="56">
        <v>0</v>
      </c>
      <c r="F114" s="56">
        <v>0</v>
      </c>
      <c r="G114" s="56">
        <f t="shared" si="24"/>
        <v>0</v>
      </c>
      <c r="H114" s="56">
        <f t="shared" si="24"/>
        <v>31950.3</v>
      </c>
      <c r="I114" s="56">
        <f t="shared" si="25"/>
        <v>31950.3</v>
      </c>
      <c r="J114" s="143" t="s">
        <v>463</v>
      </c>
    </row>
    <row r="115" spans="1:10" x14ac:dyDescent="0.25">
      <c r="A115" s="114" t="s">
        <v>129</v>
      </c>
      <c r="B115" s="56">
        <v>0</v>
      </c>
      <c r="C115" s="56">
        <v>329188.65000000002</v>
      </c>
      <c r="D115" s="56">
        <v>0</v>
      </c>
      <c r="E115" s="56">
        <v>0</v>
      </c>
      <c r="F115" s="56">
        <v>0</v>
      </c>
      <c r="G115" s="56">
        <f t="shared" si="24"/>
        <v>0</v>
      </c>
      <c r="H115" s="56">
        <f t="shared" si="24"/>
        <v>329188.65000000002</v>
      </c>
      <c r="I115" s="56">
        <f t="shared" si="25"/>
        <v>329188.65000000002</v>
      </c>
      <c r="J115" s="143" t="s">
        <v>464</v>
      </c>
    </row>
    <row r="116" spans="1:10" x14ac:dyDescent="0.25">
      <c r="A116" s="114" t="s">
        <v>130</v>
      </c>
      <c r="B116" s="56">
        <v>0</v>
      </c>
      <c r="C116" s="56">
        <v>71764.37</v>
      </c>
      <c r="D116" s="56">
        <v>0</v>
      </c>
      <c r="E116" s="56">
        <v>0</v>
      </c>
      <c r="F116" s="56">
        <v>0</v>
      </c>
      <c r="G116" s="56">
        <f t="shared" si="24"/>
        <v>0</v>
      </c>
      <c r="H116" s="56">
        <f t="shared" si="24"/>
        <v>71764.37</v>
      </c>
      <c r="I116" s="56">
        <f t="shared" si="25"/>
        <v>71764.37</v>
      </c>
      <c r="J116" s="143" t="s">
        <v>465</v>
      </c>
    </row>
    <row r="117" spans="1:10" x14ac:dyDescent="0.25">
      <c r="A117" s="114" t="s">
        <v>131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f t="shared" si="24"/>
        <v>0</v>
      </c>
      <c r="H117" s="56">
        <f t="shared" si="24"/>
        <v>0</v>
      </c>
      <c r="I117" s="56">
        <f t="shared" si="25"/>
        <v>0</v>
      </c>
      <c r="J117" s="143" t="s">
        <v>466</v>
      </c>
    </row>
    <row r="118" spans="1:10" x14ac:dyDescent="0.25">
      <c r="A118" s="114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4"/>
        <v>0</v>
      </c>
      <c r="H118" s="56">
        <f t="shared" si="24"/>
        <v>0</v>
      </c>
      <c r="I118" s="56">
        <f t="shared" si="25"/>
        <v>0</v>
      </c>
      <c r="J118" s="143" t="s">
        <v>617</v>
      </c>
    </row>
    <row r="119" spans="1:10" x14ac:dyDescent="0.25">
      <c r="A119" s="114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4"/>
        <v>0</v>
      </c>
      <c r="H119" s="56">
        <f t="shared" si="24"/>
        <v>0</v>
      </c>
      <c r="I119" s="56">
        <f t="shared" si="25"/>
        <v>0</v>
      </c>
      <c r="J119" s="143" t="s">
        <v>618</v>
      </c>
    </row>
    <row r="120" spans="1:10" x14ac:dyDescent="0.25">
      <c r="A120" s="114" t="s">
        <v>134</v>
      </c>
      <c r="B120" s="56">
        <v>0</v>
      </c>
      <c r="C120" s="56">
        <v>69074.62</v>
      </c>
      <c r="D120" s="56">
        <v>0</v>
      </c>
      <c r="E120" s="56">
        <v>0</v>
      </c>
      <c r="F120" s="56">
        <v>0</v>
      </c>
      <c r="G120" s="56">
        <f t="shared" si="24"/>
        <v>0</v>
      </c>
      <c r="H120" s="56">
        <f t="shared" si="24"/>
        <v>69074.62</v>
      </c>
      <c r="I120" s="56">
        <f t="shared" si="25"/>
        <v>69074.62</v>
      </c>
      <c r="J120" s="143" t="s">
        <v>467</v>
      </c>
    </row>
    <row r="121" spans="1:10" x14ac:dyDescent="0.25">
      <c r="A121" s="114" t="s">
        <v>135</v>
      </c>
      <c r="B121" s="56">
        <v>0</v>
      </c>
      <c r="C121" s="56">
        <v>18493.400000000001</v>
      </c>
      <c r="D121" s="56">
        <v>0</v>
      </c>
      <c r="E121" s="56">
        <v>0</v>
      </c>
      <c r="F121" s="56">
        <v>0</v>
      </c>
      <c r="G121" s="56">
        <f t="shared" si="24"/>
        <v>0</v>
      </c>
      <c r="H121" s="56">
        <f t="shared" si="24"/>
        <v>18493.400000000001</v>
      </c>
      <c r="I121" s="56">
        <f t="shared" si="25"/>
        <v>18493.400000000001</v>
      </c>
      <c r="J121" s="143" t="s">
        <v>468</v>
      </c>
    </row>
    <row r="122" spans="1:10" x14ac:dyDescent="0.25">
      <c r="A122" s="114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4"/>
        <v>0</v>
      </c>
      <c r="H122" s="56">
        <f t="shared" si="24"/>
        <v>0</v>
      </c>
      <c r="I122" s="56">
        <f t="shared" si="25"/>
        <v>0</v>
      </c>
      <c r="J122" s="143" t="s">
        <v>619</v>
      </c>
    </row>
    <row r="123" spans="1:10" x14ac:dyDescent="0.25">
      <c r="A123" s="114" t="s">
        <v>137</v>
      </c>
      <c r="B123" s="56">
        <v>0</v>
      </c>
      <c r="C123" s="56">
        <v>232865.18</v>
      </c>
      <c r="D123" s="56">
        <v>0</v>
      </c>
      <c r="E123" s="56">
        <v>0</v>
      </c>
      <c r="F123" s="56">
        <v>0</v>
      </c>
      <c r="G123" s="56">
        <f t="shared" si="24"/>
        <v>0</v>
      </c>
      <c r="H123" s="56">
        <f t="shared" si="24"/>
        <v>232865.18</v>
      </c>
      <c r="I123" s="56">
        <f t="shared" si="25"/>
        <v>232865.18</v>
      </c>
      <c r="J123" s="143" t="s">
        <v>469</v>
      </c>
    </row>
    <row r="124" spans="1:10" x14ac:dyDescent="0.25">
      <c r="A124" s="114" t="s">
        <v>138</v>
      </c>
      <c r="B124" s="56">
        <v>0</v>
      </c>
      <c r="C124" s="56">
        <v>98196.75</v>
      </c>
      <c r="D124" s="56">
        <v>0</v>
      </c>
      <c r="E124" s="56">
        <v>0</v>
      </c>
      <c r="F124" s="56">
        <v>0</v>
      </c>
      <c r="G124" s="56">
        <f t="shared" si="24"/>
        <v>0</v>
      </c>
      <c r="H124" s="56">
        <f t="shared" si="24"/>
        <v>98196.75</v>
      </c>
      <c r="I124" s="56">
        <f t="shared" si="25"/>
        <v>98196.75</v>
      </c>
      <c r="J124" s="143" t="s">
        <v>470</v>
      </c>
    </row>
    <row r="125" spans="1:10" x14ac:dyDescent="0.25">
      <c r="A125" s="114" t="s">
        <v>139</v>
      </c>
      <c r="B125" s="56">
        <v>0</v>
      </c>
      <c r="C125" s="56">
        <v>509526.8</v>
      </c>
      <c r="D125" s="56">
        <v>0</v>
      </c>
      <c r="E125" s="56">
        <v>0</v>
      </c>
      <c r="F125" s="56">
        <v>0</v>
      </c>
      <c r="G125" s="56">
        <f t="shared" si="24"/>
        <v>0</v>
      </c>
      <c r="H125" s="56">
        <f t="shared" si="24"/>
        <v>509526.8</v>
      </c>
      <c r="I125" s="56">
        <f t="shared" si="25"/>
        <v>509526.8</v>
      </c>
      <c r="J125" s="143" t="s">
        <v>471</v>
      </c>
    </row>
    <row r="126" spans="1:10" x14ac:dyDescent="0.25">
      <c r="A126" s="114" t="s">
        <v>140</v>
      </c>
      <c r="B126" s="56">
        <v>0</v>
      </c>
      <c r="C126" s="56">
        <v>19695.78</v>
      </c>
      <c r="D126" s="56">
        <v>0</v>
      </c>
      <c r="E126" s="56">
        <v>0</v>
      </c>
      <c r="F126" s="56">
        <v>0</v>
      </c>
      <c r="G126" s="56">
        <f t="shared" si="24"/>
        <v>0</v>
      </c>
      <c r="H126" s="56">
        <f t="shared" si="24"/>
        <v>19695.78</v>
      </c>
      <c r="I126" s="56">
        <f t="shared" si="25"/>
        <v>19695.78</v>
      </c>
      <c r="J126" s="143" t="s">
        <v>472</v>
      </c>
    </row>
    <row r="127" spans="1:10" x14ac:dyDescent="0.25">
      <c r="A127" s="114" t="s">
        <v>141</v>
      </c>
      <c r="B127" s="56">
        <v>0</v>
      </c>
      <c r="C127" s="56">
        <v>793570.94</v>
      </c>
      <c r="D127" s="56">
        <v>0</v>
      </c>
      <c r="E127" s="56">
        <v>0</v>
      </c>
      <c r="F127" s="56">
        <v>0</v>
      </c>
      <c r="G127" s="56">
        <f t="shared" si="24"/>
        <v>0</v>
      </c>
      <c r="H127" s="56">
        <f t="shared" si="24"/>
        <v>793570.94</v>
      </c>
      <c r="I127" s="56">
        <f t="shared" si="25"/>
        <v>793570.94</v>
      </c>
      <c r="J127" s="143" t="s">
        <v>473</v>
      </c>
    </row>
    <row r="128" spans="1:10" x14ac:dyDescent="0.25">
      <c r="A128" s="114" t="s">
        <v>142</v>
      </c>
      <c r="B128" s="56">
        <v>0</v>
      </c>
      <c r="C128" s="56">
        <v>4492.24</v>
      </c>
      <c r="D128" s="56">
        <v>0</v>
      </c>
      <c r="E128" s="56">
        <v>0</v>
      </c>
      <c r="F128" s="56">
        <v>0</v>
      </c>
      <c r="G128" s="56">
        <f t="shared" si="24"/>
        <v>0</v>
      </c>
      <c r="H128" s="56">
        <f t="shared" si="24"/>
        <v>4492.24</v>
      </c>
      <c r="I128" s="56">
        <f t="shared" si="25"/>
        <v>4492.24</v>
      </c>
      <c r="J128" s="143" t="s">
        <v>620</v>
      </c>
    </row>
    <row r="129" spans="1:10" x14ac:dyDescent="0.25">
      <c r="A129" s="114" t="s">
        <v>143</v>
      </c>
      <c r="B129" s="56">
        <v>0</v>
      </c>
      <c r="C129" s="56">
        <v>12118.66</v>
      </c>
      <c r="D129" s="56">
        <v>0</v>
      </c>
      <c r="E129" s="56">
        <v>0</v>
      </c>
      <c r="F129" s="56">
        <v>0</v>
      </c>
      <c r="G129" s="56">
        <f t="shared" si="24"/>
        <v>0</v>
      </c>
      <c r="H129" s="56">
        <f t="shared" si="24"/>
        <v>12118.66</v>
      </c>
      <c r="I129" s="56">
        <f t="shared" si="25"/>
        <v>12118.66</v>
      </c>
      <c r="J129" s="143" t="s">
        <v>474</v>
      </c>
    </row>
    <row r="130" spans="1:10" x14ac:dyDescent="0.25">
      <c r="A130" s="114" t="s">
        <v>144</v>
      </c>
      <c r="B130" s="56">
        <v>0</v>
      </c>
      <c r="C130" s="56">
        <v>15995.48</v>
      </c>
      <c r="D130" s="56">
        <v>0</v>
      </c>
      <c r="E130" s="56">
        <v>0</v>
      </c>
      <c r="F130" s="56">
        <v>0</v>
      </c>
      <c r="G130" s="56">
        <f t="shared" si="24"/>
        <v>0</v>
      </c>
      <c r="H130" s="56">
        <f t="shared" si="24"/>
        <v>15995.48</v>
      </c>
      <c r="I130" s="56">
        <f t="shared" si="25"/>
        <v>15995.48</v>
      </c>
      <c r="J130" s="143" t="s">
        <v>475</v>
      </c>
    </row>
    <row r="131" spans="1:10" x14ac:dyDescent="0.25">
      <c r="A131" s="114" t="s">
        <v>695</v>
      </c>
      <c r="B131" s="56">
        <v>0</v>
      </c>
      <c r="C131" s="56">
        <v>132253</v>
      </c>
      <c r="D131" s="56">
        <v>0</v>
      </c>
      <c r="E131" s="56">
        <v>0</v>
      </c>
      <c r="F131" s="56">
        <v>0</v>
      </c>
      <c r="G131" s="56">
        <f t="shared" ref="G131:G149" si="26">B131+E131</f>
        <v>0</v>
      </c>
      <c r="H131" s="56">
        <f t="shared" ref="H131:H149" si="27">C131+F131</f>
        <v>132253</v>
      </c>
      <c r="I131" s="56">
        <f t="shared" ref="I131:I149" si="28">SUM(G131:H131)</f>
        <v>132253</v>
      </c>
      <c r="J131" s="143" t="s">
        <v>694</v>
      </c>
    </row>
    <row r="132" spans="1:10" x14ac:dyDescent="0.25">
      <c r="A132" s="114" t="s">
        <v>145</v>
      </c>
      <c r="B132" s="56">
        <v>0</v>
      </c>
      <c r="C132" s="56">
        <v>1085725.55</v>
      </c>
      <c r="D132" s="56">
        <v>0</v>
      </c>
      <c r="E132" s="56">
        <v>0</v>
      </c>
      <c r="F132" s="56">
        <v>0</v>
      </c>
      <c r="G132" s="56">
        <f t="shared" si="26"/>
        <v>0</v>
      </c>
      <c r="H132" s="56">
        <f t="shared" si="27"/>
        <v>1085725.55</v>
      </c>
      <c r="I132" s="56">
        <f t="shared" si="28"/>
        <v>1085725.55</v>
      </c>
      <c r="J132" s="143" t="s">
        <v>476</v>
      </c>
    </row>
    <row r="133" spans="1:10" x14ac:dyDescent="0.25">
      <c r="A133" s="114" t="s">
        <v>710</v>
      </c>
      <c r="B133" s="56">
        <v>0</v>
      </c>
      <c r="C133" s="56">
        <v>302724.3</v>
      </c>
      <c r="D133" s="56">
        <v>0</v>
      </c>
      <c r="E133" s="56">
        <v>0</v>
      </c>
      <c r="F133" s="56">
        <v>0</v>
      </c>
      <c r="G133" s="56">
        <f t="shared" si="26"/>
        <v>0</v>
      </c>
      <c r="H133" s="56">
        <f t="shared" si="27"/>
        <v>302724.3</v>
      </c>
      <c r="I133" s="56">
        <f t="shared" si="28"/>
        <v>302724.3</v>
      </c>
      <c r="J133" s="143" t="s">
        <v>702</v>
      </c>
    </row>
    <row r="134" spans="1:10" x14ac:dyDescent="0.25">
      <c r="A134" s="114" t="s">
        <v>714</v>
      </c>
      <c r="B134" s="56">
        <v>0</v>
      </c>
      <c r="C134" s="56">
        <v>223206.56</v>
      </c>
      <c r="D134" s="56">
        <v>0</v>
      </c>
      <c r="E134" s="56">
        <v>0</v>
      </c>
      <c r="F134" s="56">
        <v>0</v>
      </c>
      <c r="G134" s="56">
        <f t="shared" si="26"/>
        <v>0</v>
      </c>
      <c r="H134" s="56">
        <f t="shared" si="27"/>
        <v>223206.56</v>
      </c>
      <c r="I134" s="56">
        <f t="shared" si="28"/>
        <v>223206.56</v>
      </c>
      <c r="J134" s="143" t="s">
        <v>696</v>
      </c>
    </row>
    <row r="135" spans="1:10" x14ac:dyDescent="0.25">
      <c r="A135" s="114" t="s">
        <v>146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26"/>
        <v>0</v>
      </c>
      <c r="H135" s="56">
        <f t="shared" si="27"/>
        <v>0</v>
      </c>
      <c r="I135" s="56">
        <f t="shared" si="28"/>
        <v>0</v>
      </c>
      <c r="J135" s="143" t="s">
        <v>621</v>
      </c>
    </row>
    <row r="136" spans="1:10" x14ac:dyDescent="0.25">
      <c r="A136" s="114" t="s">
        <v>147</v>
      </c>
      <c r="B136" s="56">
        <v>0</v>
      </c>
      <c r="C136" s="56">
        <v>67650.599999999991</v>
      </c>
      <c r="D136" s="56">
        <v>0</v>
      </c>
      <c r="E136" s="56">
        <v>0</v>
      </c>
      <c r="F136" s="56">
        <v>0</v>
      </c>
      <c r="G136" s="56">
        <f t="shared" si="26"/>
        <v>0</v>
      </c>
      <c r="H136" s="56">
        <f t="shared" si="27"/>
        <v>67650.599999999991</v>
      </c>
      <c r="I136" s="56">
        <f t="shared" si="28"/>
        <v>67650.599999999991</v>
      </c>
      <c r="J136" s="143" t="s">
        <v>622</v>
      </c>
    </row>
    <row r="137" spans="1:10" x14ac:dyDescent="0.25">
      <c r="A137" s="114" t="s">
        <v>715</v>
      </c>
      <c r="B137" s="56">
        <v>0</v>
      </c>
      <c r="C137" s="56">
        <v>1542.1399999999999</v>
      </c>
      <c r="D137" s="56">
        <v>0</v>
      </c>
      <c r="E137" s="56">
        <v>0</v>
      </c>
      <c r="F137" s="56">
        <v>0</v>
      </c>
      <c r="G137" s="56">
        <f t="shared" si="26"/>
        <v>0</v>
      </c>
      <c r="H137" s="56">
        <f t="shared" si="27"/>
        <v>1542.1399999999999</v>
      </c>
      <c r="I137" s="56">
        <f t="shared" si="28"/>
        <v>1542.1399999999999</v>
      </c>
      <c r="J137" s="143" t="s">
        <v>712</v>
      </c>
    </row>
    <row r="138" spans="1:10" x14ac:dyDescent="0.25">
      <c r="A138" s="114" t="s">
        <v>148</v>
      </c>
      <c r="B138" s="56">
        <v>0</v>
      </c>
      <c r="C138" s="56">
        <v>207.31</v>
      </c>
      <c r="D138" s="56">
        <v>0</v>
      </c>
      <c r="E138" s="56">
        <v>0</v>
      </c>
      <c r="F138" s="56">
        <v>0</v>
      </c>
      <c r="G138" s="56">
        <f t="shared" si="26"/>
        <v>0</v>
      </c>
      <c r="H138" s="56">
        <f t="shared" si="27"/>
        <v>207.31</v>
      </c>
      <c r="I138" s="56">
        <f t="shared" si="28"/>
        <v>207.31</v>
      </c>
      <c r="J138" s="143" t="s">
        <v>623</v>
      </c>
    </row>
    <row r="139" spans="1:10" x14ac:dyDescent="0.25">
      <c r="A139" s="114" t="s">
        <v>149</v>
      </c>
      <c r="B139" s="56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f t="shared" si="26"/>
        <v>0</v>
      </c>
      <c r="H139" s="56">
        <f t="shared" si="27"/>
        <v>0</v>
      </c>
      <c r="I139" s="56">
        <f t="shared" si="28"/>
        <v>0</v>
      </c>
      <c r="J139" s="143" t="s">
        <v>624</v>
      </c>
    </row>
    <row r="140" spans="1:10" x14ac:dyDescent="0.25">
      <c r="A140" s="114" t="s">
        <v>150</v>
      </c>
      <c r="B140" s="56">
        <v>0</v>
      </c>
      <c r="C140" s="56">
        <v>80523.600000000006</v>
      </c>
      <c r="D140" s="56">
        <v>0</v>
      </c>
      <c r="E140" s="56">
        <v>0</v>
      </c>
      <c r="F140" s="56">
        <v>0</v>
      </c>
      <c r="G140" s="56">
        <f t="shared" si="26"/>
        <v>0</v>
      </c>
      <c r="H140" s="56">
        <f t="shared" si="27"/>
        <v>80523.600000000006</v>
      </c>
      <c r="I140" s="56">
        <f t="shared" si="28"/>
        <v>80523.600000000006</v>
      </c>
      <c r="J140" s="143" t="s">
        <v>625</v>
      </c>
    </row>
    <row r="141" spans="1:10" x14ac:dyDescent="0.25">
      <c r="A141" s="114" t="s">
        <v>661</v>
      </c>
      <c r="B141" s="56">
        <v>0</v>
      </c>
      <c r="C141" s="56">
        <v>142413.71</v>
      </c>
      <c r="D141" s="56">
        <v>0</v>
      </c>
      <c r="E141" s="56">
        <v>0</v>
      </c>
      <c r="F141" s="56">
        <v>0</v>
      </c>
      <c r="G141" s="56">
        <f t="shared" si="26"/>
        <v>0</v>
      </c>
      <c r="H141" s="56">
        <f t="shared" si="27"/>
        <v>142413.71</v>
      </c>
      <c r="I141" s="56">
        <f t="shared" si="28"/>
        <v>142413.71</v>
      </c>
      <c r="J141" s="143" t="s">
        <v>477</v>
      </c>
    </row>
    <row r="142" spans="1:10" x14ac:dyDescent="0.25">
      <c r="A142" s="114" t="s">
        <v>704</v>
      </c>
      <c r="B142" s="56">
        <v>0</v>
      </c>
      <c r="C142" s="56">
        <v>797.06</v>
      </c>
      <c r="D142" s="56">
        <v>0</v>
      </c>
      <c r="E142" s="56">
        <v>0</v>
      </c>
      <c r="F142" s="56">
        <v>0</v>
      </c>
      <c r="G142" s="56">
        <f t="shared" si="26"/>
        <v>0</v>
      </c>
      <c r="H142" s="56">
        <f t="shared" si="27"/>
        <v>797.06</v>
      </c>
      <c r="I142" s="56">
        <f t="shared" si="28"/>
        <v>797.06</v>
      </c>
      <c r="J142" s="143" t="s">
        <v>697</v>
      </c>
    </row>
    <row r="143" spans="1:10" x14ac:dyDescent="0.25">
      <c r="A143" s="114" t="s">
        <v>720</v>
      </c>
      <c r="B143" s="56">
        <v>0</v>
      </c>
      <c r="C143" s="56">
        <v>6857.49</v>
      </c>
      <c r="D143" s="56">
        <v>0</v>
      </c>
      <c r="E143" s="56">
        <v>0</v>
      </c>
      <c r="F143" s="56">
        <v>0</v>
      </c>
      <c r="G143" s="56">
        <f t="shared" si="26"/>
        <v>0</v>
      </c>
      <c r="H143" s="56">
        <f t="shared" si="27"/>
        <v>6857.49</v>
      </c>
      <c r="I143" s="56">
        <f t="shared" si="28"/>
        <v>6857.49</v>
      </c>
      <c r="J143" s="143" t="s">
        <v>713</v>
      </c>
    </row>
    <row r="144" spans="1:10" x14ac:dyDescent="0.25">
      <c r="A144" s="114" t="s">
        <v>705</v>
      </c>
      <c r="B144" s="56">
        <v>0</v>
      </c>
      <c r="C144" s="56">
        <v>10771.720000000001</v>
      </c>
      <c r="D144" s="56">
        <v>0</v>
      </c>
      <c r="E144" s="56">
        <v>0</v>
      </c>
      <c r="F144" s="56">
        <v>0</v>
      </c>
      <c r="G144" s="56">
        <f t="shared" si="26"/>
        <v>0</v>
      </c>
      <c r="H144" s="56">
        <f t="shared" si="27"/>
        <v>10771.720000000001</v>
      </c>
      <c r="I144" s="56">
        <f t="shared" si="28"/>
        <v>10771.720000000001</v>
      </c>
      <c r="J144" s="143" t="s">
        <v>698</v>
      </c>
    </row>
    <row r="145" spans="1:10" x14ac:dyDescent="0.25">
      <c r="A145" s="114" t="s">
        <v>706</v>
      </c>
      <c r="B145" s="56">
        <v>0</v>
      </c>
      <c r="C145" s="56">
        <v>29257.559999999998</v>
      </c>
      <c r="D145" s="56">
        <v>0</v>
      </c>
      <c r="E145" s="56">
        <v>0</v>
      </c>
      <c r="F145" s="56">
        <v>0</v>
      </c>
      <c r="G145" s="56">
        <f t="shared" si="26"/>
        <v>0</v>
      </c>
      <c r="H145" s="56">
        <f t="shared" si="27"/>
        <v>29257.559999999998</v>
      </c>
      <c r="I145" s="56">
        <f t="shared" si="28"/>
        <v>29257.559999999998</v>
      </c>
      <c r="J145" s="143" t="s">
        <v>699</v>
      </c>
    </row>
    <row r="146" spans="1:10" x14ac:dyDescent="0.25">
      <c r="A146" s="114" t="s">
        <v>707</v>
      </c>
      <c r="B146" s="56">
        <v>0</v>
      </c>
      <c r="C146" s="56">
        <v>2730.55</v>
      </c>
      <c r="D146" s="56">
        <v>0</v>
      </c>
      <c r="E146" s="56">
        <v>0</v>
      </c>
      <c r="F146" s="56">
        <v>0</v>
      </c>
      <c r="G146" s="56">
        <f t="shared" si="26"/>
        <v>0</v>
      </c>
      <c r="H146" s="56">
        <f t="shared" si="27"/>
        <v>2730.55</v>
      </c>
      <c r="I146" s="56">
        <f t="shared" si="28"/>
        <v>2730.55</v>
      </c>
      <c r="J146" s="143" t="s">
        <v>700</v>
      </c>
    </row>
    <row r="147" spans="1:10" x14ac:dyDescent="0.25">
      <c r="A147" s="114" t="s">
        <v>708</v>
      </c>
      <c r="B147" s="56">
        <v>0</v>
      </c>
      <c r="C147" s="56">
        <v>0</v>
      </c>
      <c r="D147" s="56">
        <v>0</v>
      </c>
      <c r="E147" s="56">
        <v>0</v>
      </c>
      <c r="F147" s="56">
        <v>0</v>
      </c>
      <c r="G147" s="56">
        <f t="shared" si="26"/>
        <v>0</v>
      </c>
      <c r="H147" s="56">
        <f t="shared" si="27"/>
        <v>0</v>
      </c>
      <c r="I147" s="56">
        <f t="shared" si="28"/>
        <v>0</v>
      </c>
      <c r="J147" s="143" t="s">
        <v>703</v>
      </c>
    </row>
    <row r="148" spans="1:10" x14ac:dyDescent="0.25">
      <c r="A148" s="114" t="s">
        <v>709</v>
      </c>
      <c r="B148" s="56">
        <v>0</v>
      </c>
      <c r="C148" s="56">
        <v>5071.99</v>
      </c>
      <c r="D148" s="56">
        <v>0</v>
      </c>
      <c r="E148" s="56">
        <v>0</v>
      </c>
      <c r="F148" s="56">
        <v>0</v>
      </c>
      <c r="G148" s="56">
        <f t="shared" si="26"/>
        <v>0</v>
      </c>
      <c r="H148" s="56">
        <f t="shared" si="27"/>
        <v>5071.99</v>
      </c>
      <c r="I148" s="56">
        <f t="shared" si="28"/>
        <v>5071.99</v>
      </c>
      <c r="J148" s="147" t="s">
        <v>701</v>
      </c>
    </row>
    <row r="149" spans="1:10" x14ac:dyDescent="0.25">
      <c r="A149" s="114" t="s">
        <v>719</v>
      </c>
      <c r="B149" s="125">
        <v>0</v>
      </c>
      <c r="C149" s="125">
        <v>11490.27</v>
      </c>
      <c r="D149" s="125">
        <v>0</v>
      </c>
      <c r="E149" s="125">
        <v>0</v>
      </c>
      <c r="F149" s="125">
        <v>0</v>
      </c>
      <c r="G149" s="125">
        <f t="shared" si="26"/>
        <v>0</v>
      </c>
      <c r="H149" s="125">
        <f t="shared" si="27"/>
        <v>11490.27</v>
      </c>
      <c r="I149" s="125">
        <f t="shared" si="28"/>
        <v>11490.27</v>
      </c>
      <c r="J149" s="143" t="s">
        <v>711</v>
      </c>
    </row>
    <row r="150" spans="1:10" x14ac:dyDescent="0.25">
      <c r="A150" s="114" t="s">
        <v>151</v>
      </c>
      <c r="B150" s="56">
        <f>SUM(B70:B149)</f>
        <v>120375785.40000001</v>
      </c>
      <c r="C150" s="56">
        <f t="shared" ref="C150:I150" si="29">SUM(C70:C149)</f>
        <v>8778101.3900000043</v>
      </c>
      <c r="D150" s="56">
        <f t="shared" si="29"/>
        <v>0</v>
      </c>
      <c r="E150" s="56">
        <f t="shared" si="29"/>
        <v>0</v>
      </c>
      <c r="F150" s="56">
        <f t="shared" si="29"/>
        <v>0</v>
      </c>
      <c r="G150" s="56">
        <f t="shared" si="29"/>
        <v>120375785.40000001</v>
      </c>
      <c r="H150" s="56">
        <f t="shared" si="29"/>
        <v>8778101.3900000043</v>
      </c>
      <c r="I150" s="56">
        <f t="shared" si="29"/>
        <v>129153886.78999999</v>
      </c>
      <c r="J150" s="140" t="s">
        <v>428</v>
      </c>
    </row>
    <row r="151" spans="1:10" x14ac:dyDescent="0.25">
      <c r="A151" s="55" t="s">
        <v>152</v>
      </c>
      <c r="B151" s="56"/>
      <c r="C151" s="56"/>
      <c r="D151" s="56"/>
      <c r="E151" s="56"/>
      <c r="F151" s="56"/>
      <c r="G151" s="56"/>
      <c r="H151" s="56"/>
      <c r="I151" s="56"/>
    </row>
    <row r="152" spans="1:10" x14ac:dyDescent="0.25">
      <c r="A152" s="114" t="s">
        <v>153</v>
      </c>
      <c r="B152" s="56">
        <v>2948361.49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ref="G152:H179" si="30">B152+E152</f>
        <v>2948361.49</v>
      </c>
      <c r="H152" s="56">
        <f t="shared" si="30"/>
        <v>0</v>
      </c>
      <c r="I152" s="56">
        <f t="shared" ref="I152:I179" si="31">SUM(G152:H152)</f>
        <v>2948361.49</v>
      </c>
      <c r="J152" s="143" t="s">
        <v>479</v>
      </c>
    </row>
    <row r="153" spans="1:10" x14ac:dyDescent="0.25">
      <c r="A153" s="114" t="s">
        <v>154</v>
      </c>
      <c r="B153" s="56">
        <v>0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30"/>
        <v>0</v>
      </c>
      <c r="H153" s="56">
        <f t="shared" si="30"/>
        <v>0</v>
      </c>
      <c r="I153" s="56">
        <f t="shared" si="31"/>
        <v>0</v>
      </c>
    </row>
    <row r="154" spans="1:10" x14ac:dyDescent="0.25">
      <c r="A154" s="114" t="s">
        <v>155</v>
      </c>
      <c r="B154" s="56">
        <v>44121.51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30"/>
        <v>44121.51</v>
      </c>
      <c r="H154" s="56">
        <f t="shared" si="30"/>
        <v>0</v>
      </c>
      <c r="I154" s="56">
        <f t="shared" si="31"/>
        <v>44121.51</v>
      </c>
      <c r="J154" s="143" t="s">
        <v>480</v>
      </c>
    </row>
    <row r="155" spans="1:10" x14ac:dyDescent="0.25">
      <c r="A155" s="114" t="s">
        <v>156</v>
      </c>
      <c r="B155" s="56">
        <v>3086323.65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30"/>
        <v>3086323.65</v>
      </c>
      <c r="H155" s="56">
        <f t="shared" si="30"/>
        <v>0</v>
      </c>
      <c r="I155" s="56">
        <f t="shared" si="31"/>
        <v>3086323.65</v>
      </c>
      <c r="J155" s="143" t="s">
        <v>481</v>
      </c>
    </row>
    <row r="156" spans="1:10" x14ac:dyDescent="0.25">
      <c r="A156" s="114" t="s">
        <v>157</v>
      </c>
      <c r="B156" s="56">
        <v>1582136.57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30"/>
        <v>1582136.57</v>
      </c>
      <c r="H156" s="56">
        <f t="shared" si="30"/>
        <v>0</v>
      </c>
      <c r="I156" s="56">
        <f t="shared" si="31"/>
        <v>1582136.57</v>
      </c>
      <c r="J156" s="143" t="s">
        <v>482</v>
      </c>
    </row>
    <row r="157" spans="1:10" x14ac:dyDescent="0.25">
      <c r="A157" s="114" t="s">
        <v>158</v>
      </c>
      <c r="B157" s="56">
        <v>1973660.35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30"/>
        <v>1973660.35</v>
      </c>
      <c r="H157" s="56">
        <f t="shared" si="30"/>
        <v>0</v>
      </c>
      <c r="I157" s="56">
        <f t="shared" si="31"/>
        <v>1973660.35</v>
      </c>
      <c r="J157" s="143" t="s">
        <v>483</v>
      </c>
    </row>
    <row r="158" spans="1:10" x14ac:dyDescent="0.25">
      <c r="A158" s="114" t="s">
        <v>159</v>
      </c>
      <c r="B158" s="56">
        <v>0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30"/>
        <v>0</v>
      </c>
      <c r="H158" s="56">
        <f t="shared" si="30"/>
        <v>0</v>
      </c>
      <c r="I158" s="56">
        <f t="shared" si="31"/>
        <v>0</v>
      </c>
      <c r="J158" s="143" t="s">
        <v>626</v>
      </c>
    </row>
    <row r="159" spans="1:10" x14ac:dyDescent="0.25">
      <c r="A159" s="114" t="s">
        <v>160</v>
      </c>
      <c r="B159" s="56">
        <v>2617424.5699999998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30"/>
        <v>2617424.5699999998</v>
      </c>
      <c r="H159" s="56">
        <f t="shared" si="30"/>
        <v>0</v>
      </c>
      <c r="I159" s="56">
        <f t="shared" si="31"/>
        <v>2617424.5699999998</v>
      </c>
      <c r="J159" s="143" t="s">
        <v>484</v>
      </c>
    </row>
    <row r="160" spans="1:10" x14ac:dyDescent="0.25">
      <c r="A160" s="114" t="s">
        <v>161</v>
      </c>
      <c r="B160" s="56">
        <v>-1790785.09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30"/>
        <v>-1790785.09</v>
      </c>
      <c r="H160" s="56">
        <f t="shared" si="30"/>
        <v>0</v>
      </c>
      <c r="I160" s="56">
        <f t="shared" si="31"/>
        <v>-1790785.09</v>
      </c>
      <c r="J160" s="143" t="s">
        <v>485</v>
      </c>
    </row>
    <row r="161" spans="1:10" x14ac:dyDescent="0.25">
      <c r="A161" s="114" t="s">
        <v>162</v>
      </c>
      <c r="B161" s="56">
        <v>1499056.67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30"/>
        <v>1499056.67</v>
      </c>
      <c r="H161" s="56">
        <f t="shared" si="30"/>
        <v>0</v>
      </c>
      <c r="I161" s="56">
        <f t="shared" si="31"/>
        <v>1499056.67</v>
      </c>
      <c r="J161" s="143" t="s">
        <v>486</v>
      </c>
    </row>
    <row r="162" spans="1:10" x14ac:dyDescent="0.25">
      <c r="A162" s="114" t="s">
        <v>163</v>
      </c>
      <c r="B162" s="56">
        <v>-1239425.6399999999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30"/>
        <v>-1239425.6399999999</v>
      </c>
      <c r="H162" s="56">
        <f t="shared" si="30"/>
        <v>0</v>
      </c>
      <c r="I162" s="56">
        <f t="shared" si="31"/>
        <v>-1239425.6399999999</v>
      </c>
      <c r="J162" s="143" t="s">
        <v>487</v>
      </c>
    </row>
    <row r="163" spans="1:10" x14ac:dyDescent="0.25">
      <c r="A163" s="114" t="s">
        <v>164</v>
      </c>
      <c r="B163" s="56">
        <v>3395901.02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30"/>
        <v>3395901.02</v>
      </c>
      <c r="H163" s="56">
        <f t="shared" si="30"/>
        <v>0</v>
      </c>
      <c r="I163" s="56">
        <f t="shared" si="31"/>
        <v>3395901.02</v>
      </c>
      <c r="J163" s="143" t="s">
        <v>488</v>
      </c>
    </row>
    <row r="164" spans="1:10" x14ac:dyDescent="0.25">
      <c r="A164" s="114" t="s">
        <v>165</v>
      </c>
      <c r="B164" s="56">
        <v>351120.35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30"/>
        <v>351120.35</v>
      </c>
      <c r="H164" s="56">
        <f t="shared" si="30"/>
        <v>0</v>
      </c>
      <c r="I164" s="56">
        <f t="shared" si="31"/>
        <v>351120.35</v>
      </c>
      <c r="J164" s="143" t="s">
        <v>489</v>
      </c>
    </row>
    <row r="165" spans="1:10" x14ac:dyDescent="0.25">
      <c r="A165" s="114" t="s">
        <v>166</v>
      </c>
      <c r="B165" s="56">
        <v>27804.69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30"/>
        <v>27804.69</v>
      </c>
      <c r="H165" s="56">
        <f t="shared" si="30"/>
        <v>0</v>
      </c>
      <c r="I165" s="56">
        <f t="shared" si="31"/>
        <v>27804.69</v>
      </c>
      <c r="J165" s="143" t="s">
        <v>490</v>
      </c>
    </row>
    <row r="166" spans="1:10" x14ac:dyDescent="0.25">
      <c r="A166" s="114" t="s">
        <v>167</v>
      </c>
      <c r="B166" s="56">
        <v>1083.75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30"/>
        <v>1083.75</v>
      </c>
      <c r="H166" s="56">
        <f t="shared" si="30"/>
        <v>0</v>
      </c>
      <c r="I166" s="56">
        <f t="shared" si="31"/>
        <v>1083.75</v>
      </c>
      <c r="J166" s="143" t="s">
        <v>491</v>
      </c>
    </row>
    <row r="167" spans="1:10" x14ac:dyDescent="0.25">
      <c r="A167" s="114" t="s">
        <v>168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30"/>
        <v>0</v>
      </c>
      <c r="H167" s="56">
        <f t="shared" si="30"/>
        <v>0</v>
      </c>
      <c r="I167" s="56">
        <f t="shared" si="31"/>
        <v>0</v>
      </c>
      <c r="J167" s="143" t="s">
        <v>627</v>
      </c>
    </row>
    <row r="168" spans="1:10" x14ac:dyDescent="0.25">
      <c r="A168" s="114" t="s">
        <v>169</v>
      </c>
      <c r="B168" s="56">
        <v>3697.87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30"/>
        <v>3697.87</v>
      </c>
      <c r="H168" s="56">
        <f t="shared" si="30"/>
        <v>0</v>
      </c>
      <c r="I168" s="56">
        <f t="shared" si="31"/>
        <v>3697.87</v>
      </c>
      <c r="J168" s="143" t="s">
        <v>492</v>
      </c>
    </row>
    <row r="169" spans="1:10" x14ac:dyDescent="0.25">
      <c r="A169" s="114" t="s">
        <v>170</v>
      </c>
      <c r="B169" s="56">
        <v>2489018.4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30"/>
        <v>2489018.4</v>
      </c>
      <c r="H169" s="56">
        <f t="shared" si="30"/>
        <v>0</v>
      </c>
      <c r="I169" s="56">
        <f t="shared" si="31"/>
        <v>2489018.4</v>
      </c>
      <c r="J169" s="143" t="s">
        <v>493</v>
      </c>
    </row>
    <row r="170" spans="1:10" x14ac:dyDescent="0.25">
      <c r="A170" s="114" t="s">
        <v>171</v>
      </c>
      <c r="B170" s="56">
        <v>10438672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30"/>
        <v>10438672</v>
      </c>
      <c r="H170" s="56">
        <f t="shared" si="30"/>
        <v>0</v>
      </c>
      <c r="I170" s="56">
        <f t="shared" si="31"/>
        <v>10438672</v>
      </c>
      <c r="J170" s="143" t="s">
        <v>494</v>
      </c>
    </row>
    <row r="171" spans="1:10" x14ac:dyDescent="0.25">
      <c r="A171" s="114" t="s">
        <v>172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30"/>
        <v>0</v>
      </c>
      <c r="H171" s="56">
        <f t="shared" si="30"/>
        <v>0</v>
      </c>
      <c r="I171" s="56">
        <f t="shared" si="31"/>
        <v>0</v>
      </c>
      <c r="J171" s="143" t="s">
        <v>628</v>
      </c>
    </row>
    <row r="172" spans="1:10" x14ac:dyDescent="0.25">
      <c r="A172" s="114" t="s">
        <v>173</v>
      </c>
      <c r="B172" s="56">
        <v>60660.58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30"/>
        <v>60660.58</v>
      </c>
      <c r="H172" s="56">
        <f t="shared" si="30"/>
        <v>0</v>
      </c>
      <c r="I172" s="56">
        <f t="shared" si="31"/>
        <v>60660.58</v>
      </c>
      <c r="J172" s="143" t="s">
        <v>495</v>
      </c>
    </row>
    <row r="173" spans="1:10" x14ac:dyDescent="0.25">
      <c r="A173" s="114" t="s">
        <v>174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30"/>
        <v>0</v>
      </c>
      <c r="H173" s="56">
        <f t="shared" si="30"/>
        <v>0</v>
      </c>
      <c r="I173" s="56">
        <f t="shared" si="31"/>
        <v>0</v>
      </c>
      <c r="J173" s="143" t="s">
        <v>629</v>
      </c>
    </row>
    <row r="174" spans="1:10" x14ac:dyDescent="0.25">
      <c r="A174" s="114" t="s">
        <v>175</v>
      </c>
      <c r="B174" s="56">
        <v>0</v>
      </c>
      <c r="C174" s="56">
        <v>3947.83</v>
      </c>
      <c r="D174" s="56">
        <v>0</v>
      </c>
      <c r="E174" s="56">
        <v>0</v>
      </c>
      <c r="F174" s="56">
        <v>0</v>
      </c>
      <c r="G174" s="56">
        <f t="shared" si="30"/>
        <v>0</v>
      </c>
      <c r="H174" s="56">
        <f t="shared" si="30"/>
        <v>3947.83</v>
      </c>
      <c r="I174" s="56">
        <f t="shared" si="31"/>
        <v>3947.83</v>
      </c>
      <c r="J174" s="143" t="s">
        <v>630</v>
      </c>
    </row>
    <row r="175" spans="1:10" x14ac:dyDescent="0.25">
      <c r="A175" s="114" t="s">
        <v>176</v>
      </c>
      <c r="B175" s="56">
        <v>0</v>
      </c>
      <c r="C175" s="56">
        <v>0</v>
      </c>
      <c r="D175" s="56">
        <v>0</v>
      </c>
      <c r="E175" s="56">
        <v>0</v>
      </c>
      <c r="F175" s="56">
        <v>0</v>
      </c>
      <c r="G175" s="56">
        <f t="shared" si="30"/>
        <v>0</v>
      </c>
      <c r="H175" s="56">
        <f t="shared" si="30"/>
        <v>0</v>
      </c>
      <c r="I175" s="56">
        <f t="shared" si="31"/>
        <v>0</v>
      </c>
      <c r="J175" s="143" t="s">
        <v>631</v>
      </c>
    </row>
    <row r="176" spans="1:10" x14ac:dyDescent="0.25">
      <c r="A176" s="114" t="s">
        <v>177</v>
      </c>
      <c r="B176" s="56">
        <v>0</v>
      </c>
      <c r="C176" s="56">
        <v>0</v>
      </c>
      <c r="D176" s="56">
        <v>0</v>
      </c>
      <c r="E176" s="56">
        <v>0</v>
      </c>
      <c r="F176" s="56">
        <v>0</v>
      </c>
      <c r="G176" s="56">
        <f t="shared" si="30"/>
        <v>0</v>
      </c>
      <c r="H176" s="56">
        <f t="shared" si="30"/>
        <v>0</v>
      </c>
      <c r="I176" s="56">
        <f t="shared" si="31"/>
        <v>0</v>
      </c>
      <c r="J176" s="143" t="s">
        <v>496</v>
      </c>
    </row>
    <row r="177" spans="1:10" x14ac:dyDescent="0.25">
      <c r="A177" s="114" t="s">
        <v>178</v>
      </c>
      <c r="B177" s="56">
        <v>0</v>
      </c>
      <c r="C177" s="56">
        <v>0</v>
      </c>
      <c r="D177" s="56">
        <v>0</v>
      </c>
      <c r="E177" s="56">
        <v>0</v>
      </c>
      <c r="F177" s="56">
        <v>0</v>
      </c>
      <c r="G177" s="56">
        <f t="shared" si="30"/>
        <v>0</v>
      </c>
      <c r="H177" s="56">
        <f t="shared" si="30"/>
        <v>0</v>
      </c>
      <c r="I177" s="56">
        <f t="shared" si="31"/>
        <v>0</v>
      </c>
      <c r="J177" s="143" t="s">
        <v>632</v>
      </c>
    </row>
    <row r="178" spans="1:10" x14ac:dyDescent="0.25">
      <c r="A178" s="114" t="s">
        <v>179</v>
      </c>
      <c r="B178" s="56">
        <v>0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si="30"/>
        <v>0</v>
      </c>
      <c r="H178" s="56">
        <f t="shared" si="30"/>
        <v>0</v>
      </c>
      <c r="I178" s="56">
        <f t="shared" si="31"/>
        <v>0</v>
      </c>
      <c r="J178" s="143" t="s">
        <v>633</v>
      </c>
    </row>
    <row r="179" spans="1:10" x14ac:dyDescent="0.25">
      <c r="A179" s="114" t="s">
        <v>180</v>
      </c>
      <c r="B179" s="125">
        <v>0</v>
      </c>
      <c r="C179" s="125">
        <v>0</v>
      </c>
      <c r="D179" s="125">
        <v>0</v>
      </c>
      <c r="E179" s="125">
        <v>0</v>
      </c>
      <c r="F179" s="125">
        <v>0</v>
      </c>
      <c r="G179" s="125">
        <f t="shared" si="30"/>
        <v>0</v>
      </c>
      <c r="H179" s="125">
        <f t="shared" si="30"/>
        <v>0</v>
      </c>
      <c r="I179" s="125">
        <f t="shared" si="31"/>
        <v>0</v>
      </c>
      <c r="J179" s="143" t="s">
        <v>634</v>
      </c>
    </row>
    <row r="180" spans="1:10" x14ac:dyDescent="0.25">
      <c r="A180" s="114" t="s">
        <v>181</v>
      </c>
      <c r="B180" s="56">
        <f>SUM(B151:B179)</f>
        <v>27488832.739999995</v>
      </c>
      <c r="C180" s="56">
        <f t="shared" ref="C180:I180" si="32">SUM(C151:C179)</f>
        <v>3947.83</v>
      </c>
      <c r="D180" s="56">
        <f t="shared" si="32"/>
        <v>0</v>
      </c>
      <c r="E180" s="56">
        <f t="shared" si="32"/>
        <v>0</v>
      </c>
      <c r="F180" s="56">
        <f t="shared" si="32"/>
        <v>0</v>
      </c>
      <c r="G180" s="56">
        <f t="shared" si="32"/>
        <v>27488832.739999995</v>
      </c>
      <c r="H180" s="56">
        <f t="shared" si="32"/>
        <v>3947.83</v>
      </c>
      <c r="I180" s="56">
        <f t="shared" si="32"/>
        <v>27492780.569999993</v>
      </c>
      <c r="J180" s="140" t="s">
        <v>478</v>
      </c>
    </row>
    <row r="181" spans="1:10" x14ac:dyDescent="0.25">
      <c r="A181" s="55" t="s">
        <v>182</v>
      </c>
      <c r="B181" s="56"/>
      <c r="C181" s="56"/>
      <c r="D181" s="56"/>
      <c r="E181" s="56"/>
      <c r="F181" s="56"/>
      <c r="G181" s="56"/>
      <c r="H181" s="56"/>
      <c r="I181" s="56"/>
    </row>
    <row r="182" spans="1:10" x14ac:dyDescent="0.25">
      <c r="A182" s="114" t="s">
        <v>183</v>
      </c>
      <c r="B182" s="56">
        <v>2550485.36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ref="G182:H217" si="33">B182+E182</f>
        <v>2550485.36</v>
      </c>
      <c r="H182" s="56">
        <f t="shared" si="33"/>
        <v>0</v>
      </c>
      <c r="I182" s="56">
        <f t="shared" ref="I182:I217" si="34">SUM(G182:H182)</f>
        <v>2550485.36</v>
      </c>
      <c r="J182" s="143" t="s">
        <v>498</v>
      </c>
    </row>
    <row r="183" spans="1:10" x14ac:dyDescent="0.25">
      <c r="A183" s="114" t="s">
        <v>184</v>
      </c>
      <c r="B183" s="56">
        <v>1579689.37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33"/>
        <v>1579689.37</v>
      </c>
      <c r="H183" s="56">
        <f t="shared" si="33"/>
        <v>0</v>
      </c>
      <c r="I183" s="56">
        <f t="shared" si="34"/>
        <v>1579689.37</v>
      </c>
      <c r="J183" s="143" t="s">
        <v>499</v>
      </c>
    </row>
    <row r="184" spans="1:10" x14ac:dyDescent="0.25">
      <c r="A184" s="114" t="s">
        <v>185</v>
      </c>
      <c r="B184" s="56">
        <v>2363355.41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33"/>
        <v>2363355.41</v>
      </c>
      <c r="H184" s="56">
        <f t="shared" si="33"/>
        <v>0</v>
      </c>
      <c r="I184" s="56">
        <f t="shared" si="34"/>
        <v>2363355.41</v>
      </c>
      <c r="J184" s="143" t="s">
        <v>500</v>
      </c>
    </row>
    <row r="185" spans="1:10" x14ac:dyDescent="0.25">
      <c r="A185" s="114" t="s">
        <v>186</v>
      </c>
      <c r="B185" s="56">
        <v>6146308.0899999999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33"/>
        <v>6146308.0899999999</v>
      </c>
      <c r="H185" s="56">
        <f t="shared" si="33"/>
        <v>0</v>
      </c>
      <c r="I185" s="56">
        <f t="shared" si="34"/>
        <v>6146308.0899999999</v>
      </c>
      <c r="J185" s="143" t="s">
        <v>501</v>
      </c>
    </row>
    <row r="186" spans="1:10" x14ac:dyDescent="0.25">
      <c r="A186" s="114" t="s">
        <v>187</v>
      </c>
      <c r="B186" s="56">
        <v>5746710.7400000002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33"/>
        <v>5746710.7400000002</v>
      </c>
      <c r="H186" s="56">
        <f t="shared" si="33"/>
        <v>0</v>
      </c>
      <c r="I186" s="56">
        <f t="shared" si="34"/>
        <v>5746710.7400000002</v>
      </c>
      <c r="J186" s="143" t="s">
        <v>502</v>
      </c>
    </row>
    <row r="187" spans="1:10" x14ac:dyDescent="0.25">
      <c r="A187" s="114" t="s">
        <v>188</v>
      </c>
      <c r="B187" s="56">
        <v>0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33"/>
        <v>0</v>
      </c>
      <c r="H187" s="56">
        <f t="shared" si="33"/>
        <v>0</v>
      </c>
      <c r="I187" s="56">
        <f t="shared" si="34"/>
        <v>0</v>
      </c>
      <c r="J187" s="143" t="s">
        <v>503</v>
      </c>
    </row>
    <row r="188" spans="1:10" x14ac:dyDescent="0.25">
      <c r="A188" s="114" t="s">
        <v>189</v>
      </c>
      <c r="B188" s="56">
        <v>4500866.5199999996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33"/>
        <v>4500866.5199999996</v>
      </c>
      <c r="H188" s="56">
        <f t="shared" si="33"/>
        <v>0</v>
      </c>
      <c r="I188" s="56">
        <f t="shared" si="34"/>
        <v>4500866.5199999996</v>
      </c>
      <c r="J188" s="143" t="s">
        <v>504</v>
      </c>
    </row>
    <row r="189" spans="1:10" x14ac:dyDescent="0.25">
      <c r="A189" s="114" t="s">
        <v>190</v>
      </c>
      <c r="B189" s="56">
        <v>6434518.0899999999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33"/>
        <v>6434518.0899999999</v>
      </c>
      <c r="H189" s="56">
        <f t="shared" si="33"/>
        <v>0</v>
      </c>
      <c r="I189" s="56">
        <f t="shared" si="34"/>
        <v>6434518.0899999999</v>
      </c>
      <c r="J189" s="143" t="s">
        <v>505</v>
      </c>
    </row>
    <row r="190" spans="1:10" x14ac:dyDescent="0.25">
      <c r="A190" s="114" t="s">
        <v>191</v>
      </c>
      <c r="B190" s="56">
        <v>14128074.59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33"/>
        <v>14128074.59</v>
      </c>
      <c r="H190" s="56">
        <f t="shared" si="33"/>
        <v>0</v>
      </c>
      <c r="I190" s="56">
        <f t="shared" si="34"/>
        <v>14128074.59</v>
      </c>
      <c r="J190" s="143" t="s">
        <v>506</v>
      </c>
    </row>
    <row r="191" spans="1:10" x14ac:dyDescent="0.25">
      <c r="A191" s="114" t="s">
        <v>192</v>
      </c>
      <c r="B191" s="56">
        <v>1301206.3999999999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33"/>
        <v>1301206.3999999999</v>
      </c>
      <c r="H191" s="56">
        <f t="shared" si="33"/>
        <v>0</v>
      </c>
      <c r="I191" s="56">
        <f t="shared" si="34"/>
        <v>1301206.3999999999</v>
      </c>
      <c r="J191" s="143" t="s">
        <v>507</v>
      </c>
    </row>
    <row r="192" spans="1:10" x14ac:dyDescent="0.25">
      <c r="A192" s="114" t="s">
        <v>193</v>
      </c>
      <c r="B192" s="56">
        <v>224292.85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33"/>
        <v>224292.85</v>
      </c>
      <c r="H192" s="56">
        <f t="shared" si="33"/>
        <v>0</v>
      </c>
      <c r="I192" s="56">
        <f t="shared" si="34"/>
        <v>224292.85</v>
      </c>
      <c r="J192" s="143" t="s">
        <v>508</v>
      </c>
    </row>
    <row r="193" spans="1:10" x14ac:dyDescent="0.25">
      <c r="A193" s="114" t="s">
        <v>194</v>
      </c>
      <c r="B193" s="56">
        <v>0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33"/>
        <v>0</v>
      </c>
      <c r="H193" s="56">
        <f t="shared" si="33"/>
        <v>0</v>
      </c>
      <c r="I193" s="56">
        <f t="shared" si="34"/>
        <v>0</v>
      </c>
      <c r="J193" s="143" t="s">
        <v>635</v>
      </c>
    </row>
    <row r="194" spans="1:10" x14ac:dyDescent="0.25">
      <c r="A194" s="114" t="s">
        <v>195</v>
      </c>
      <c r="B194" s="56">
        <v>1549017.75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33"/>
        <v>1549017.75</v>
      </c>
      <c r="H194" s="56">
        <f t="shared" si="33"/>
        <v>0</v>
      </c>
      <c r="I194" s="56">
        <f t="shared" si="34"/>
        <v>1549017.75</v>
      </c>
      <c r="J194" s="143" t="s">
        <v>509</v>
      </c>
    </row>
    <row r="195" spans="1:10" x14ac:dyDescent="0.25">
      <c r="A195" s="114" t="s">
        <v>196</v>
      </c>
      <c r="B195" s="56">
        <v>48977652.780000001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33"/>
        <v>48977652.780000001</v>
      </c>
      <c r="H195" s="56">
        <f t="shared" si="33"/>
        <v>0</v>
      </c>
      <c r="I195" s="56">
        <f t="shared" si="34"/>
        <v>48977652.780000001</v>
      </c>
      <c r="J195" s="143" t="s">
        <v>510</v>
      </c>
    </row>
    <row r="196" spans="1:10" x14ac:dyDescent="0.25">
      <c r="A196" s="114" t="s">
        <v>197</v>
      </c>
      <c r="B196" s="56">
        <v>17749841.690000001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33"/>
        <v>17749841.690000001</v>
      </c>
      <c r="H196" s="56">
        <f t="shared" si="33"/>
        <v>0</v>
      </c>
      <c r="I196" s="56">
        <f t="shared" si="34"/>
        <v>17749841.690000001</v>
      </c>
      <c r="J196" s="143" t="s">
        <v>511</v>
      </c>
    </row>
    <row r="197" spans="1:10" x14ac:dyDescent="0.25">
      <c r="A197" s="114" t="s">
        <v>198</v>
      </c>
      <c r="B197" s="56">
        <v>183663.42</v>
      </c>
      <c r="C197" s="56">
        <v>0</v>
      </c>
      <c r="D197" s="56">
        <v>0</v>
      </c>
      <c r="E197" s="56">
        <v>0</v>
      </c>
      <c r="F197" s="56">
        <v>0</v>
      </c>
      <c r="G197" s="56">
        <f t="shared" si="33"/>
        <v>183663.42</v>
      </c>
      <c r="H197" s="56">
        <f t="shared" si="33"/>
        <v>0</v>
      </c>
      <c r="I197" s="56">
        <f t="shared" si="34"/>
        <v>183663.42</v>
      </c>
      <c r="J197" s="143" t="s">
        <v>512</v>
      </c>
    </row>
    <row r="198" spans="1:10" x14ac:dyDescent="0.25">
      <c r="A198" s="114" t="s">
        <v>199</v>
      </c>
      <c r="B198" s="56">
        <v>4702035.6399999997</v>
      </c>
      <c r="C198" s="56">
        <v>0</v>
      </c>
      <c r="D198" s="56">
        <v>0</v>
      </c>
      <c r="E198" s="56">
        <v>0</v>
      </c>
      <c r="F198" s="56">
        <v>0</v>
      </c>
      <c r="G198" s="56">
        <f t="shared" si="33"/>
        <v>4702035.6399999997</v>
      </c>
      <c r="H198" s="56">
        <f t="shared" si="33"/>
        <v>0</v>
      </c>
      <c r="I198" s="56">
        <f t="shared" si="34"/>
        <v>4702035.6399999997</v>
      </c>
      <c r="J198" s="143" t="s">
        <v>513</v>
      </c>
    </row>
    <row r="199" spans="1:10" x14ac:dyDescent="0.25">
      <c r="A199" s="114" t="s">
        <v>200</v>
      </c>
      <c r="B199" s="56">
        <v>795567.88</v>
      </c>
      <c r="C199" s="56">
        <v>0</v>
      </c>
      <c r="D199" s="56">
        <v>0</v>
      </c>
      <c r="E199" s="56">
        <v>0</v>
      </c>
      <c r="F199" s="56">
        <v>0</v>
      </c>
      <c r="G199" s="56">
        <f t="shared" si="33"/>
        <v>795567.88</v>
      </c>
      <c r="H199" s="56">
        <f t="shared" si="33"/>
        <v>0</v>
      </c>
      <c r="I199" s="56">
        <f t="shared" si="34"/>
        <v>795567.88</v>
      </c>
      <c r="J199" s="143" t="s">
        <v>514</v>
      </c>
    </row>
    <row r="200" spans="1:10" x14ac:dyDescent="0.25">
      <c r="A200" s="114" t="s">
        <v>201</v>
      </c>
      <c r="B200" s="56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f t="shared" si="33"/>
        <v>0</v>
      </c>
      <c r="H200" s="56">
        <f t="shared" si="33"/>
        <v>0</v>
      </c>
      <c r="I200" s="56">
        <f t="shared" si="34"/>
        <v>0</v>
      </c>
      <c r="J200" s="143" t="s">
        <v>636</v>
      </c>
    </row>
    <row r="201" spans="1:10" x14ac:dyDescent="0.25">
      <c r="A201" s="114" t="s">
        <v>202</v>
      </c>
      <c r="B201" s="56">
        <v>0</v>
      </c>
      <c r="C201" s="56">
        <v>1229730.22</v>
      </c>
      <c r="D201" s="56">
        <v>0</v>
      </c>
      <c r="E201" s="56">
        <v>0</v>
      </c>
      <c r="F201" s="56">
        <v>0</v>
      </c>
      <c r="G201" s="56">
        <f t="shared" si="33"/>
        <v>0</v>
      </c>
      <c r="H201" s="56">
        <f t="shared" si="33"/>
        <v>1229730.22</v>
      </c>
      <c r="I201" s="56">
        <f t="shared" si="34"/>
        <v>1229730.22</v>
      </c>
      <c r="J201" s="143" t="s">
        <v>515</v>
      </c>
    </row>
    <row r="202" spans="1:10" x14ac:dyDescent="0.25">
      <c r="A202" s="114" t="s">
        <v>203</v>
      </c>
      <c r="B202" s="56">
        <v>0</v>
      </c>
      <c r="C202" s="56">
        <v>383867.57</v>
      </c>
      <c r="D202" s="56">
        <v>0</v>
      </c>
      <c r="E202" s="56">
        <v>0</v>
      </c>
      <c r="F202" s="56">
        <v>0</v>
      </c>
      <c r="G202" s="56">
        <f t="shared" si="33"/>
        <v>0</v>
      </c>
      <c r="H202" s="56">
        <f t="shared" si="33"/>
        <v>383867.57</v>
      </c>
      <c r="I202" s="56">
        <f t="shared" si="34"/>
        <v>383867.57</v>
      </c>
      <c r="J202" s="143" t="s">
        <v>516</v>
      </c>
    </row>
    <row r="203" spans="1:10" x14ac:dyDescent="0.25">
      <c r="A203" s="114" t="s">
        <v>204</v>
      </c>
      <c r="B203" s="56">
        <v>0</v>
      </c>
      <c r="C203" s="56">
        <v>23054834.760000002</v>
      </c>
      <c r="D203" s="56">
        <v>0</v>
      </c>
      <c r="E203" s="56">
        <v>0</v>
      </c>
      <c r="F203" s="56">
        <v>0</v>
      </c>
      <c r="G203" s="56">
        <f t="shared" si="33"/>
        <v>0</v>
      </c>
      <c r="H203" s="56">
        <f t="shared" si="33"/>
        <v>23054834.760000002</v>
      </c>
      <c r="I203" s="56">
        <f t="shared" si="34"/>
        <v>23054834.760000002</v>
      </c>
      <c r="J203" s="143" t="s">
        <v>517</v>
      </c>
    </row>
    <row r="204" spans="1:10" x14ac:dyDescent="0.25">
      <c r="A204" s="114" t="s">
        <v>205</v>
      </c>
      <c r="B204" s="56">
        <v>0</v>
      </c>
      <c r="C204" s="56">
        <v>1864225.28</v>
      </c>
      <c r="D204" s="56">
        <v>0</v>
      </c>
      <c r="E204" s="56">
        <v>0</v>
      </c>
      <c r="F204" s="56">
        <v>0</v>
      </c>
      <c r="G204" s="56">
        <f t="shared" si="33"/>
        <v>0</v>
      </c>
      <c r="H204" s="56">
        <f t="shared" si="33"/>
        <v>1864225.28</v>
      </c>
      <c r="I204" s="56">
        <f t="shared" si="34"/>
        <v>1864225.28</v>
      </c>
      <c r="J204" s="143" t="s">
        <v>518</v>
      </c>
    </row>
    <row r="205" spans="1:10" x14ac:dyDescent="0.25">
      <c r="A205" s="114" t="s">
        <v>206</v>
      </c>
      <c r="B205" s="56">
        <v>0</v>
      </c>
      <c r="C205" s="56">
        <v>1047838.5</v>
      </c>
      <c r="D205" s="56">
        <v>0</v>
      </c>
      <c r="E205" s="56">
        <v>0</v>
      </c>
      <c r="F205" s="56">
        <v>0</v>
      </c>
      <c r="G205" s="56">
        <f t="shared" si="33"/>
        <v>0</v>
      </c>
      <c r="H205" s="56">
        <f t="shared" si="33"/>
        <v>1047838.5</v>
      </c>
      <c r="I205" s="56">
        <f t="shared" si="34"/>
        <v>1047838.5</v>
      </c>
      <c r="J205" s="143" t="s">
        <v>519</v>
      </c>
    </row>
    <row r="206" spans="1:10" x14ac:dyDescent="0.25">
      <c r="A206" s="114" t="s">
        <v>207</v>
      </c>
      <c r="B206" s="56">
        <v>0</v>
      </c>
      <c r="C206" s="56">
        <v>3081784.29</v>
      </c>
      <c r="D206" s="56">
        <v>0</v>
      </c>
      <c r="E206" s="56">
        <v>0</v>
      </c>
      <c r="F206" s="56">
        <v>0</v>
      </c>
      <c r="G206" s="56">
        <f t="shared" si="33"/>
        <v>0</v>
      </c>
      <c r="H206" s="56">
        <f t="shared" si="33"/>
        <v>3081784.29</v>
      </c>
      <c r="I206" s="56">
        <f t="shared" si="34"/>
        <v>3081784.29</v>
      </c>
      <c r="J206" s="143" t="s">
        <v>520</v>
      </c>
    </row>
    <row r="207" spans="1:10" x14ac:dyDescent="0.25">
      <c r="A207" s="114" t="s">
        <v>208</v>
      </c>
      <c r="B207" s="56">
        <v>0</v>
      </c>
      <c r="C207" s="56">
        <v>2216530.7599999998</v>
      </c>
      <c r="D207" s="56">
        <v>0</v>
      </c>
      <c r="E207" s="56">
        <v>0</v>
      </c>
      <c r="F207" s="56">
        <v>0</v>
      </c>
      <c r="G207" s="56">
        <f t="shared" si="33"/>
        <v>0</v>
      </c>
      <c r="H207" s="56">
        <f t="shared" si="33"/>
        <v>2216530.7599999998</v>
      </c>
      <c r="I207" s="56">
        <f t="shared" si="34"/>
        <v>2216530.7599999998</v>
      </c>
      <c r="J207" s="143" t="s">
        <v>521</v>
      </c>
    </row>
    <row r="208" spans="1:10" x14ac:dyDescent="0.25">
      <c r="A208" s="114" t="s">
        <v>209</v>
      </c>
      <c r="B208" s="56">
        <v>0</v>
      </c>
      <c r="C208" s="56">
        <v>15184348.119999999</v>
      </c>
      <c r="D208" s="56">
        <v>0</v>
      </c>
      <c r="E208" s="56">
        <v>0</v>
      </c>
      <c r="F208" s="56">
        <v>0</v>
      </c>
      <c r="G208" s="56">
        <f t="shared" si="33"/>
        <v>0</v>
      </c>
      <c r="H208" s="56">
        <f t="shared" si="33"/>
        <v>15184348.119999999</v>
      </c>
      <c r="I208" s="56">
        <f t="shared" si="34"/>
        <v>15184348.119999999</v>
      </c>
      <c r="J208" s="143" t="s">
        <v>522</v>
      </c>
    </row>
    <row r="209" spans="1:10" x14ac:dyDescent="0.25">
      <c r="A209" s="114" t="s">
        <v>210</v>
      </c>
      <c r="B209" s="56">
        <v>0</v>
      </c>
      <c r="C209" s="56">
        <v>342169.29</v>
      </c>
      <c r="D209" s="56">
        <v>0</v>
      </c>
      <c r="E209" s="56">
        <v>0</v>
      </c>
      <c r="F209" s="56">
        <v>0</v>
      </c>
      <c r="G209" s="56">
        <f t="shared" si="33"/>
        <v>0</v>
      </c>
      <c r="H209" s="56">
        <f t="shared" si="33"/>
        <v>342169.29</v>
      </c>
      <c r="I209" s="56">
        <f t="shared" si="34"/>
        <v>342169.29</v>
      </c>
      <c r="J209" s="143" t="s">
        <v>523</v>
      </c>
    </row>
    <row r="210" spans="1:10" x14ac:dyDescent="0.25">
      <c r="A210" s="114" t="s">
        <v>211</v>
      </c>
      <c r="B210" s="56">
        <v>0</v>
      </c>
      <c r="C210" s="56">
        <v>67278.759999999995</v>
      </c>
      <c r="D210" s="56">
        <v>0</v>
      </c>
      <c r="E210" s="56">
        <v>0</v>
      </c>
      <c r="F210" s="56">
        <v>0</v>
      </c>
      <c r="G210" s="56">
        <f t="shared" si="33"/>
        <v>0</v>
      </c>
      <c r="H210" s="56">
        <f t="shared" si="33"/>
        <v>67278.759999999995</v>
      </c>
      <c r="I210" s="56">
        <f t="shared" si="34"/>
        <v>67278.759999999995</v>
      </c>
      <c r="J210" s="143" t="s">
        <v>524</v>
      </c>
    </row>
    <row r="211" spans="1:10" x14ac:dyDescent="0.25">
      <c r="A211" s="114" t="s">
        <v>212</v>
      </c>
      <c r="B211" s="56">
        <v>0</v>
      </c>
      <c r="C211" s="56">
        <v>232749.14</v>
      </c>
      <c r="D211" s="56">
        <v>0</v>
      </c>
      <c r="E211" s="56">
        <v>0</v>
      </c>
      <c r="F211" s="56">
        <v>0</v>
      </c>
      <c r="G211" s="56">
        <f t="shared" si="33"/>
        <v>0</v>
      </c>
      <c r="H211" s="56">
        <f t="shared" si="33"/>
        <v>232749.14</v>
      </c>
      <c r="I211" s="56">
        <f t="shared" si="34"/>
        <v>232749.14</v>
      </c>
      <c r="J211" s="143" t="s">
        <v>525</v>
      </c>
    </row>
    <row r="212" spans="1:10" x14ac:dyDescent="0.25">
      <c r="A212" s="114" t="s">
        <v>213</v>
      </c>
      <c r="B212" s="56">
        <v>0</v>
      </c>
      <c r="C212" s="56">
        <v>9644727.8000000007</v>
      </c>
      <c r="D212" s="56">
        <v>0</v>
      </c>
      <c r="E212" s="56">
        <v>0</v>
      </c>
      <c r="F212" s="56">
        <v>0</v>
      </c>
      <c r="G212" s="56">
        <f t="shared" si="33"/>
        <v>0</v>
      </c>
      <c r="H212" s="56">
        <f t="shared" si="33"/>
        <v>9644727.8000000007</v>
      </c>
      <c r="I212" s="56">
        <f t="shared" si="34"/>
        <v>9644727.8000000007</v>
      </c>
      <c r="J212" s="143" t="s">
        <v>526</v>
      </c>
    </row>
    <row r="213" spans="1:10" x14ac:dyDescent="0.25">
      <c r="A213" s="114" t="s">
        <v>214</v>
      </c>
      <c r="B213" s="56">
        <v>0</v>
      </c>
      <c r="C213" s="56">
        <v>1116667.33</v>
      </c>
      <c r="D213" s="56">
        <v>0</v>
      </c>
      <c r="E213" s="56">
        <v>0</v>
      </c>
      <c r="F213" s="56">
        <v>0</v>
      </c>
      <c r="G213" s="56">
        <f t="shared" si="33"/>
        <v>0</v>
      </c>
      <c r="H213" s="56">
        <f t="shared" si="33"/>
        <v>1116667.33</v>
      </c>
      <c r="I213" s="56">
        <f t="shared" si="34"/>
        <v>1116667.33</v>
      </c>
      <c r="J213" s="143" t="s">
        <v>527</v>
      </c>
    </row>
    <row r="214" spans="1:10" x14ac:dyDescent="0.25">
      <c r="A214" s="114" t="s">
        <v>215</v>
      </c>
      <c r="B214" s="56">
        <v>0</v>
      </c>
      <c r="C214" s="56">
        <v>256828.55</v>
      </c>
      <c r="D214" s="56">
        <v>0</v>
      </c>
      <c r="E214" s="56">
        <v>0</v>
      </c>
      <c r="F214" s="56">
        <v>0</v>
      </c>
      <c r="G214" s="56">
        <f t="shared" si="33"/>
        <v>0</v>
      </c>
      <c r="H214" s="56">
        <f t="shared" si="33"/>
        <v>256828.55</v>
      </c>
      <c r="I214" s="56">
        <f t="shared" si="34"/>
        <v>256828.55</v>
      </c>
      <c r="J214" s="143" t="s">
        <v>528</v>
      </c>
    </row>
    <row r="215" spans="1:10" x14ac:dyDescent="0.25">
      <c r="A215" s="114" t="s">
        <v>216</v>
      </c>
      <c r="B215" s="56">
        <v>0</v>
      </c>
      <c r="C215" s="56">
        <v>5584239.96</v>
      </c>
      <c r="D215" s="56">
        <v>0</v>
      </c>
      <c r="E215" s="56">
        <v>0</v>
      </c>
      <c r="F215" s="56">
        <v>0</v>
      </c>
      <c r="G215" s="56">
        <f t="shared" si="33"/>
        <v>0</v>
      </c>
      <c r="H215" s="56">
        <f t="shared" si="33"/>
        <v>5584239.96</v>
      </c>
      <c r="I215" s="56">
        <f t="shared" si="34"/>
        <v>5584239.96</v>
      </c>
      <c r="J215" s="143" t="s">
        <v>529</v>
      </c>
    </row>
    <row r="216" spans="1:10" x14ac:dyDescent="0.25">
      <c r="A216" s="114" t="s">
        <v>217</v>
      </c>
      <c r="B216" s="56">
        <v>0</v>
      </c>
      <c r="C216" s="56">
        <v>530279.69999999995</v>
      </c>
      <c r="D216" s="56">
        <v>0</v>
      </c>
      <c r="E216" s="56">
        <v>0</v>
      </c>
      <c r="F216" s="56">
        <v>0</v>
      </c>
      <c r="G216" s="56">
        <f t="shared" si="33"/>
        <v>0</v>
      </c>
      <c r="H216" s="56">
        <f t="shared" si="33"/>
        <v>530279.69999999995</v>
      </c>
      <c r="I216" s="56">
        <f t="shared" si="34"/>
        <v>530279.69999999995</v>
      </c>
      <c r="J216" s="143" t="s">
        <v>530</v>
      </c>
    </row>
    <row r="217" spans="1:10" x14ac:dyDescent="0.25">
      <c r="A217" s="114" t="s">
        <v>218</v>
      </c>
      <c r="B217" s="125">
        <v>0</v>
      </c>
      <c r="C217" s="125">
        <v>426802.29</v>
      </c>
      <c r="D217" s="125">
        <v>0</v>
      </c>
      <c r="E217" s="125">
        <v>0</v>
      </c>
      <c r="F217" s="125">
        <v>0</v>
      </c>
      <c r="G217" s="125">
        <f t="shared" si="33"/>
        <v>0</v>
      </c>
      <c r="H217" s="125">
        <f t="shared" si="33"/>
        <v>426802.29</v>
      </c>
      <c r="I217" s="125">
        <f t="shared" si="34"/>
        <v>426802.29</v>
      </c>
      <c r="J217" s="143" t="s">
        <v>531</v>
      </c>
    </row>
    <row r="218" spans="1:10" x14ac:dyDescent="0.25">
      <c r="A218" s="114" t="s">
        <v>219</v>
      </c>
      <c r="B218" s="56">
        <f>SUM(B182:B217)</f>
        <v>118933286.58</v>
      </c>
      <c r="C218" s="56">
        <f t="shared" ref="C218:I218" si="35">SUM(C182:C217)</f>
        <v>66264902.319999993</v>
      </c>
      <c r="D218" s="56">
        <f t="shared" si="35"/>
        <v>0</v>
      </c>
      <c r="E218" s="56">
        <f t="shared" si="35"/>
        <v>0</v>
      </c>
      <c r="F218" s="56">
        <f t="shared" si="35"/>
        <v>0</v>
      </c>
      <c r="G218" s="56">
        <f t="shared" si="35"/>
        <v>118933286.58</v>
      </c>
      <c r="H218" s="56">
        <f t="shared" si="35"/>
        <v>66264902.319999993</v>
      </c>
      <c r="I218" s="56">
        <f t="shared" si="35"/>
        <v>185198188.89999998</v>
      </c>
      <c r="J218" s="140" t="s">
        <v>497</v>
      </c>
    </row>
    <row r="219" spans="1:10" x14ac:dyDescent="0.25">
      <c r="A219" s="55" t="s">
        <v>220</v>
      </c>
      <c r="B219" s="56"/>
      <c r="C219" s="56"/>
      <c r="D219" s="56"/>
      <c r="E219" s="56"/>
      <c r="F219" s="56"/>
      <c r="G219" s="56"/>
      <c r="H219" s="56"/>
      <c r="I219" s="56"/>
      <c r="J219" s="114"/>
    </row>
    <row r="220" spans="1:10" x14ac:dyDescent="0.25">
      <c r="A220" s="114" t="s">
        <v>221</v>
      </c>
      <c r="B220" s="56">
        <v>0</v>
      </c>
      <c r="C220" s="56">
        <v>0</v>
      </c>
      <c r="D220" s="56">
        <v>301279.07</v>
      </c>
      <c r="E220" s="56">
        <v>175452.84</v>
      </c>
      <c r="F220" s="56">
        <v>125826.23</v>
      </c>
      <c r="G220" s="56">
        <f>B220+E220</f>
        <v>175452.84</v>
      </c>
      <c r="H220" s="56">
        <f t="shared" ref="H220:H224" si="36">C220+F220</f>
        <v>125826.23</v>
      </c>
      <c r="I220" s="56">
        <f t="shared" ref="I220:I223" si="37">SUM(G220:H220)</f>
        <v>301279.07</v>
      </c>
      <c r="J220" s="143" t="s">
        <v>533</v>
      </c>
    </row>
    <row r="221" spans="1:10" x14ac:dyDescent="0.25">
      <c r="A221" s="114" t="s">
        <v>222</v>
      </c>
      <c r="B221" s="56">
        <v>11362391.74</v>
      </c>
      <c r="C221" s="56">
        <v>9616829.5700000003</v>
      </c>
      <c r="D221" s="56">
        <v>2248443.2200000002</v>
      </c>
      <c r="E221" s="56">
        <v>1410520.3</v>
      </c>
      <c r="F221" s="56">
        <v>837922.92</v>
      </c>
      <c r="G221" s="56">
        <f t="shared" ref="G221:G224" si="38">B221+E221</f>
        <v>12772912.040000001</v>
      </c>
      <c r="H221" s="56">
        <f t="shared" si="36"/>
        <v>10454752.49</v>
      </c>
      <c r="I221" s="56">
        <f t="shared" si="37"/>
        <v>23227664.530000001</v>
      </c>
      <c r="J221" s="143" t="s">
        <v>656</v>
      </c>
    </row>
    <row r="222" spans="1:10" x14ac:dyDescent="0.25">
      <c r="A222" s="114" t="s">
        <v>223</v>
      </c>
      <c r="B222" s="56">
        <v>11452736.67</v>
      </c>
      <c r="C222" s="56">
        <v>772882.24</v>
      </c>
      <c r="D222" s="56">
        <v>29837396.469999999</v>
      </c>
      <c r="E222" s="56">
        <v>17377116.190000001</v>
      </c>
      <c r="F222" s="56">
        <v>12460280.279999999</v>
      </c>
      <c r="G222" s="56">
        <f t="shared" si="38"/>
        <v>28829852.859999999</v>
      </c>
      <c r="H222" s="56">
        <f t="shared" si="36"/>
        <v>13233162.52</v>
      </c>
      <c r="I222" s="56">
        <f t="shared" si="37"/>
        <v>42063015.379999995</v>
      </c>
      <c r="J222" s="143" t="s">
        <v>657</v>
      </c>
    </row>
    <row r="223" spans="1:10" x14ac:dyDescent="0.25">
      <c r="A223" s="114" t="s">
        <v>224</v>
      </c>
      <c r="B223" s="56">
        <v>19668196.309999999</v>
      </c>
      <c r="C223" s="56">
        <v>4154334</v>
      </c>
      <c r="D223" s="56">
        <v>25874.59</v>
      </c>
      <c r="E223" s="56">
        <v>16977.63</v>
      </c>
      <c r="F223" s="56">
        <v>8896.9599999999991</v>
      </c>
      <c r="G223" s="56">
        <f t="shared" si="38"/>
        <v>19685173.939999998</v>
      </c>
      <c r="H223" s="56">
        <f t="shared" si="36"/>
        <v>4163230.96</v>
      </c>
      <c r="I223" s="56">
        <f t="shared" si="37"/>
        <v>23848404.899999999</v>
      </c>
      <c r="J223" s="143" t="s">
        <v>534</v>
      </c>
    </row>
    <row r="224" spans="1:10" x14ac:dyDescent="0.25">
      <c r="A224" s="114" t="s">
        <v>225</v>
      </c>
      <c r="B224" s="125">
        <v>476093.52</v>
      </c>
      <c r="C224" s="125">
        <v>0</v>
      </c>
      <c r="D224" s="125">
        <v>0</v>
      </c>
      <c r="E224" s="125">
        <v>0</v>
      </c>
      <c r="F224" s="125">
        <v>0</v>
      </c>
      <c r="G224" s="125">
        <f t="shared" si="38"/>
        <v>476093.52</v>
      </c>
      <c r="H224" s="125">
        <f t="shared" si="36"/>
        <v>0</v>
      </c>
      <c r="I224" s="125">
        <f>SUM(G224:H224)</f>
        <v>476093.52</v>
      </c>
      <c r="J224" s="143" t="s">
        <v>637</v>
      </c>
    </row>
    <row r="225" spans="1:10" x14ac:dyDescent="0.25">
      <c r="A225" s="114" t="s">
        <v>226</v>
      </c>
      <c r="B225" s="56">
        <f>SUM(B220:B224)</f>
        <v>42959418.240000002</v>
      </c>
      <c r="C225" s="56">
        <f t="shared" ref="C225:I225" si="39">SUM(C220:C224)</f>
        <v>14544045.810000001</v>
      </c>
      <c r="D225" s="56">
        <f t="shared" si="39"/>
        <v>32412993.349999998</v>
      </c>
      <c r="E225" s="56">
        <f t="shared" si="39"/>
        <v>18980066.960000001</v>
      </c>
      <c r="F225" s="56">
        <f t="shared" si="39"/>
        <v>13432926.390000001</v>
      </c>
      <c r="G225" s="56">
        <f t="shared" si="39"/>
        <v>61939485.200000003</v>
      </c>
      <c r="H225" s="56">
        <f t="shared" si="39"/>
        <v>27976972.200000003</v>
      </c>
      <c r="I225" s="56">
        <f t="shared" si="39"/>
        <v>89916457.399999991</v>
      </c>
      <c r="J225" s="140" t="s">
        <v>532</v>
      </c>
    </row>
    <row r="226" spans="1:10" x14ac:dyDescent="0.25">
      <c r="A226" s="55" t="s">
        <v>227</v>
      </c>
      <c r="B226" s="56"/>
      <c r="C226" s="56"/>
      <c r="D226" s="56"/>
      <c r="E226" s="56"/>
      <c r="F226" s="56"/>
      <c r="G226" s="56"/>
      <c r="H226" s="56"/>
      <c r="I226" s="56"/>
      <c r="J226" s="114"/>
    </row>
    <row r="227" spans="1:10" x14ac:dyDescent="0.25">
      <c r="A227" s="114" t="s">
        <v>228</v>
      </c>
      <c r="B227" s="56">
        <v>44032168.43</v>
      </c>
      <c r="C227" s="56">
        <v>10133287.869999999</v>
      </c>
      <c r="D227" s="56">
        <v>701546.25</v>
      </c>
      <c r="E227" s="56">
        <v>425018.03</v>
      </c>
      <c r="F227" s="56">
        <v>276528.21999999997</v>
      </c>
      <c r="G227" s="56">
        <f t="shared" ref="G227:H233" si="40">B227+E227</f>
        <v>44457186.460000001</v>
      </c>
      <c r="H227" s="56">
        <f t="shared" si="40"/>
        <v>10409816.09</v>
      </c>
      <c r="I227" s="56">
        <f t="shared" ref="I227:I233" si="41">SUM(G227:H227)</f>
        <v>54867002.549999997</v>
      </c>
      <c r="J227" s="143" t="s">
        <v>536</v>
      </c>
    </row>
    <row r="228" spans="1:10" x14ac:dyDescent="0.25">
      <c r="A228" s="114" t="s">
        <v>229</v>
      </c>
      <c r="B228" s="56">
        <v>626407.17000000004</v>
      </c>
      <c r="C228" s="56">
        <v>268367.12</v>
      </c>
      <c r="D228" s="56">
        <v>3183295.77</v>
      </c>
      <c r="E228" s="56">
        <v>1853787.23</v>
      </c>
      <c r="F228" s="56">
        <v>1329508.54</v>
      </c>
      <c r="G228" s="56">
        <f t="shared" si="40"/>
        <v>2480194.4</v>
      </c>
      <c r="H228" s="56">
        <f t="shared" si="40"/>
        <v>1597875.6600000001</v>
      </c>
      <c r="I228" s="56">
        <f t="shared" si="41"/>
        <v>4078070.06</v>
      </c>
      <c r="J228" s="143" t="s">
        <v>537</v>
      </c>
    </row>
    <row r="229" spans="1:10" x14ac:dyDescent="0.25">
      <c r="A229" s="114" t="s">
        <v>230</v>
      </c>
      <c r="B229" s="56">
        <v>0</v>
      </c>
      <c r="C229" s="56">
        <v>0</v>
      </c>
      <c r="D229" s="56">
        <v>213.83</v>
      </c>
      <c r="E229" s="56">
        <v>124.55</v>
      </c>
      <c r="F229" s="56">
        <v>89.28</v>
      </c>
      <c r="G229" s="56">
        <f t="shared" si="40"/>
        <v>124.55</v>
      </c>
      <c r="H229" s="56">
        <f t="shared" si="40"/>
        <v>89.28</v>
      </c>
      <c r="I229" s="56">
        <f t="shared" si="41"/>
        <v>213.82999999999998</v>
      </c>
      <c r="J229" s="143" t="s">
        <v>538</v>
      </c>
    </row>
    <row r="230" spans="1:10" x14ac:dyDescent="0.25">
      <c r="A230" s="114" t="s">
        <v>231</v>
      </c>
      <c r="B230" s="56">
        <v>0</v>
      </c>
      <c r="C230" s="56">
        <v>0</v>
      </c>
      <c r="D230" s="56">
        <v>0</v>
      </c>
      <c r="E230" s="56">
        <v>0</v>
      </c>
      <c r="F230" s="56">
        <v>0</v>
      </c>
      <c r="G230" s="56">
        <f t="shared" si="40"/>
        <v>0</v>
      </c>
      <c r="H230" s="56">
        <f t="shared" si="40"/>
        <v>0</v>
      </c>
      <c r="I230" s="56">
        <f t="shared" si="41"/>
        <v>0</v>
      </c>
      <c r="J230" s="143" t="s">
        <v>638</v>
      </c>
    </row>
    <row r="231" spans="1:10" x14ac:dyDescent="0.25">
      <c r="A231" s="114" t="s">
        <v>232</v>
      </c>
      <c r="B231" s="56">
        <v>1319393.79</v>
      </c>
      <c r="C231" s="56">
        <v>0</v>
      </c>
      <c r="D231" s="56">
        <v>-228117.27</v>
      </c>
      <c r="E231" s="56">
        <v>-132771.56</v>
      </c>
      <c r="F231" s="56">
        <v>-95345.71</v>
      </c>
      <c r="G231" s="56">
        <f t="shared" si="40"/>
        <v>1186622.23</v>
      </c>
      <c r="H231" s="56">
        <f t="shared" si="40"/>
        <v>-95345.71</v>
      </c>
      <c r="I231" s="56">
        <f t="shared" si="41"/>
        <v>1091276.52</v>
      </c>
      <c r="J231" s="143" t="s">
        <v>539</v>
      </c>
    </row>
    <row r="232" spans="1:10" x14ac:dyDescent="0.25">
      <c r="A232" s="114" t="s">
        <v>233</v>
      </c>
      <c r="B232" s="56">
        <v>0</v>
      </c>
      <c r="C232" s="56">
        <v>0</v>
      </c>
      <c r="D232" s="56">
        <v>0</v>
      </c>
      <c r="E232" s="56">
        <v>0</v>
      </c>
      <c r="F232" s="56">
        <v>0</v>
      </c>
      <c r="G232" s="56">
        <f t="shared" si="40"/>
        <v>0</v>
      </c>
      <c r="H232" s="56">
        <f t="shared" si="40"/>
        <v>0</v>
      </c>
      <c r="I232" s="56">
        <f t="shared" si="41"/>
        <v>0</v>
      </c>
      <c r="J232" s="143" t="s">
        <v>639</v>
      </c>
    </row>
    <row r="233" spans="1:10" x14ac:dyDescent="0.25">
      <c r="A233" s="114" t="s">
        <v>234</v>
      </c>
      <c r="B233" s="125">
        <v>0</v>
      </c>
      <c r="C233" s="125">
        <v>0</v>
      </c>
      <c r="D233" s="125">
        <v>0</v>
      </c>
      <c r="E233" s="125">
        <v>0</v>
      </c>
      <c r="F233" s="125">
        <v>0</v>
      </c>
      <c r="G233" s="125">
        <f t="shared" si="40"/>
        <v>0</v>
      </c>
      <c r="H233" s="125">
        <f t="shared" si="40"/>
        <v>0</v>
      </c>
      <c r="I233" s="125">
        <f t="shared" si="41"/>
        <v>0</v>
      </c>
      <c r="J233" s="143" t="s">
        <v>640</v>
      </c>
    </row>
    <row r="234" spans="1:10" x14ac:dyDescent="0.25">
      <c r="A234" s="114" t="s">
        <v>235</v>
      </c>
      <c r="B234" s="56">
        <f>SUM(B227:B233)</f>
        <v>45977969.390000001</v>
      </c>
      <c r="C234" s="56">
        <f t="shared" ref="C234:I234" si="42">SUM(C227:C233)</f>
        <v>10401654.989999998</v>
      </c>
      <c r="D234" s="56">
        <f t="shared" si="42"/>
        <v>3656938.58</v>
      </c>
      <c r="E234" s="56">
        <f t="shared" si="42"/>
        <v>2146158.2499999995</v>
      </c>
      <c r="F234" s="56">
        <f t="shared" si="42"/>
        <v>1510780.33</v>
      </c>
      <c r="G234" s="56">
        <f t="shared" si="42"/>
        <v>48124127.639999993</v>
      </c>
      <c r="H234" s="56">
        <f t="shared" si="42"/>
        <v>11912435.319999998</v>
      </c>
      <c r="I234" s="56">
        <f t="shared" si="42"/>
        <v>60036562.960000001</v>
      </c>
      <c r="J234" s="140" t="s">
        <v>535</v>
      </c>
    </row>
    <row r="235" spans="1:10" x14ac:dyDescent="0.25">
      <c r="A235" s="55" t="s">
        <v>236</v>
      </c>
      <c r="B235" s="56"/>
      <c r="C235" s="56"/>
      <c r="D235" s="56"/>
      <c r="E235" s="56"/>
      <c r="F235" s="56"/>
      <c r="G235" s="56"/>
      <c r="H235" s="56"/>
      <c r="I235" s="56"/>
      <c r="J235" s="114"/>
    </row>
    <row r="236" spans="1:10" x14ac:dyDescent="0.25">
      <c r="A236" s="148" t="s">
        <v>237</v>
      </c>
      <c r="B236" s="125">
        <v>98426371.730000004</v>
      </c>
      <c r="C236" s="125">
        <v>25924825.43</v>
      </c>
      <c r="D236" s="125">
        <v>0</v>
      </c>
      <c r="E236" s="125">
        <v>0</v>
      </c>
      <c r="F236" s="125">
        <v>0</v>
      </c>
      <c r="G236" s="125">
        <f t="shared" ref="G236:H236" si="43">B236+E236</f>
        <v>98426371.730000004</v>
      </c>
      <c r="H236" s="125">
        <f t="shared" si="43"/>
        <v>25924825.43</v>
      </c>
      <c r="I236" s="125">
        <f t="shared" ref="I236" si="44">SUM(G236:H236)</f>
        <v>124351197.16</v>
      </c>
      <c r="J236" s="143" t="s">
        <v>541</v>
      </c>
    </row>
    <row r="237" spans="1:10" x14ac:dyDescent="0.25">
      <c r="A237" s="114" t="s">
        <v>238</v>
      </c>
      <c r="B237" s="56">
        <f>SUM(B236)</f>
        <v>98426371.730000004</v>
      </c>
      <c r="C237" s="56">
        <f t="shared" ref="C237:I237" si="45">SUM(C236)</f>
        <v>25924825.43</v>
      </c>
      <c r="D237" s="56">
        <f t="shared" si="45"/>
        <v>0</v>
      </c>
      <c r="E237" s="56">
        <f t="shared" si="45"/>
        <v>0</v>
      </c>
      <c r="F237" s="56">
        <f t="shared" si="45"/>
        <v>0</v>
      </c>
      <c r="G237" s="56">
        <f t="shared" si="45"/>
        <v>98426371.730000004</v>
      </c>
      <c r="H237" s="56">
        <f t="shared" si="45"/>
        <v>25924825.43</v>
      </c>
      <c r="I237" s="56">
        <f t="shared" si="45"/>
        <v>124351197.16</v>
      </c>
      <c r="J237" s="140" t="s">
        <v>540</v>
      </c>
    </row>
    <row r="238" spans="1:10" x14ac:dyDescent="0.25">
      <c r="A238" s="55" t="s">
        <v>239</v>
      </c>
      <c r="B238" s="137"/>
      <c r="C238" s="137"/>
      <c r="D238" s="137"/>
      <c r="E238" s="137"/>
      <c r="F238" s="137"/>
      <c r="G238" s="137"/>
      <c r="H238" s="137"/>
      <c r="I238" s="137"/>
      <c r="J238" s="114"/>
    </row>
    <row r="239" spans="1:10" x14ac:dyDescent="0.25">
      <c r="A239" s="114" t="s">
        <v>240</v>
      </c>
      <c r="B239" s="56">
        <v>12278916.039999999</v>
      </c>
      <c r="C239" s="56">
        <v>1187856.78</v>
      </c>
      <c r="D239" s="56">
        <v>99690342.599999994</v>
      </c>
      <c r="E239" s="56">
        <v>65415110.359999999</v>
      </c>
      <c r="F239" s="56">
        <v>34275232.240000002</v>
      </c>
      <c r="G239" s="56">
        <f t="shared" ref="G239" si="46">B239+E239</f>
        <v>77694026.400000006</v>
      </c>
      <c r="H239" s="56">
        <f t="shared" ref="H239" si="47">C239+F239</f>
        <v>35463089.020000003</v>
      </c>
      <c r="I239" s="56">
        <f t="shared" ref="I239" si="48">SUM(G239:H239)</f>
        <v>113157115.42000002</v>
      </c>
      <c r="J239" s="143" t="s">
        <v>693</v>
      </c>
    </row>
    <row r="240" spans="1:10" x14ac:dyDescent="0.25">
      <c r="A240" s="114" t="s">
        <v>241</v>
      </c>
      <c r="B240" s="56">
        <v>395287.71</v>
      </c>
      <c r="C240" s="56">
        <v>155918.20000000001</v>
      </c>
      <c r="D240" s="56">
        <v>9665333.2200000007</v>
      </c>
      <c r="E240" s="56">
        <v>6342311.7599999998</v>
      </c>
      <c r="F240" s="56">
        <v>3323021.46</v>
      </c>
      <c r="G240" s="56">
        <f t="shared" ref="G240:H251" si="49">B240+E240</f>
        <v>6737599.4699999997</v>
      </c>
      <c r="H240" s="56">
        <f t="shared" si="49"/>
        <v>3478939.66</v>
      </c>
      <c r="I240" s="56">
        <f t="shared" ref="I240:I251" si="50">SUM(G240:H240)</f>
        <v>10216539.129999999</v>
      </c>
      <c r="J240" s="143" t="s">
        <v>543</v>
      </c>
    </row>
    <row r="241" spans="1:10" x14ac:dyDescent="0.25">
      <c r="A241" s="114" t="s">
        <v>242</v>
      </c>
      <c r="B241" s="56">
        <v>-247731.84</v>
      </c>
      <c r="C241" s="56">
        <v>-129807.08</v>
      </c>
      <c r="D241" s="56">
        <v>-47676872.380000003</v>
      </c>
      <c r="E241" s="56">
        <v>-31283034.280000001</v>
      </c>
      <c r="F241" s="56">
        <v>-16393838.1</v>
      </c>
      <c r="G241" s="56">
        <f t="shared" si="49"/>
        <v>-31530766.120000001</v>
      </c>
      <c r="H241" s="56">
        <f t="shared" si="49"/>
        <v>-16523645.18</v>
      </c>
      <c r="I241" s="56">
        <f t="shared" si="50"/>
        <v>-48054411.299999997</v>
      </c>
      <c r="J241" s="143" t="s">
        <v>544</v>
      </c>
    </row>
    <row r="242" spans="1:10" x14ac:dyDescent="0.25">
      <c r="A242" s="114" t="s">
        <v>243</v>
      </c>
      <c r="B242" s="56">
        <v>6207535.1500000004</v>
      </c>
      <c r="C242" s="56">
        <v>3987205.77</v>
      </c>
      <c r="D242" s="56">
        <v>20827163.77</v>
      </c>
      <c r="E242" s="56">
        <v>13666660.74</v>
      </c>
      <c r="F242" s="56">
        <v>7160503.0300000003</v>
      </c>
      <c r="G242" s="56">
        <f t="shared" si="49"/>
        <v>19874195.890000001</v>
      </c>
      <c r="H242" s="56">
        <f t="shared" si="49"/>
        <v>11147708.800000001</v>
      </c>
      <c r="I242" s="56">
        <f t="shared" si="50"/>
        <v>31021904.690000001</v>
      </c>
      <c r="J242" s="143" t="s">
        <v>545</v>
      </c>
    </row>
    <row r="243" spans="1:10" x14ac:dyDescent="0.25">
      <c r="A243" s="114" t="s">
        <v>244</v>
      </c>
      <c r="B243" s="56">
        <v>7132736.6900000004</v>
      </c>
      <c r="C243" s="56">
        <v>390476.27999999997</v>
      </c>
      <c r="D243" s="56">
        <v>-422463.11</v>
      </c>
      <c r="E243" s="56">
        <v>-250578.34</v>
      </c>
      <c r="F243" s="56">
        <v>-171884.77</v>
      </c>
      <c r="G243" s="56">
        <f t="shared" si="49"/>
        <v>6882158.3500000006</v>
      </c>
      <c r="H243" s="56">
        <f t="shared" si="49"/>
        <v>218591.50999999998</v>
      </c>
      <c r="I243" s="56">
        <f t="shared" ref="I243" si="51">SUM(G243:H243)</f>
        <v>7100749.8600000003</v>
      </c>
      <c r="J243" s="143" t="s">
        <v>546</v>
      </c>
    </row>
    <row r="244" spans="1:10" x14ac:dyDescent="0.25">
      <c r="A244" s="114" t="s">
        <v>245</v>
      </c>
      <c r="B244" s="56">
        <v>4232478.3</v>
      </c>
      <c r="C244" s="56">
        <v>1026965.36</v>
      </c>
      <c r="D244" s="56">
        <v>7621158.4100000001</v>
      </c>
      <c r="E244" s="56">
        <v>4437669.68</v>
      </c>
      <c r="F244" s="56">
        <v>3183488.73</v>
      </c>
      <c r="G244" s="56">
        <f t="shared" si="49"/>
        <v>8670147.9800000004</v>
      </c>
      <c r="H244" s="56">
        <f t="shared" si="49"/>
        <v>4210454.09</v>
      </c>
      <c r="I244" s="56">
        <f t="shared" si="50"/>
        <v>12880602.07</v>
      </c>
      <c r="J244" s="143" t="s">
        <v>547</v>
      </c>
    </row>
    <row r="245" spans="1:10" x14ac:dyDescent="0.25">
      <c r="A245" s="114" t="s">
        <v>246</v>
      </c>
      <c r="B245" s="56">
        <v>21462775.190000001</v>
      </c>
      <c r="C245" s="56">
        <v>7684006.8200000003</v>
      </c>
      <c r="D245" s="56">
        <v>12940392.970000001</v>
      </c>
      <c r="E245" s="56">
        <v>8170983.9800000004</v>
      </c>
      <c r="F245" s="56">
        <v>4769408.99</v>
      </c>
      <c r="G245" s="56">
        <f t="shared" si="49"/>
        <v>29633759.170000002</v>
      </c>
      <c r="H245" s="56">
        <f t="shared" si="49"/>
        <v>12453415.810000001</v>
      </c>
      <c r="I245" s="56">
        <f t="shared" si="50"/>
        <v>42087174.980000004</v>
      </c>
      <c r="J245" s="143" t="s">
        <v>548</v>
      </c>
    </row>
    <row r="246" spans="1:10" x14ac:dyDescent="0.25">
      <c r="A246" s="114" t="s">
        <v>247</v>
      </c>
      <c r="B246" s="56">
        <v>17826632.460000001</v>
      </c>
      <c r="C246" s="56">
        <v>8151791.3899999997</v>
      </c>
      <c r="D246" s="56">
        <v>2430356.96</v>
      </c>
      <c r="E246" s="56">
        <v>1594405.19</v>
      </c>
      <c r="F246" s="56">
        <v>835951.77</v>
      </c>
      <c r="G246" s="56">
        <f t="shared" si="49"/>
        <v>19421037.650000002</v>
      </c>
      <c r="H246" s="56">
        <f t="shared" si="49"/>
        <v>8987743.1600000001</v>
      </c>
      <c r="I246" s="56">
        <f t="shared" si="50"/>
        <v>28408780.810000002</v>
      </c>
      <c r="J246" s="143" t="s">
        <v>549</v>
      </c>
    </row>
    <row r="247" spans="1:10" x14ac:dyDescent="0.25">
      <c r="A247" s="114" t="s">
        <v>248</v>
      </c>
      <c r="B247" s="56">
        <v>70347.070000000007</v>
      </c>
      <c r="C247" s="56">
        <v>0</v>
      </c>
      <c r="D247" s="56">
        <v>335.49</v>
      </c>
      <c r="E247" s="56">
        <v>220.28</v>
      </c>
      <c r="F247" s="56">
        <v>115.21</v>
      </c>
      <c r="G247" s="56">
        <f t="shared" si="49"/>
        <v>70567.350000000006</v>
      </c>
      <c r="H247" s="56">
        <f t="shared" si="49"/>
        <v>115.21</v>
      </c>
      <c r="I247" s="56">
        <f t="shared" si="50"/>
        <v>70682.560000000012</v>
      </c>
      <c r="J247" s="143" t="s">
        <v>641</v>
      </c>
    </row>
    <row r="248" spans="1:10" x14ac:dyDescent="0.25">
      <c r="A248" s="114" t="s">
        <v>249</v>
      </c>
      <c r="B248" s="56">
        <v>1516761.6</v>
      </c>
      <c r="C248" s="56">
        <v>559482.59</v>
      </c>
      <c r="D248" s="56">
        <v>10736774.109999999</v>
      </c>
      <c r="E248" s="56">
        <v>7045364.2000000002</v>
      </c>
      <c r="F248" s="56">
        <v>3691409.91</v>
      </c>
      <c r="G248" s="56">
        <f t="shared" si="49"/>
        <v>8562125.8000000007</v>
      </c>
      <c r="H248" s="56">
        <f t="shared" si="49"/>
        <v>4250892.5</v>
      </c>
      <c r="I248" s="56">
        <f t="shared" si="50"/>
        <v>12813018.300000001</v>
      </c>
      <c r="J248" s="143" t="s">
        <v>550</v>
      </c>
    </row>
    <row r="249" spans="1:10" x14ac:dyDescent="0.25">
      <c r="A249" s="114" t="s">
        <v>250</v>
      </c>
      <c r="B249" s="56">
        <v>2614561.75</v>
      </c>
      <c r="C249" s="56">
        <v>22576.61</v>
      </c>
      <c r="D249" s="56">
        <v>11892266.439999999</v>
      </c>
      <c r="E249" s="56">
        <v>7803151.54</v>
      </c>
      <c r="F249" s="56">
        <v>4089114.9</v>
      </c>
      <c r="G249" s="56">
        <f t="shared" si="49"/>
        <v>10417713.289999999</v>
      </c>
      <c r="H249" s="56">
        <f t="shared" si="49"/>
        <v>4111691.51</v>
      </c>
      <c r="I249" s="56">
        <f t="shared" ref="I249" si="52">SUM(G249:H249)</f>
        <v>14529404.799999999</v>
      </c>
      <c r="J249" s="143" t="s">
        <v>551</v>
      </c>
    </row>
    <row r="250" spans="1:10" x14ac:dyDescent="0.25">
      <c r="A250" s="114" t="s">
        <v>251</v>
      </c>
      <c r="B250" s="56">
        <v>0</v>
      </c>
      <c r="C250" s="56">
        <v>1445878.8</v>
      </c>
      <c r="D250" s="56">
        <v>0</v>
      </c>
      <c r="E250" s="56">
        <v>0</v>
      </c>
      <c r="F250" s="56">
        <v>0</v>
      </c>
      <c r="G250" s="56">
        <f t="shared" si="49"/>
        <v>0</v>
      </c>
      <c r="H250" s="56">
        <f t="shared" si="49"/>
        <v>1445878.8</v>
      </c>
      <c r="I250" s="56">
        <f t="shared" si="50"/>
        <v>1445878.8</v>
      </c>
      <c r="J250" s="143" t="s">
        <v>552</v>
      </c>
    </row>
    <row r="251" spans="1:10" x14ac:dyDescent="0.25">
      <c r="A251" s="114" t="s">
        <v>252</v>
      </c>
      <c r="B251" s="125">
        <v>1201682.45</v>
      </c>
      <c r="C251" s="125">
        <v>0</v>
      </c>
      <c r="D251" s="125">
        <v>25806946.739999998</v>
      </c>
      <c r="E251" s="125">
        <v>16934128.32</v>
      </c>
      <c r="F251" s="125">
        <v>8872818.4199999999</v>
      </c>
      <c r="G251" s="125">
        <f t="shared" si="49"/>
        <v>18135810.77</v>
      </c>
      <c r="H251" s="125">
        <f t="shared" si="49"/>
        <v>8872818.4199999999</v>
      </c>
      <c r="I251" s="125">
        <f t="shared" si="50"/>
        <v>27008629.189999998</v>
      </c>
      <c r="J251" s="143" t="s">
        <v>553</v>
      </c>
    </row>
    <row r="252" spans="1:10" x14ac:dyDescent="0.25">
      <c r="A252" s="114" t="s">
        <v>253</v>
      </c>
      <c r="B252" s="56">
        <f>SUM(B239:B251)</f>
        <v>74691982.570000008</v>
      </c>
      <c r="C252" s="56">
        <f t="shared" ref="C252:I252" si="53">SUM(C239:C251)</f>
        <v>24482351.52</v>
      </c>
      <c r="D252" s="56">
        <f t="shared" si="53"/>
        <v>153511735.21999997</v>
      </c>
      <c r="E252" s="56">
        <f t="shared" si="53"/>
        <v>99876393.430000007</v>
      </c>
      <c r="F252" s="56">
        <f t="shared" si="53"/>
        <v>53635341.790000014</v>
      </c>
      <c r="G252" s="56">
        <f t="shared" si="53"/>
        <v>174568376</v>
      </c>
      <c r="H252" s="56">
        <f t="shared" si="53"/>
        <v>78117693.310000002</v>
      </c>
      <c r="I252" s="56">
        <f t="shared" si="53"/>
        <v>252686069.31000006</v>
      </c>
      <c r="J252" s="140" t="s">
        <v>542</v>
      </c>
    </row>
    <row r="253" spans="1:10" ht="15.75" thickBot="1" x14ac:dyDescent="0.3">
      <c r="A253" s="114" t="s">
        <v>254</v>
      </c>
      <c r="B253" s="149">
        <f>B150+B180+B218+B225+B234+B237+B252</f>
        <v>528853646.64999998</v>
      </c>
      <c r="C253" s="149">
        <f t="shared" ref="C253:I253" si="54">C150+C180+C218+C225+C234+C237+C252</f>
        <v>150399829.28999999</v>
      </c>
      <c r="D253" s="149">
        <f t="shared" si="54"/>
        <v>189581667.14999998</v>
      </c>
      <c r="E253" s="149">
        <f t="shared" si="54"/>
        <v>121002618.64000002</v>
      </c>
      <c r="F253" s="149">
        <f t="shared" si="54"/>
        <v>68579048.51000002</v>
      </c>
      <c r="G253" s="149">
        <f t="shared" si="54"/>
        <v>649856265.28999996</v>
      </c>
      <c r="H253" s="149">
        <f t="shared" si="54"/>
        <v>218978877.79999998</v>
      </c>
      <c r="I253" s="149">
        <f t="shared" si="54"/>
        <v>868835143.09000003</v>
      </c>
      <c r="J253" s="140" t="s">
        <v>427</v>
      </c>
    </row>
    <row r="254" spans="1:10" ht="15.75" thickTop="1" x14ac:dyDescent="0.25">
      <c r="A254" s="135"/>
      <c r="B254" s="150"/>
      <c r="C254" s="150"/>
      <c r="D254" s="150"/>
      <c r="E254" s="150"/>
      <c r="F254" s="150"/>
      <c r="G254" s="150"/>
      <c r="H254" s="150"/>
      <c r="I254" s="150"/>
      <c r="J254" s="114"/>
    </row>
    <row r="255" spans="1:10" x14ac:dyDescent="0.25">
      <c r="A255" s="114" t="s">
        <v>255</v>
      </c>
      <c r="B255" s="137"/>
      <c r="C255" s="137"/>
      <c r="D255" s="137"/>
      <c r="E255" s="137"/>
      <c r="F255" s="137"/>
      <c r="G255" s="137"/>
      <c r="H255" s="137"/>
      <c r="I255" s="137"/>
      <c r="J255" s="114"/>
    </row>
    <row r="256" spans="1:10" x14ac:dyDescent="0.25">
      <c r="A256" s="55" t="s">
        <v>256</v>
      </c>
      <c r="B256" s="137"/>
      <c r="C256" s="137"/>
      <c r="D256" s="137"/>
      <c r="E256" s="137"/>
      <c r="F256" s="137"/>
      <c r="G256" s="137"/>
      <c r="H256" s="137"/>
      <c r="I256" s="137"/>
    </row>
    <row r="257" spans="1:10" x14ac:dyDescent="0.25">
      <c r="A257" s="114" t="s">
        <v>257</v>
      </c>
      <c r="B257" s="56">
        <v>386143146.29000002</v>
      </c>
      <c r="C257" s="56">
        <v>170664677.49000001</v>
      </c>
      <c r="D257" s="56">
        <v>27612630.469999999</v>
      </c>
      <c r="E257" s="56">
        <v>18117678.890000001</v>
      </c>
      <c r="F257" s="56">
        <v>9494951.5800000001</v>
      </c>
      <c r="G257" s="56">
        <f t="shared" ref="G257:H258" si="55">B257+E257</f>
        <v>404260825.18000001</v>
      </c>
      <c r="H257" s="56">
        <f t="shared" si="55"/>
        <v>180159629.07000002</v>
      </c>
      <c r="I257" s="56">
        <f t="shared" ref="I257" si="56">SUM(G257:H257)</f>
        <v>584420454.25</v>
      </c>
      <c r="J257" s="143" t="s">
        <v>556</v>
      </c>
    </row>
    <row r="258" spans="1:10" x14ac:dyDescent="0.25">
      <c r="A258" s="114" t="s">
        <v>258</v>
      </c>
      <c r="B258" s="125">
        <v>3440531.85</v>
      </c>
      <c r="C258" s="125">
        <v>322004.78000000003</v>
      </c>
      <c r="D258" s="125">
        <v>160184.16</v>
      </c>
      <c r="E258" s="125">
        <v>105104.82</v>
      </c>
      <c r="F258" s="125">
        <v>55079.34</v>
      </c>
      <c r="G258" s="125">
        <f t="shared" si="55"/>
        <v>3545636.67</v>
      </c>
      <c r="H258" s="125">
        <f t="shared" si="55"/>
        <v>377084.12</v>
      </c>
      <c r="I258" s="125">
        <f>SUM(G258:H258)</f>
        <v>3922720.79</v>
      </c>
      <c r="J258" s="143" t="s">
        <v>557</v>
      </c>
    </row>
    <row r="259" spans="1:10" x14ac:dyDescent="0.25">
      <c r="A259" s="114" t="s">
        <v>259</v>
      </c>
      <c r="B259" s="56">
        <f>SUM(B257:B258)</f>
        <v>389583678.14000005</v>
      </c>
      <c r="C259" s="56">
        <f t="shared" ref="C259:I259" si="57">SUM(C257:C258)</f>
        <v>170986682.27000001</v>
      </c>
      <c r="D259" s="56">
        <f t="shared" si="57"/>
        <v>27772814.629999999</v>
      </c>
      <c r="E259" s="56">
        <f t="shared" si="57"/>
        <v>18222783.710000001</v>
      </c>
      <c r="F259" s="56">
        <f t="shared" si="57"/>
        <v>9550030.9199999999</v>
      </c>
      <c r="G259" s="56">
        <f t="shared" si="57"/>
        <v>407806461.85000002</v>
      </c>
      <c r="H259" s="56">
        <f t="shared" si="57"/>
        <v>180536713.19000003</v>
      </c>
      <c r="I259" s="56">
        <f t="shared" si="57"/>
        <v>588343175.03999996</v>
      </c>
      <c r="J259" s="140" t="s">
        <v>555</v>
      </c>
    </row>
    <row r="260" spans="1:10" x14ac:dyDescent="0.25">
      <c r="A260" s="55" t="s">
        <v>260</v>
      </c>
      <c r="B260" s="56"/>
      <c r="C260" s="56"/>
      <c r="D260" s="56"/>
      <c r="E260" s="56"/>
      <c r="F260" s="56"/>
      <c r="G260" s="56"/>
      <c r="H260" s="56"/>
      <c r="I260" s="56"/>
    </row>
    <row r="261" spans="1:10" x14ac:dyDescent="0.25">
      <c r="A261" s="114" t="s">
        <v>261</v>
      </c>
      <c r="B261" s="56">
        <v>13013191.57</v>
      </c>
      <c r="C261" s="56">
        <v>4978892.0999999996</v>
      </c>
      <c r="D261" s="56">
        <v>67891309.75</v>
      </c>
      <c r="E261" s="56">
        <v>44545840.479999997</v>
      </c>
      <c r="F261" s="56">
        <v>23345469.27</v>
      </c>
      <c r="G261" s="56">
        <f t="shared" ref="G261:H263" si="58">B261+E261</f>
        <v>57559032.049999997</v>
      </c>
      <c r="H261" s="56">
        <f t="shared" si="58"/>
        <v>28324361.369999997</v>
      </c>
      <c r="I261" s="56">
        <f t="shared" ref="I261" si="59">SUM(G261:H261)</f>
        <v>85883393.419999987</v>
      </c>
      <c r="J261" s="143" t="s">
        <v>660</v>
      </c>
    </row>
    <row r="262" spans="1:10" x14ac:dyDescent="0.25">
      <c r="A262" s="114" t="s">
        <v>262</v>
      </c>
      <c r="B262" s="56">
        <v>9525619.4199999999</v>
      </c>
      <c r="C262" s="56">
        <v>0</v>
      </c>
      <c r="D262" s="56">
        <v>0</v>
      </c>
      <c r="E262" s="56">
        <v>0</v>
      </c>
      <c r="F262" s="56">
        <v>0</v>
      </c>
      <c r="G262" s="56">
        <f t="shared" si="58"/>
        <v>9525619.4199999999</v>
      </c>
      <c r="H262" s="56">
        <f t="shared" si="58"/>
        <v>0</v>
      </c>
      <c r="I262" s="56">
        <f t="shared" ref="I262:I263" si="60">SUM(G262:H262)</f>
        <v>9525619.4199999999</v>
      </c>
      <c r="J262" s="143" t="s">
        <v>559</v>
      </c>
    </row>
    <row r="263" spans="1:10" x14ac:dyDescent="0.25">
      <c r="A263" s="114" t="s">
        <v>263</v>
      </c>
      <c r="B263" s="125">
        <v>2975776.83</v>
      </c>
      <c r="C263" s="125">
        <v>330397.34000000003</v>
      </c>
      <c r="D263" s="125">
        <v>30273.09</v>
      </c>
      <c r="E263" s="125">
        <v>19863.580000000002</v>
      </c>
      <c r="F263" s="125">
        <v>10409.51</v>
      </c>
      <c r="G263" s="125">
        <f t="shared" si="58"/>
        <v>2995640.41</v>
      </c>
      <c r="H263" s="125">
        <f t="shared" si="58"/>
        <v>340806.85000000003</v>
      </c>
      <c r="I263" s="125">
        <f t="shared" si="60"/>
        <v>3336447.2600000002</v>
      </c>
      <c r="J263" s="143" t="s">
        <v>560</v>
      </c>
    </row>
    <row r="264" spans="1:10" x14ac:dyDescent="0.25">
      <c r="A264" s="114" t="s">
        <v>264</v>
      </c>
      <c r="B264" s="56">
        <f>SUM(B261:B263)</f>
        <v>25514587.82</v>
      </c>
      <c r="C264" s="56">
        <f t="shared" ref="C264:I264" si="61">SUM(C261:C263)</f>
        <v>5309289.4399999995</v>
      </c>
      <c r="D264" s="56">
        <f t="shared" si="61"/>
        <v>67921582.840000004</v>
      </c>
      <c r="E264" s="56">
        <f t="shared" si="61"/>
        <v>44565704.059999995</v>
      </c>
      <c r="F264" s="56">
        <f t="shared" si="61"/>
        <v>23355878.780000001</v>
      </c>
      <c r="G264" s="56">
        <f t="shared" si="61"/>
        <v>70080291.879999995</v>
      </c>
      <c r="H264" s="56">
        <f t="shared" si="61"/>
        <v>28665168.219999999</v>
      </c>
      <c r="I264" s="56">
        <f t="shared" si="61"/>
        <v>98745460.099999994</v>
      </c>
      <c r="J264" s="140" t="s">
        <v>558</v>
      </c>
    </row>
    <row r="265" spans="1:10" x14ac:dyDescent="0.25">
      <c r="A265" s="55" t="s">
        <v>265</v>
      </c>
      <c r="B265" s="56"/>
      <c r="C265" s="56"/>
      <c r="D265" s="56"/>
      <c r="E265" s="56"/>
      <c r="F265" s="56"/>
      <c r="G265" s="56"/>
      <c r="H265" s="56"/>
      <c r="I265" s="56"/>
      <c r="J265" s="111"/>
    </row>
    <row r="266" spans="1:10" x14ac:dyDescent="0.25">
      <c r="A266" s="114" t="s">
        <v>266</v>
      </c>
      <c r="B266" s="125">
        <v>34245096</v>
      </c>
      <c r="C266" s="125">
        <v>0</v>
      </c>
      <c r="D266" s="125">
        <v>0</v>
      </c>
      <c r="E266" s="125">
        <v>0</v>
      </c>
      <c r="F266" s="125">
        <v>0</v>
      </c>
      <c r="G266" s="125">
        <f t="shared" ref="G266:H266" si="62">B266+E266</f>
        <v>34245096</v>
      </c>
      <c r="H266" s="125">
        <f t="shared" si="62"/>
        <v>0</v>
      </c>
      <c r="I266" s="125">
        <f t="shared" ref="I266" si="63">SUM(G266:H266)</f>
        <v>34245096</v>
      </c>
      <c r="J266" s="143" t="s">
        <v>562</v>
      </c>
    </row>
    <row r="267" spans="1:10" x14ac:dyDescent="0.25">
      <c r="A267" s="114" t="s">
        <v>267</v>
      </c>
      <c r="B267" s="56">
        <f>SUM(B266)</f>
        <v>34245096</v>
      </c>
      <c r="C267" s="56">
        <f t="shared" ref="C267:I267" si="64">SUM(C266)</f>
        <v>0</v>
      </c>
      <c r="D267" s="56">
        <f t="shared" si="64"/>
        <v>0</v>
      </c>
      <c r="E267" s="56">
        <f t="shared" si="64"/>
        <v>0</v>
      </c>
      <c r="F267" s="56">
        <f t="shared" si="64"/>
        <v>0</v>
      </c>
      <c r="G267" s="56">
        <f t="shared" si="64"/>
        <v>34245096</v>
      </c>
      <c r="H267" s="56">
        <f t="shared" si="64"/>
        <v>0</v>
      </c>
      <c r="I267" s="56">
        <f t="shared" si="64"/>
        <v>34245096</v>
      </c>
      <c r="J267" s="140" t="s">
        <v>561</v>
      </c>
    </row>
    <row r="268" spans="1:10" x14ac:dyDescent="0.25">
      <c r="A268" s="55" t="s">
        <v>268</v>
      </c>
      <c r="B268" s="56"/>
      <c r="C268" s="56"/>
      <c r="D268" s="56"/>
      <c r="E268" s="56"/>
      <c r="F268" s="56"/>
      <c r="G268" s="56"/>
      <c r="H268" s="56"/>
      <c r="I268" s="56"/>
      <c r="J268" s="111"/>
    </row>
    <row r="269" spans="1:10" x14ac:dyDescent="0.25">
      <c r="A269" s="114" t="s">
        <v>269</v>
      </c>
      <c r="B269" s="56">
        <v>75926665.379999995</v>
      </c>
      <c r="C269" s="56">
        <v>579702039.10000002</v>
      </c>
      <c r="D269" s="56">
        <v>0</v>
      </c>
      <c r="E269" s="56">
        <v>0</v>
      </c>
      <c r="F269" s="56">
        <v>0</v>
      </c>
      <c r="G269" s="56">
        <f t="shared" ref="G269:G270" si="65">B269+E269</f>
        <v>75926665.379999995</v>
      </c>
      <c r="H269" s="56">
        <f t="shared" ref="H269:H270" si="66">C269+F269</f>
        <v>579702039.10000002</v>
      </c>
      <c r="I269" s="56">
        <f t="shared" ref="I269:I270" si="67">SUM(G269:H269)</f>
        <v>655628704.48000002</v>
      </c>
      <c r="J269" s="143" t="s">
        <v>564</v>
      </c>
    </row>
    <row r="270" spans="1:10" x14ac:dyDescent="0.25">
      <c r="A270" s="114" t="s">
        <v>270</v>
      </c>
      <c r="B270" s="56">
        <v>-14283794.4</v>
      </c>
      <c r="C270" s="56">
        <v>-371479581.37</v>
      </c>
      <c r="D270" s="56">
        <v>0</v>
      </c>
      <c r="E270" s="56">
        <v>0</v>
      </c>
      <c r="F270" s="56">
        <v>0</v>
      </c>
      <c r="G270" s="56">
        <f t="shared" si="65"/>
        <v>-14283794.4</v>
      </c>
      <c r="H270" s="56">
        <f t="shared" si="66"/>
        <v>-371479581.37</v>
      </c>
      <c r="I270" s="56">
        <f t="shared" si="67"/>
        <v>-385763375.76999998</v>
      </c>
      <c r="J270" s="143" t="s">
        <v>565</v>
      </c>
    </row>
    <row r="271" spans="1:10" x14ac:dyDescent="0.25">
      <c r="A271" s="114" t="s">
        <v>271</v>
      </c>
      <c r="B271" s="56">
        <v>-628593.96</v>
      </c>
      <c r="C271" s="56">
        <v>0</v>
      </c>
      <c r="D271" s="56">
        <v>0</v>
      </c>
      <c r="E271" s="56">
        <v>0</v>
      </c>
      <c r="F271" s="56">
        <v>0</v>
      </c>
      <c r="G271" s="56">
        <f t="shared" ref="G271:H274" si="68">B271+E271</f>
        <v>-628593.96</v>
      </c>
      <c r="H271" s="56">
        <f t="shared" si="68"/>
        <v>0</v>
      </c>
      <c r="I271" s="56">
        <f t="shared" ref="I271:I274" si="69">SUM(G271:H271)</f>
        <v>-628593.96</v>
      </c>
      <c r="J271" s="143" t="s">
        <v>566</v>
      </c>
    </row>
    <row r="272" spans="1:10" x14ac:dyDescent="0.25">
      <c r="A272" s="114" t="s">
        <v>272</v>
      </c>
      <c r="B272" s="56">
        <v>5670.96</v>
      </c>
      <c r="C272" s="56">
        <v>1908180.96</v>
      </c>
      <c r="D272" s="56">
        <v>0</v>
      </c>
      <c r="E272" s="56">
        <v>0</v>
      </c>
      <c r="F272" s="56">
        <v>0</v>
      </c>
      <c r="G272" s="56">
        <f t="shared" si="68"/>
        <v>5670.96</v>
      </c>
      <c r="H272" s="56">
        <f t="shared" si="68"/>
        <v>1908180.96</v>
      </c>
      <c r="I272" s="56">
        <f t="shared" si="69"/>
        <v>1913851.92</v>
      </c>
      <c r="J272" s="143" t="s">
        <v>567</v>
      </c>
    </row>
    <row r="273" spans="1:10" x14ac:dyDescent="0.25">
      <c r="A273" s="114" t="s">
        <v>273</v>
      </c>
      <c r="B273" s="56">
        <v>0</v>
      </c>
      <c r="C273" s="56">
        <v>0</v>
      </c>
      <c r="D273" s="56">
        <v>0</v>
      </c>
      <c r="E273" s="56">
        <v>0</v>
      </c>
      <c r="F273" s="56">
        <v>0</v>
      </c>
      <c r="G273" s="56">
        <f t="shared" si="68"/>
        <v>0</v>
      </c>
      <c r="H273" s="56">
        <f t="shared" si="68"/>
        <v>0</v>
      </c>
      <c r="I273" s="56">
        <f t="shared" si="69"/>
        <v>0</v>
      </c>
      <c r="J273" s="143" t="s">
        <v>568</v>
      </c>
    </row>
    <row r="274" spans="1:10" x14ac:dyDescent="0.25">
      <c r="A274" s="114" t="s">
        <v>274</v>
      </c>
      <c r="B274" s="125">
        <v>0</v>
      </c>
      <c r="C274" s="125">
        <v>0</v>
      </c>
      <c r="D274" s="125">
        <v>0</v>
      </c>
      <c r="E274" s="125">
        <v>0</v>
      </c>
      <c r="F274" s="125">
        <v>0</v>
      </c>
      <c r="G274" s="125">
        <f t="shared" si="68"/>
        <v>0</v>
      </c>
      <c r="H274" s="125">
        <f t="shared" si="68"/>
        <v>0</v>
      </c>
      <c r="I274" s="125">
        <f t="shared" si="69"/>
        <v>0</v>
      </c>
      <c r="J274" s="111"/>
    </row>
    <row r="275" spans="1:10" x14ac:dyDescent="0.25">
      <c r="A275" s="114" t="s">
        <v>275</v>
      </c>
      <c r="B275" s="56">
        <f>SUM(B269:B274)</f>
        <v>61019947.979999997</v>
      </c>
      <c r="C275" s="56">
        <f t="shared" ref="C275:I275" si="70">SUM(C269:C274)</f>
        <v>210130638.69000003</v>
      </c>
      <c r="D275" s="56">
        <f t="shared" si="70"/>
        <v>0</v>
      </c>
      <c r="E275" s="56">
        <f t="shared" si="70"/>
        <v>0</v>
      </c>
      <c r="F275" s="56">
        <f t="shared" si="70"/>
        <v>0</v>
      </c>
      <c r="G275" s="56">
        <f t="shared" si="70"/>
        <v>61019947.979999997</v>
      </c>
      <c r="H275" s="56">
        <f t="shared" si="70"/>
        <v>210130638.69000003</v>
      </c>
      <c r="I275" s="56">
        <f t="shared" si="70"/>
        <v>271150586.67000008</v>
      </c>
      <c r="J275" s="140" t="s">
        <v>563</v>
      </c>
    </row>
    <row r="276" spans="1:10" ht="15.75" thickBot="1" x14ac:dyDescent="0.3">
      <c r="A276" s="114" t="s">
        <v>276</v>
      </c>
      <c r="B276" s="149">
        <f>B259+B264+B267+B275</f>
        <v>510363309.94000006</v>
      </c>
      <c r="C276" s="149">
        <f t="shared" ref="C276:I276" si="71">C259+C264+C267+C275</f>
        <v>386426610.40000004</v>
      </c>
      <c r="D276" s="149">
        <f t="shared" si="71"/>
        <v>95694397.469999999</v>
      </c>
      <c r="E276" s="149">
        <f t="shared" si="71"/>
        <v>62788487.769999996</v>
      </c>
      <c r="F276" s="149">
        <f t="shared" si="71"/>
        <v>32905909.700000003</v>
      </c>
      <c r="G276" s="149">
        <f t="shared" si="71"/>
        <v>573151797.71000004</v>
      </c>
      <c r="H276" s="149">
        <f t="shared" si="71"/>
        <v>419332520.10000002</v>
      </c>
      <c r="I276" s="149">
        <f t="shared" si="71"/>
        <v>992484317.81000006</v>
      </c>
      <c r="J276" s="140" t="s">
        <v>554</v>
      </c>
    </row>
    <row r="277" spans="1:10" ht="15.75" thickTop="1" x14ac:dyDescent="0.25">
      <c r="A277" s="114" t="s">
        <v>277</v>
      </c>
      <c r="B277" s="150"/>
      <c r="C277" s="150"/>
      <c r="D277" s="150"/>
      <c r="E277" s="150"/>
      <c r="F277" s="150"/>
      <c r="G277" s="150"/>
      <c r="H277" s="150"/>
      <c r="I277" s="150"/>
      <c r="J277" s="111"/>
    </row>
    <row r="278" spans="1:10" x14ac:dyDescent="0.25">
      <c r="A278" s="55" t="s">
        <v>669</v>
      </c>
      <c r="B278" s="137"/>
      <c r="C278" s="137"/>
      <c r="D278" s="137"/>
      <c r="E278" s="137"/>
      <c r="F278" s="137"/>
      <c r="G278" s="137"/>
      <c r="H278" s="137"/>
      <c r="I278" s="137"/>
      <c r="J278" s="111"/>
    </row>
    <row r="279" spans="1:10" x14ac:dyDescent="0.25">
      <c r="A279" s="114" t="s">
        <v>670</v>
      </c>
      <c r="B279" s="125">
        <v>266930797.62</v>
      </c>
      <c r="C279" s="125">
        <v>121350800.58</v>
      </c>
      <c r="D279" s="125">
        <v>8578478.8599999994</v>
      </c>
      <c r="E279" s="125">
        <v>5521580.1299999999</v>
      </c>
      <c r="F279" s="125">
        <v>3056898.73</v>
      </c>
      <c r="G279" s="125">
        <f t="shared" ref="G279:H279" si="72">B279+E279</f>
        <v>272452377.75</v>
      </c>
      <c r="H279" s="125">
        <f t="shared" si="72"/>
        <v>124407699.31</v>
      </c>
      <c r="I279" s="125">
        <f t="shared" ref="I279" si="73">SUM(G279:H279)</f>
        <v>396860077.06</v>
      </c>
      <c r="J279" s="139" t="s">
        <v>573</v>
      </c>
    </row>
    <row r="280" spans="1:10" x14ac:dyDescent="0.25">
      <c r="A280" s="114" t="s">
        <v>671</v>
      </c>
      <c r="B280" s="56">
        <f>SUM(B279)</f>
        <v>266930797.62</v>
      </c>
      <c r="C280" s="56">
        <f t="shared" ref="C280:I280" si="74">SUM(C279)</f>
        <v>121350800.58</v>
      </c>
      <c r="D280" s="56">
        <f t="shared" si="74"/>
        <v>8578478.8599999994</v>
      </c>
      <c r="E280" s="56">
        <f t="shared" si="74"/>
        <v>5521580.1299999999</v>
      </c>
      <c r="F280" s="56">
        <f t="shared" si="74"/>
        <v>3056898.73</v>
      </c>
      <c r="G280" s="56">
        <f>SUM(G279)</f>
        <v>272452377.75</v>
      </c>
      <c r="H280" s="56">
        <f t="shared" si="74"/>
        <v>124407699.31</v>
      </c>
      <c r="I280" s="56">
        <f t="shared" si="74"/>
        <v>396860077.06</v>
      </c>
      <c r="J280" s="140" t="s">
        <v>572</v>
      </c>
    </row>
    <row r="281" spans="1:10" x14ac:dyDescent="0.25">
      <c r="A281" s="55" t="s">
        <v>672</v>
      </c>
      <c r="B281" s="137"/>
      <c r="C281" s="137"/>
      <c r="D281" s="137"/>
      <c r="E281" s="137"/>
      <c r="F281" s="137"/>
      <c r="G281" s="137"/>
      <c r="H281" s="137"/>
      <c r="I281" s="137"/>
      <c r="J281" s="111"/>
    </row>
    <row r="282" spans="1:10" x14ac:dyDescent="0.25">
      <c r="A282" s="114"/>
      <c r="B282" s="56"/>
      <c r="C282" s="56"/>
      <c r="D282" s="56"/>
      <c r="E282" s="56"/>
      <c r="F282" s="56"/>
      <c r="G282" s="56"/>
      <c r="H282" s="56"/>
      <c r="I282" s="56"/>
      <c r="J282" s="139"/>
    </row>
    <row r="283" spans="1:10" x14ac:dyDescent="0.25">
      <c r="A283" s="114" t="s">
        <v>673</v>
      </c>
      <c r="B283" s="56">
        <v>1329353.53</v>
      </c>
      <c r="C283" s="56">
        <v>0</v>
      </c>
      <c r="D283" s="56">
        <v>0</v>
      </c>
      <c r="E283" s="56">
        <v>0</v>
      </c>
      <c r="F283" s="56">
        <v>0</v>
      </c>
      <c r="G283" s="56">
        <f t="shared" ref="G283:H284" si="75">B283+E283</f>
        <v>1329353.53</v>
      </c>
      <c r="H283" s="56">
        <f t="shared" si="75"/>
        <v>0</v>
      </c>
      <c r="I283" s="56">
        <f t="shared" ref="I283" si="76">SUM(G283:H283)</f>
        <v>1329353.53</v>
      </c>
      <c r="J283" s="139" t="s">
        <v>642</v>
      </c>
    </row>
    <row r="284" spans="1:10" x14ac:dyDescent="0.25">
      <c r="A284" s="114" t="s">
        <v>673</v>
      </c>
      <c r="B284" s="56">
        <v>92656137.379999995</v>
      </c>
      <c r="C284" s="56">
        <v>25284007.719999999</v>
      </c>
      <c r="D284" s="56">
        <v>0</v>
      </c>
      <c r="E284" s="56">
        <v>0</v>
      </c>
      <c r="F284" s="56">
        <v>0</v>
      </c>
      <c r="G284" s="56">
        <f t="shared" si="75"/>
        <v>92656137.379999995</v>
      </c>
      <c r="H284" s="56">
        <f t="shared" si="75"/>
        <v>25284007.719999999</v>
      </c>
      <c r="I284" s="56">
        <f t="shared" ref="I284" si="77">SUM(G284:H284)</f>
        <v>117940145.09999999</v>
      </c>
      <c r="J284" s="139" t="s">
        <v>575</v>
      </c>
    </row>
    <row r="285" spans="1:10" x14ac:dyDescent="0.25">
      <c r="A285" s="114" t="s">
        <v>278</v>
      </c>
      <c r="B285" s="56">
        <f>SUM(B282:B284)</f>
        <v>93985490.909999996</v>
      </c>
      <c r="C285" s="56">
        <f t="shared" ref="C285:H285" si="78">SUM(C282:C284)</f>
        <v>25284007.719999999</v>
      </c>
      <c r="D285" s="56">
        <f t="shared" si="78"/>
        <v>0</v>
      </c>
      <c r="E285" s="56">
        <f t="shared" si="78"/>
        <v>0</v>
      </c>
      <c r="F285" s="56">
        <f t="shared" si="78"/>
        <v>0</v>
      </c>
      <c r="G285" s="56">
        <f t="shared" si="78"/>
        <v>93985490.909999996</v>
      </c>
      <c r="H285" s="56">
        <f t="shared" si="78"/>
        <v>25284007.719999999</v>
      </c>
      <c r="I285" s="56">
        <f>SUM(I282:I284)</f>
        <v>119269498.63</v>
      </c>
      <c r="J285" s="140" t="s">
        <v>574</v>
      </c>
    </row>
    <row r="286" spans="1:10" x14ac:dyDescent="0.25">
      <c r="A286" s="55" t="s">
        <v>674</v>
      </c>
      <c r="B286" s="137"/>
      <c r="C286" s="137"/>
      <c r="D286" s="137"/>
      <c r="E286" s="137"/>
      <c r="F286" s="137"/>
      <c r="G286" s="137"/>
      <c r="H286" s="137"/>
      <c r="I286" s="137"/>
      <c r="J286" s="111"/>
    </row>
    <row r="287" spans="1:10" x14ac:dyDescent="0.25">
      <c r="A287" s="114" t="s">
        <v>675</v>
      </c>
      <c r="B287" s="56">
        <v>82890700.769999996</v>
      </c>
      <c r="C287" s="56">
        <v>94994833.180000007</v>
      </c>
      <c r="D287" s="56">
        <v>0</v>
      </c>
      <c r="E287" s="56">
        <v>0</v>
      </c>
      <c r="F287" s="56">
        <v>0</v>
      </c>
      <c r="G287" s="56">
        <f t="shared" ref="G287:H289" si="79">B287+E287</f>
        <v>82890700.769999996</v>
      </c>
      <c r="H287" s="56">
        <f t="shared" si="79"/>
        <v>94994833.180000007</v>
      </c>
      <c r="I287" s="56">
        <f t="shared" ref="I287:I289" si="80">SUM(G287:H287)</f>
        <v>177885533.94999999</v>
      </c>
      <c r="J287" s="139" t="s">
        <v>577</v>
      </c>
    </row>
    <row r="288" spans="1:10" x14ac:dyDescent="0.25">
      <c r="A288" s="114" t="s">
        <v>676</v>
      </c>
      <c r="B288" s="56">
        <v>-108194022.43000001</v>
      </c>
      <c r="C288" s="56">
        <v>-87769311.099999994</v>
      </c>
      <c r="D288" s="56">
        <v>0</v>
      </c>
      <c r="E288" s="56">
        <v>0</v>
      </c>
      <c r="F288" s="56">
        <v>0</v>
      </c>
      <c r="G288" s="56">
        <f t="shared" si="79"/>
        <v>-108194022.43000001</v>
      </c>
      <c r="H288" s="56">
        <f t="shared" si="79"/>
        <v>-87769311.099999994</v>
      </c>
      <c r="I288" s="56">
        <f t="shared" ref="I288" si="81">SUM(G288:H288)</f>
        <v>-195963333.53</v>
      </c>
      <c r="J288" s="139" t="s">
        <v>578</v>
      </c>
    </row>
    <row r="289" spans="1:10" x14ac:dyDescent="0.25">
      <c r="A289" s="114" t="s">
        <v>677</v>
      </c>
      <c r="B289" s="125">
        <v>0</v>
      </c>
      <c r="C289" s="125">
        <v>0</v>
      </c>
      <c r="D289" s="125">
        <v>0</v>
      </c>
      <c r="E289" s="125">
        <v>0</v>
      </c>
      <c r="F289" s="125">
        <v>0</v>
      </c>
      <c r="G289" s="125">
        <f t="shared" si="79"/>
        <v>0</v>
      </c>
      <c r="H289" s="125">
        <f t="shared" si="79"/>
        <v>0</v>
      </c>
      <c r="I289" s="125">
        <f t="shared" si="80"/>
        <v>0</v>
      </c>
      <c r="J289" s="139" t="s">
        <v>643</v>
      </c>
    </row>
    <row r="290" spans="1:10" x14ac:dyDescent="0.25">
      <c r="A290" s="114" t="s">
        <v>279</v>
      </c>
      <c r="B290" s="56">
        <f>SUM(B287:B289)</f>
        <v>-25303321.660000011</v>
      </c>
      <c r="C290" s="56">
        <f t="shared" ref="C290:I290" si="82">SUM(C287:C289)</f>
        <v>7225522.0800000131</v>
      </c>
      <c r="D290" s="56">
        <f t="shared" si="82"/>
        <v>0</v>
      </c>
      <c r="E290" s="56">
        <f t="shared" si="82"/>
        <v>0</v>
      </c>
      <c r="F290" s="56">
        <f t="shared" si="82"/>
        <v>0</v>
      </c>
      <c r="G290" s="56">
        <f t="shared" si="82"/>
        <v>-25303321.660000011</v>
      </c>
      <c r="H290" s="56">
        <f t="shared" si="82"/>
        <v>7225522.0800000131</v>
      </c>
      <c r="I290" s="56">
        <f t="shared" si="82"/>
        <v>-18077799.580000013</v>
      </c>
      <c r="J290" s="140" t="s">
        <v>576</v>
      </c>
    </row>
    <row r="291" spans="1:10" x14ac:dyDescent="0.25">
      <c r="A291" s="135"/>
      <c r="B291" s="125"/>
      <c r="C291" s="125"/>
      <c r="D291" s="125"/>
      <c r="E291" s="125"/>
      <c r="F291" s="125"/>
      <c r="G291" s="125"/>
      <c r="H291" s="125"/>
      <c r="I291" s="125"/>
      <c r="J291" s="111"/>
    </row>
    <row r="292" spans="1:10" ht="15.75" thickBot="1" x14ac:dyDescent="0.3">
      <c r="A292" s="113" t="s">
        <v>6</v>
      </c>
      <c r="B292" s="146">
        <f t="shared" ref="B292:I292" si="83">B65-B253-B276-B280-B285-B290</f>
        <v>507658009.18000025</v>
      </c>
      <c r="C292" s="146">
        <f t="shared" si="83"/>
        <v>285092208.73000002</v>
      </c>
      <c r="D292" s="146">
        <f t="shared" si="83"/>
        <v>-293854543.48000002</v>
      </c>
      <c r="E292" s="146">
        <f t="shared" si="83"/>
        <v>-189312686.54000002</v>
      </c>
      <c r="F292" s="146">
        <f t="shared" si="83"/>
        <v>-104541856.94000003</v>
      </c>
      <c r="G292" s="146">
        <f t="shared" si="83"/>
        <v>318345322.64000016</v>
      </c>
      <c r="H292" s="146">
        <f t="shared" si="83"/>
        <v>180550351.79000008</v>
      </c>
      <c r="I292" s="146">
        <f t="shared" si="83"/>
        <v>498895674.43000031</v>
      </c>
      <c r="J292" s="140" t="s">
        <v>386</v>
      </c>
    </row>
    <row r="293" spans="1:10" ht="15.75" thickTop="1" x14ac:dyDescent="0.25">
      <c r="A293" s="135"/>
      <c r="B293" s="137"/>
      <c r="C293" s="137"/>
      <c r="D293" s="137"/>
      <c r="E293" s="137"/>
      <c r="F293" s="137"/>
      <c r="G293" s="137"/>
      <c r="H293" s="137"/>
      <c r="I293" s="137"/>
      <c r="J293" s="111"/>
    </row>
    <row r="294" spans="1:10" x14ac:dyDescent="0.25">
      <c r="A294" s="113" t="s">
        <v>5</v>
      </c>
      <c r="B294" s="137"/>
      <c r="C294" s="137"/>
      <c r="D294" s="137"/>
      <c r="E294" s="137"/>
      <c r="F294" s="137"/>
      <c r="G294" s="137"/>
      <c r="H294" s="137"/>
      <c r="I294" s="137"/>
      <c r="J294" s="111"/>
    </row>
    <row r="295" spans="1:10" x14ac:dyDescent="0.25">
      <c r="A295" s="55" t="s">
        <v>665</v>
      </c>
      <c r="B295" s="56"/>
      <c r="C295" s="56"/>
      <c r="D295" s="56"/>
      <c r="E295" s="56"/>
      <c r="F295" s="56"/>
      <c r="G295" s="56"/>
      <c r="H295" s="56"/>
      <c r="I295" s="56"/>
      <c r="J295" s="111"/>
    </row>
    <row r="296" spans="1:10" x14ac:dyDescent="0.25">
      <c r="A296" s="114" t="s">
        <v>666</v>
      </c>
      <c r="B296" s="56">
        <v>16872508.23</v>
      </c>
      <c r="C296" s="56">
        <v>0</v>
      </c>
      <c r="D296" s="56">
        <v>0</v>
      </c>
      <c r="E296" s="56">
        <v>0</v>
      </c>
      <c r="F296" s="56">
        <v>0</v>
      </c>
      <c r="G296" s="56">
        <f t="shared" ref="G296:G297" si="84">B296+E296</f>
        <v>16872508.23</v>
      </c>
      <c r="H296" s="56">
        <f t="shared" ref="H296:H297" si="85">C296+F296</f>
        <v>0</v>
      </c>
      <c r="I296" s="56">
        <f t="shared" ref="I296:I297" si="86">SUM(G296:H296)</f>
        <v>16872508.23</v>
      </c>
      <c r="J296" s="143" t="s">
        <v>570</v>
      </c>
    </row>
    <row r="297" spans="1:10" x14ac:dyDescent="0.25">
      <c r="A297" s="114" t="s">
        <v>667</v>
      </c>
      <c r="B297" s="125">
        <v>67430617.700000003</v>
      </c>
      <c r="C297" s="125">
        <v>0</v>
      </c>
      <c r="D297" s="125">
        <v>0</v>
      </c>
      <c r="E297" s="125">
        <v>0</v>
      </c>
      <c r="F297" s="125">
        <v>0</v>
      </c>
      <c r="G297" s="125">
        <f t="shared" si="84"/>
        <v>67430617.700000003</v>
      </c>
      <c r="H297" s="125">
        <f t="shared" si="85"/>
        <v>0</v>
      </c>
      <c r="I297" s="125">
        <f t="shared" si="86"/>
        <v>67430617.700000003</v>
      </c>
      <c r="J297" s="143" t="s">
        <v>571</v>
      </c>
    </row>
    <row r="298" spans="1:10" x14ac:dyDescent="0.25">
      <c r="A298" s="114" t="s">
        <v>668</v>
      </c>
      <c r="B298" s="56">
        <f>SUM(B296:B297)</f>
        <v>84303125.930000007</v>
      </c>
      <c r="C298" s="56">
        <f t="shared" ref="C298:I298" si="87">SUM(C296:C297)</f>
        <v>0</v>
      </c>
      <c r="D298" s="56">
        <f t="shared" si="87"/>
        <v>0</v>
      </c>
      <c r="E298" s="56">
        <f t="shared" si="87"/>
        <v>0</v>
      </c>
      <c r="F298" s="56">
        <f t="shared" si="87"/>
        <v>0</v>
      </c>
      <c r="G298" s="56">
        <f t="shared" si="87"/>
        <v>84303125.930000007</v>
      </c>
      <c r="H298" s="56">
        <f t="shared" si="87"/>
        <v>0</v>
      </c>
      <c r="I298" s="56">
        <f t="shared" si="87"/>
        <v>84303125.930000007</v>
      </c>
      <c r="J298" s="140" t="s">
        <v>569</v>
      </c>
    </row>
    <row r="299" spans="1:10" x14ac:dyDescent="0.25">
      <c r="A299" s="55" t="s">
        <v>280</v>
      </c>
      <c r="B299" s="137"/>
      <c r="C299" s="137"/>
      <c r="D299" s="137"/>
      <c r="E299" s="137"/>
      <c r="F299" s="137"/>
      <c r="G299" s="137"/>
      <c r="H299" s="137"/>
      <c r="I299" s="137"/>
      <c r="J299" s="111"/>
    </row>
    <row r="300" spans="1:10" x14ac:dyDescent="0.25">
      <c r="A300" s="114" t="s">
        <v>281</v>
      </c>
      <c r="B300" s="56">
        <v>243222.39</v>
      </c>
      <c r="C300" s="56">
        <v>0</v>
      </c>
      <c r="D300" s="56">
        <v>-963.41</v>
      </c>
      <c r="E300" s="56">
        <v>-631.26</v>
      </c>
      <c r="F300" s="56">
        <v>-332.15</v>
      </c>
      <c r="G300" s="56">
        <f t="shared" ref="G300:H323" si="88">B300+E300</f>
        <v>242591.13</v>
      </c>
      <c r="H300" s="56">
        <f t="shared" si="88"/>
        <v>-332.15</v>
      </c>
      <c r="I300" s="56">
        <f t="shared" ref="I300:I323" si="89">SUM(G300:H300)</f>
        <v>242258.98</v>
      </c>
      <c r="J300" s="116" t="s">
        <v>581</v>
      </c>
    </row>
    <row r="301" spans="1:10" x14ac:dyDescent="0.25">
      <c r="A301" s="114" t="s">
        <v>282</v>
      </c>
      <c r="B301" s="56">
        <v>0</v>
      </c>
      <c r="C301" s="56">
        <v>0</v>
      </c>
      <c r="D301" s="56">
        <v>-63796885.299999997</v>
      </c>
      <c r="E301" s="56">
        <v>-41865152.850000001</v>
      </c>
      <c r="F301" s="56">
        <v>-21931732.449999999</v>
      </c>
      <c r="G301" s="56">
        <f t="shared" si="88"/>
        <v>-41865152.850000001</v>
      </c>
      <c r="H301" s="56">
        <f t="shared" si="88"/>
        <v>-21931732.449999999</v>
      </c>
      <c r="I301" s="56">
        <f t="shared" si="89"/>
        <v>-63796885.299999997</v>
      </c>
      <c r="J301" s="116" t="s">
        <v>582</v>
      </c>
    </row>
    <row r="302" spans="1:10" x14ac:dyDescent="0.25">
      <c r="A302" s="114" t="s">
        <v>283</v>
      </c>
      <c r="B302" s="56">
        <v>0</v>
      </c>
      <c r="C302" s="56">
        <v>0</v>
      </c>
      <c r="D302" s="56">
        <v>-23098084.199999999</v>
      </c>
      <c r="E302" s="56">
        <v>-15160957.609999999</v>
      </c>
      <c r="F302" s="56">
        <v>-7937126.5899999999</v>
      </c>
      <c r="G302" s="56">
        <f t="shared" si="88"/>
        <v>-15160957.609999999</v>
      </c>
      <c r="H302" s="56">
        <f t="shared" si="88"/>
        <v>-7937126.5899999999</v>
      </c>
      <c r="I302" s="56">
        <f t="shared" si="89"/>
        <v>-23098084.199999999</v>
      </c>
      <c r="J302" s="116" t="s">
        <v>583</v>
      </c>
    </row>
    <row r="303" spans="1:10" x14ac:dyDescent="0.25">
      <c r="A303" s="114" t="s">
        <v>284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88"/>
        <v>0</v>
      </c>
      <c r="H303" s="56">
        <f t="shared" si="88"/>
        <v>0</v>
      </c>
      <c r="I303" s="56">
        <f t="shared" si="89"/>
        <v>0</v>
      </c>
      <c r="J303" s="116" t="s">
        <v>644</v>
      </c>
    </row>
    <row r="304" spans="1:10" x14ac:dyDescent="0.25">
      <c r="A304" s="114" t="s">
        <v>285</v>
      </c>
      <c r="B304" s="56">
        <v>0</v>
      </c>
      <c r="C304" s="56">
        <v>0</v>
      </c>
      <c r="D304" s="56">
        <v>-255887.32</v>
      </c>
      <c r="E304" s="56">
        <v>-167865.97</v>
      </c>
      <c r="F304" s="56">
        <v>-88021.35</v>
      </c>
      <c r="G304" s="56">
        <f t="shared" si="88"/>
        <v>-167865.97</v>
      </c>
      <c r="H304" s="56">
        <f t="shared" si="88"/>
        <v>-88021.35</v>
      </c>
      <c r="I304" s="56">
        <f t="shared" si="89"/>
        <v>-255887.32</v>
      </c>
      <c r="J304" s="116" t="s">
        <v>584</v>
      </c>
    </row>
    <row r="305" spans="1:10" x14ac:dyDescent="0.25">
      <c r="A305" s="114" t="s">
        <v>286</v>
      </c>
      <c r="B305" s="56">
        <v>0</v>
      </c>
      <c r="C305" s="56">
        <v>262298.28999999998</v>
      </c>
      <c r="D305" s="56">
        <v>135236.4</v>
      </c>
      <c r="E305" s="56">
        <v>88724.42</v>
      </c>
      <c r="F305" s="56">
        <v>46511.98</v>
      </c>
      <c r="G305" s="56">
        <f t="shared" si="88"/>
        <v>88724.42</v>
      </c>
      <c r="H305" s="56">
        <f t="shared" si="88"/>
        <v>308810.26999999996</v>
      </c>
      <c r="I305" s="56">
        <f t="shared" ref="I305" si="90">SUM(G305:H305)</f>
        <v>397534.68999999994</v>
      </c>
      <c r="J305" s="116" t="s">
        <v>690</v>
      </c>
    </row>
    <row r="306" spans="1:10" x14ac:dyDescent="0.25">
      <c r="A306" s="114" t="s">
        <v>287</v>
      </c>
      <c r="B306" s="56">
        <v>0</v>
      </c>
      <c r="C306" s="56">
        <v>-39809.019999999997</v>
      </c>
      <c r="D306" s="56">
        <v>-931082.67</v>
      </c>
      <c r="E306" s="56">
        <v>-611351.18999999994</v>
      </c>
      <c r="F306" s="56">
        <v>-319731.48</v>
      </c>
      <c r="G306" s="56">
        <f t="shared" si="88"/>
        <v>-611351.18999999994</v>
      </c>
      <c r="H306" s="56">
        <f t="shared" si="88"/>
        <v>-359540.5</v>
      </c>
      <c r="I306" s="56">
        <f t="shared" si="89"/>
        <v>-970891.69</v>
      </c>
      <c r="J306" s="116" t="s">
        <v>585</v>
      </c>
    </row>
    <row r="307" spans="1:10" x14ac:dyDescent="0.25">
      <c r="A307" s="114" t="s">
        <v>288</v>
      </c>
      <c r="B307" s="56">
        <v>0</v>
      </c>
      <c r="C307" s="56">
        <v>0</v>
      </c>
      <c r="D307" s="56">
        <v>0</v>
      </c>
      <c r="E307" s="56">
        <v>0</v>
      </c>
      <c r="F307" s="56">
        <v>0</v>
      </c>
      <c r="G307" s="56">
        <f t="shared" si="88"/>
        <v>0</v>
      </c>
      <c r="H307" s="56">
        <f t="shared" si="88"/>
        <v>0</v>
      </c>
      <c r="I307" s="56">
        <f t="shared" si="89"/>
        <v>0</v>
      </c>
      <c r="J307" s="116"/>
    </row>
    <row r="308" spans="1:10" x14ac:dyDescent="0.25">
      <c r="A308" s="114" t="s">
        <v>289</v>
      </c>
      <c r="B308" s="56">
        <v>0</v>
      </c>
      <c r="C308" s="56">
        <v>0</v>
      </c>
      <c r="D308" s="56">
        <v>14215179.76</v>
      </c>
      <c r="E308" s="56">
        <v>9324420.4000000004</v>
      </c>
      <c r="F308" s="56">
        <v>4890759.3600000003</v>
      </c>
      <c r="G308" s="56">
        <f t="shared" si="88"/>
        <v>9324420.4000000004</v>
      </c>
      <c r="H308" s="56">
        <f t="shared" si="88"/>
        <v>4890759.3600000003</v>
      </c>
      <c r="I308" s="56">
        <f t="shared" si="89"/>
        <v>14215179.760000002</v>
      </c>
      <c r="J308" s="116" t="s">
        <v>586</v>
      </c>
    </row>
    <row r="309" spans="1:10" x14ac:dyDescent="0.25">
      <c r="A309" s="114" t="s">
        <v>290</v>
      </c>
      <c r="B309" s="56">
        <v>0</v>
      </c>
      <c r="C309" s="56">
        <v>0</v>
      </c>
      <c r="D309" s="56">
        <v>0</v>
      </c>
      <c r="E309" s="56">
        <v>0</v>
      </c>
      <c r="F309" s="56">
        <v>0</v>
      </c>
      <c r="G309" s="56">
        <f t="shared" si="88"/>
        <v>0</v>
      </c>
      <c r="H309" s="56">
        <f t="shared" si="88"/>
        <v>0</v>
      </c>
      <c r="I309" s="56">
        <f t="shared" si="89"/>
        <v>0</v>
      </c>
      <c r="J309" s="116" t="s">
        <v>587</v>
      </c>
    </row>
    <row r="310" spans="1:10" x14ac:dyDescent="0.25">
      <c r="A310" s="114" t="s">
        <v>291</v>
      </c>
      <c r="B310" s="56">
        <v>0</v>
      </c>
      <c r="C310" s="56">
        <v>0</v>
      </c>
      <c r="D310" s="56">
        <v>450041.7</v>
      </c>
      <c r="E310" s="56">
        <v>295327.18</v>
      </c>
      <c r="F310" s="56">
        <v>154714.51999999999</v>
      </c>
      <c r="G310" s="56">
        <f t="shared" si="88"/>
        <v>295327.18</v>
      </c>
      <c r="H310" s="56">
        <f t="shared" si="88"/>
        <v>154714.51999999999</v>
      </c>
      <c r="I310" s="56">
        <f t="shared" si="89"/>
        <v>450041.69999999995</v>
      </c>
      <c r="J310" s="116" t="s">
        <v>588</v>
      </c>
    </row>
    <row r="311" spans="1:10" x14ac:dyDescent="0.25">
      <c r="A311" s="114" t="s">
        <v>292</v>
      </c>
      <c r="B311" s="56">
        <v>7250279.8700000001</v>
      </c>
      <c r="C311" s="56">
        <v>5468926.5700000003</v>
      </c>
      <c r="D311" s="56">
        <v>-18920631.460000001</v>
      </c>
      <c r="E311" s="56">
        <v>-12415343.199999999</v>
      </c>
      <c r="F311" s="56">
        <v>-6505288.2599999998</v>
      </c>
      <c r="G311" s="56">
        <f t="shared" si="88"/>
        <v>-5165063.3299999991</v>
      </c>
      <c r="H311" s="56">
        <f t="shared" si="88"/>
        <v>-1036361.6899999995</v>
      </c>
      <c r="I311" s="56">
        <f t="shared" ref="I311" si="91">SUM(G311:H311)</f>
        <v>-6201425.0199999986</v>
      </c>
      <c r="J311" s="116" t="s">
        <v>589</v>
      </c>
    </row>
    <row r="312" spans="1:10" x14ac:dyDescent="0.25">
      <c r="A312" s="114" t="s">
        <v>293</v>
      </c>
      <c r="B312" s="56">
        <v>-40124599.350000001</v>
      </c>
      <c r="C312" s="56">
        <v>-3921285.07</v>
      </c>
      <c r="D312" s="56">
        <v>-1918449.65</v>
      </c>
      <c r="E312" s="56">
        <v>-1258998.48</v>
      </c>
      <c r="F312" s="56">
        <v>-659451.17000000004</v>
      </c>
      <c r="G312" s="56">
        <f t="shared" si="88"/>
        <v>-41383597.829999998</v>
      </c>
      <c r="H312" s="56">
        <f t="shared" si="88"/>
        <v>-4580736.24</v>
      </c>
      <c r="I312" s="56">
        <f t="shared" si="89"/>
        <v>-45964334.07</v>
      </c>
      <c r="J312" s="116" t="s">
        <v>590</v>
      </c>
    </row>
    <row r="313" spans="1:10" x14ac:dyDescent="0.25">
      <c r="A313" s="114" t="s">
        <v>294</v>
      </c>
      <c r="B313" s="56">
        <v>-106095.37</v>
      </c>
      <c r="C313" s="56">
        <v>-1050</v>
      </c>
      <c r="D313" s="56">
        <v>-68905.83</v>
      </c>
      <c r="E313" s="56">
        <v>-45223.69</v>
      </c>
      <c r="F313" s="56">
        <v>-23682.14</v>
      </c>
      <c r="G313" s="56">
        <f t="shared" si="88"/>
        <v>-151319.06</v>
      </c>
      <c r="H313" s="56">
        <f t="shared" si="88"/>
        <v>-24732.14</v>
      </c>
      <c r="I313" s="56">
        <f t="shared" si="89"/>
        <v>-176051.20000000001</v>
      </c>
      <c r="J313" s="116" t="s">
        <v>591</v>
      </c>
    </row>
    <row r="314" spans="1:10" x14ac:dyDescent="0.25">
      <c r="A314" s="114" t="s">
        <v>295</v>
      </c>
      <c r="B314" s="56">
        <v>-141078.88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88"/>
        <v>-141078.88</v>
      </c>
      <c r="H314" s="56">
        <f t="shared" si="88"/>
        <v>0</v>
      </c>
      <c r="I314" s="56">
        <f t="shared" si="89"/>
        <v>-141078.88</v>
      </c>
      <c r="J314" s="116" t="s">
        <v>645</v>
      </c>
    </row>
    <row r="315" spans="1:10" x14ac:dyDescent="0.25">
      <c r="A315" s="114" t="s">
        <v>296</v>
      </c>
      <c r="B315" s="56">
        <v>0</v>
      </c>
      <c r="C315" s="56">
        <v>0</v>
      </c>
      <c r="D315" s="56">
        <v>0</v>
      </c>
      <c r="E315" s="56">
        <v>0</v>
      </c>
      <c r="F315" s="56">
        <v>0</v>
      </c>
      <c r="G315" s="56">
        <f t="shared" si="88"/>
        <v>0</v>
      </c>
      <c r="H315" s="56">
        <f t="shared" si="88"/>
        <v>0</v>
      </c>
      <c r="I315" s="56">
        <f t="shared" si="89"/>
        <v>0</v>
      </c>
      <c r="J315" s="116" t="s">
        <v>646</v>
      </c>
    </row>
    <row r="316" spans="1:10" x14ac:dyDescent="0.25">
      <c r="A316" s="114" t="s">
        <v>297</v>
      </c>
      <c r="B316" s="56">
        <v>-423287.56</v>
      </c>
      <c r="C316" s="56">
        <v>0</v>
      </c>
      <c r="D316" s="56">
        <v>0</v>
      </c>
      <c r="E316" s="56">
        <v>0</v>
      </c>
      <c r="F316" s="56">
        <v>0</v>
      </c>
      <c r="G316" s="56">
        <f t="shared" si="88"/>
        <v>-423287.56</v>
      </c>
      <c r="H316" s="56">
        <f t="shared" si="88"/>
        <v>0</v>
      </c>
      <c r="I316" s="56">
        <f t="shared" si="89"/>
        <v>-423287.56</v>
      </c>
      <c r="J316" s="116" t="s">
        <v>592</v>
      </c>
    </row>
    <row r="317" spans="1:10" x14ac:dyDescent="0.25">
      <c r="A317" s="114" t="s">
        <v>298</v>
      </c>
      <c r="B317" s="56">
        <v>0</v>
      </c>
      <c r="C317" s="56">
        <v>0</v>
      </c>
      <c r="D317" s="56">
        <v>0</v>
      </c>
      <c r="E317" s="56">
        <v>0</v>
      </c>
      <c r="F317" s="56">
        <v>0</v>
      </c>
      <c r="G317" s="56">
        <f t="shared" si="88"/>
        <v>0</v>
      </c>
      <c r="H317" s="56">
        <f t="shared" si="88"/>
        <v>0</v>
      </c>
      <c r="I317" s="56">
        <f t="shared" si="89"/>
        <v>0</v>
      </c>
      <c r="J317" s="116"/>
    </row>
    <row r="318" spans="1:10" x14ac:dyDescent="0.25">
      <c r="A318" s="114" t="s">
        <v>299</v>
      </c>
      <c r="B318" s="56">
        <v>0</v>
      </c>
      <c r="C318" s="56">
        <v>0</v>
      </c>
      <c r="D318" s="56">
        <v>0</v>
      </c>
      <c r="E318" s="56">
        <v>0</v>
      </c>
      <c r="F318" s="56">
        <v>0</v>
      </c>
      <c r="G318" s="56">
        <f t="shared" si="88"/>
        <v>0</v>
      </c>
      <c r="H318" s="56">
        <f t="shared" si="88"/>
        <v>0</v>
      </c>
      <c r="I318" s="56">
        <f t="shared" si="89"/>
        <v>0</v>
      </c>
      <c r="J318" s="116" t="s">
        <v>647</v>
      </c>
    </row>
    <row r="319" spans="1:10" x14ac:dyDescent="0.25">
      <c r="A319" s="114" t="s">
        <v>300</v>
      </c>
      <c r="B319" s="56">
        <v>10250</v>
      </c>
      <c r="C319" s="56">
        <v>0</v>
      </c>
      <c r="D319" s="56">
        <v>22850</v>
      </c>
      <c r="E319" s="56">
        <v>14989.81</v>
      </c>
      <c r="F319" s="56">
        <v>7860.19</v>
      </c>
      <c r="G319" s="56">
        <f t="shared" si="88"/>
        <v>25239.809999999998</v>
      </c>
      <c r="H319" s="56">
        <f t="shared" si="88"/>
        <v>7860.19</v>
      </c>
      <c r="I319" s="56">
        <f t="shared" si="89"/>
        <v>33100</v>
      </c>
      <c r="J319" s="116" t="s">
        <v>593</v>
      </c>
    </row>
    <row r="320" spans="1:10" x14ac:dyDescent="0.25">
      <c r="A320" s="114" t="s">
        <v>301</v>
      </c>
      <c r="B320" s="56">
        <v>0</v>
      </c>
      <c r="C320" s="56">
        <v>0</v>
      </c>
      <c r="D320" s="56">
        <v>-1571456.49</v>
      </c>
      <c r="E320" s="56">
        <v>-1030799.7</v>
      </c>
      <c r="F320" s="56">
        <v>-540656.79</v>
      </c>
      <c r="G320" s="56">
        <f t="shared" si="88"/>
        <v>-1030799.7</v>
      </c>
      <c r="H320" s="56">
        <f t="shared" si="88"/>
        <v>-540656.79</v>
      </c>
      <c r="I320" s="56">
        <f t="shared" si="89"/>
        <v>-1571456.49</v>
      </c>
      <c r="J320" s="116" t="s">
        <v>594</v>
      </c>
    </row>
    <row r="321" spans="1:10" x14ac:dyDescent="0.25">
      <c r="A321" s="114" t="s">
        <v>302</v>
      </c>
      <c r="B321" s="56">
        <v>743444</v>
      </c>
      <c r="C321" s="56">
        <v>0</v>
      </c>
      <c r="D321" s="56">
        <v>-74502.38</v>
      </c>
      <c r="E321" s="56">
        <v>-48863.33</v>
      </c>
      <c r="F321" s="56">
        <v>-25639.05</v>
      </c>
      <c r="G321" s="56">
        <f t="shared" si="88"/>
        <v>694580.67</v>
      </c>
      <c r="H321" s="56">
        <f t="shared" si="88"/>
        <v>-25639.05</v>
      </c>
      <c r="I321" s="56">
        <f t="shared" si="89"/>
        <v>668941.62</v>
      </c>
      <c r="J321" s="116" t="s">
        <v>595</v>
      </c>
    </row>
    <row r="322" spans="1:10" x14ac:dyDescent="0.25">
      <c r="A322" s="114" t="s">
        <v>303</v>
      </c>
      <c r="B322" s="56">
        <v>0</v>
      </c>
      <c r="C322" s="56">
        <v>223.57</v>
      </c>
      <c r="D322" s="56">
        <v>8641465.3699999992</v>
      </c>
      <c r="E322" s="56">
        <v>5670668.0300000003</v>
      </c>
      <c r="F322" s="56">
        <v>2970797.34</v>
      </c>
      <c r="G322" s="56">
        <f t="shared" si="88"/>
        <v>5670668.0300000003</v>
      </c>
      <c r="H322" s="56">
        <f t="shared" si="88"/>
        <v>2971020.9099999997</v>
      </c>
      <c r="I322" s="56">
        <f t="shared" si="89"/>
        <v>8641688.9399999995</v>
      </c>
      <c r="J322" s="116" t="s">
        <v>596</v>
      </c>
    </row>
    <row r="323" spans="1:10" x14ac:dyDescent="0.25">
      <c r="A323" s="114" t="s">
        <v>304</v>
      </c>
      <c r="B323" s="125">
        <v>7500308.75</v>
      </c>
      <c r="C323" s="125">
        <v>2590909.12</v>
      </c>
      <c r="D323" s="125">
        <v>8649303.3900000006</v>
      </c>
      <c r="E323" s="125">
        <v>5674922.9699999997</v>
      </c>
      <c r="F323" s="125">
        <v>2974380.42</v>
      </c>
      <c r="G323" s="125">
        <f t="shared" si="88"/>
        <v>13175231.719999999</v>
      </c>
      <c r="H323" s="125">
        <f t="shared" si="88"/>
        <v>5565289.54</v>
      </c>
      <c r="I323" s="125">
        <f t="shared" si="89"/>
        <v>18740521.259999998</v>
      </c>
      <c r="J323" s="116" t="s">
        <v>597</v>
      </c>
    </row>
    <row r="324" spans="1:10" x14ac:dyDescent="0.25">
      <c r="A324" s="114" t="s">
        <v>305</v>
      </c>
      <c r="B324" s="56">
        <f>SUM(B300:B323)</f>
        <v>-25047556.150000002</v>
      </c>
      <c r="C324" s="56">
        <f t="shared" ref="C324:I324" si="92">SUM(C300:C323)</f>
        <v>4360213.46</v>
      </c>
      <c r="D324" s="56">
        <f t="shared" si="92"/>
        <v>-78522772.089999959</v>
      </c>
      <c r="E324" s="56">
        <f t="shared" si="92"/>
        <v>-51536134.469999991</v>
      </c>
      <c r="F324" s="56">
        <f t="shared" si="92"/>
        <v>-26986637.620000005</v>
      </c>
      <c r="G324" s="56">
        <f t="shared" si="92"/>
        <v>-76583690.61999999</v>
      </c>
      <c r="H324" s="56">
        <f t="shared" si="92"/>
        <v>-22626424.16</v>
      </c>
      <c r="I324" s="56">
        <f t="shared" si="92"/>
        <v>-99210114.779999971</v>
      </c>
      <c r="J324" s="140" t="s">
        <v>580</v>
      </c>
    </row>
    <row r="325" spans="1:10" x14ac:dyDescent="0.25">
      <c r="A325" s="55" t="s">
        <v>306</v>
      </c>
      <c r="B325" s="56"/>
      <c r="C325" s="56"/>
      <c r="D325" s="56"/>
      <c r="E325" s="56"/>
      <c r="F325" s="56"/>
      <c r="G325" s="56"/>
      <c r="H325" s="56"/>
      <c r="I325" s="56"/>
      <c r="J325" s="117"/>
    </row>
    <row r="326" spans="1:10" x14ac:dyDescent="0.25">
      <c r="A326" s="114" t="s">
        <v>307</v>
      </c>
      <c r="B326" s="56">
        <v>0</v>
      </c>
      <c r="C326" s="56">
        <v>0</v>
      </c>
      <c r="D326" s="56">
        <v>264443111.77000001</v>
      </c>
      <c r="E326" s="56">
        <v>173513246.30000001</v>
      </c>
      <c r="F326" s="56">
        <v>90929865.469999999</v>
      </c>
      <c r="G326" s="56">
        <f t="shared" ref="G326:H334" si="93">B326+E326</f>
        <v>173513246.30000001</v>
      </c>
      <c r="H326" s="56">
        <f t="shared" si="93"/>
        <v>90929865.469999999</v>
      </c>
      <c r="I326" s="56">
        <f t="shared" ref="I326:I334" si="94">SUM(G326:H326)</f>
        <v>264443111.77000001</v>
      </c>
      <c r="J326" s="116" t="s">
        <v>599</v>
      </c>
    </row>
    <row r="327" spans="1:10" x14ac:dyDescent="0.25">
      <c r="A327" s="114" t="s">
        <v>308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93"/>
        <v>0</v>
      </c>
      <c r="H327" s="56">
        <f t="shared" si="93"/>
        <v>0</v>
      </c>
      <c r="I327" s="56">
        <f t="shared" si="94"/>
        <v>0</v>
      </c>
      <c r="J327" s="117"/>
    </row>
    <row r="328" spans="1:10" x14ac:dyDescent="0.25">
      <c r="A328" s="114" t="s">
        <v>309</v>
      </c>
      <c r="B328" s="56">
        <v>0</v>
      </c>
      <c r="C328" s="56">
        <v>0</v>
      </c>
      <c r="D328" s="56">
        <v>2738167.61</v>
      </c>
      <c r="E328" s="56">
        <v>1796635.7</v>
      </c>
      <c r="F328" s="56">
        <v>941531.91</v>
      </c>
      <c r="G328" s="56">
        <f t="shared" si="93"/>
        <v>1796635.7</v>
      </c>
      <c r="H328" s="56">
        <f t="shared" si="93"/>
        <v>941531.91</v>
      </c>
      <c r="I328" s="56">
        <f t="shared" si="94"/>
        <v>2738167.61</v>
      </c>
      <c r="J328" s="116" t="s">
        <v>600</v>
      </c>
    </row>
    <row r="329" spans="1:10" x14ac:dyDescent="0.25">
      <c r="A329" s="114" t="s">
        <v>310</v>
      </c>
      <c r="B329" s="56">
        <v>0</v>
      </c>
      <c r="C329" s="56">
        <v>0</v>
      </c>
      <c r="D329" s="56">
        <v>2030451.76</v>
      </c>
      <c r="E329" s="56">
        <v>1332312.98</v>
      </c>
      <c r="F329" s="56">
        <v>698138.78</v>
      </c>
      <c r="G329" s="56">
        <f t="shared" si="93"/>
        <v>1332312.98</v>
      </c>
      <c r="H329" s="56">
        <f t="shared" si="93"/>
        <v>698138.78</v>
      </c>
      <c r="I329" s="56">
        <f t="shared" si="94"/>
        <v>2030451.76</v>
      </c>
      <c r="J329" s="116" t="s">
        <v>601</v>
      </c>
    </row>
    <row r="330" spans="1:10" x14ac:dyDescent="0.25">
      <c r="A330" s="114" t="s">
        <v>311</v>
      </c>
      <c r="B330" s="56">
        <v>0</v>
      </c>
      <c r="C330" s="56">
        <v>0</v>
      </c>
      <c r="D330" s="56">
        <v>0</v>
      </c>
      <c r="E330" s="56">
        <v>0</v>
      </c>
      <c r="F330" s="56">
        <v>0</v>
      </c>
      <c r="G330" s="56">
        <f t="shared" si="93"/>
        <v>0</v>
      </c>
      <c r="H330" s="56">
        <f t="shared" si="93"/>
        <v>0</v>
      </c>
      <c r="I330" s="56">
        <f t="shared" si="94"/>
        <v>0</v>
      </c>
      <c r="J330" s="116" t="s">
        <v>648</v>
      </c>
    </row>
    <row r="331" spans="1:10" x14ac:dyDescent="0.25">
      <c r="A331" s="114" t="s">
        <v>312</v>
      </c>
      <c r="B331" s="56">
        <v>0</v>
      </c>
      <c r="C331" s="56">
        <v>0</v>
      </c>
      <c r="D331" s="56">
        <v>0</v>
      </c>
      <c r="E331" s="56">
        <v>0</v>
      </c>
      <c r="F331" s="56">
        <v>0</v>
      </c>
      <c r="G331" s="56">
        <f t="shared" si="93"/>
        <v>0</v>
      </c>
      <c r="H331" s="56">
        <f t="shared" si="93"/>
        <v>0</v>
      </c>
      <c r="I331" s="56">
        <f t="shared" si="94"/>
        <v>0</v>
      </c>
      <c r="J331" s="116" t="s">
        <v>649</v>
      </c>
    </row>
    <row r="332" spans="1:10" x14ac:dyDescent="0.25">
      <c r="A332" s="114" t="s">
        <v>313</v>
      </c>
      <c r="B332" s="56">
        <v>0</v>
      </c>
      <c r="C332" s="56">
        <v>0</v>
      </c>
      <c r="D332" s="56">
        <v>0</v>
      </c>
      <c r="E332" s="56">
        <v>0</v>
      </c>
      <c r="F332" s="56">
        <v>0</v>
      </c>
      <c r="G332" s="56">
        <f t="shared" si="93"/>
        <v>0</v>
      </c>
      <c r="H332" s="56">
        <f t="shared" si="93"/>
        <v>0</v>
      </c>
      <c r="I332" s="56">
        <f t="shared" si="94"/>
        <v>0</v>
      </c>
      <c r="J332" s="116" t="s">
        <v>650</v>
      </c>
    </row>
    <row r="333" spans="1:10" x14ac:dyDescent="0.25">
      <c r="A333" s="114" t="s">
        <v>314</v>
      </c>
      <c r="B333" s="56">
        <v>7370326.6900000004</v>
      </c>
      <c r="C333" s="56">
        <v>12933801.960000001</v>
      </c>
      <c r="D333" s="56">
        <v>8886822.6400000006</v>
      </c>
      <c r="E333" s="56">
        <v>5829264.5599999996</v>
      </c>
      <c r="F333" s="56">
        <v>3057558.08</v>
      </c>
      <c r="G333" s="56">
        <f t="shared" si="93"/>
        <v>13199591.25</v>
      </c>
      <c r="H333" s="56">
        <f t="shared" si="93"/>
        <v>15991360.040000001</v>
      </c>
      <c r="I333" s="56">
        <f t="shared" si="94"/>
        <v>29190951.289999999</v>
      </c>
      <c r="J333" s="116" t="s">
        <v>602</v>
      </c>
    </row>
    <row r="334" spans="1:10" x14ac:dyDescent="0.25">
      <c r="A334" s="114" t="s">
        <v>315</v>
      </c>
      <c r="B334" s="125">
        <v>-27911316.170000002</v>
      </c>
      <c r="C334" s="125">
        <v>-2167562.0499999998</v>
      </c>
      <c r="D334" s="125">
        <v>-1193616.6100000001</v>
      </c>
      <c r="E334" s="125">
        <v>-783284.37</v>
      </c>
      <c r="F334" s="125">
        <v>-410332.24</v>
      </c>
      <c r="G334" s="125">
        <f t="shared" si="93"/>
        <v>-28694600.540000003</v>
      </c>
      <c r="H334" s="125">
        <f t="shared" si="93"/>
        <v>-2577894.29</v>
      </c>
      <c r="I334" s="125">
        <f t="shared" si="94"/>
        <v>-31272494.830000002</v>
      </c>
      <c r="J334" s="116" t="s">
        <v>603</v>
      </c>
    </row>
    <row r="335" spans="1:10" x14ac:dyDescent="0.25">
      <c r="A335" s="114" t="s">
        <v>316</v>
      </c>
      <c r="B335" s="56">
        <f>SUM(B326:B334)</f>
        <v>-20540989.48</v>
      </c>
      <c r="C335" s="56">
        <f t="shared" ref="C335:I335" si="95">SUM(C326:C334)</f>
        <v>10766239.91</v>
      </c>
      <c r="D335" s="56">
        <f t="shared" si="95"/>
        <v>276904937.17000002</v>
      </c>
      <c r="E335" s="56">
        <f t="shared" si="95"/>
        <v>181688175.16999999</v>
      </c>
      <c r="F335" s="56">
        <f t="shared" si="95"/>
        <v>95216762</v>
      </c>
      <c r="G335" s="56">
        <f t="shared" si="95"/>
        <v>161147185.69</v>
      </c>
      <c r="H335" s="56">
        <f t="shared" si="95"/>
        <v>105983001.91</v>
      </c>
      <c r="I335" s="56">
        <f t="shared" si="95"/>
        <v>267130187.60000005</v>
      </c>
      <c r="J335" s="151" t="s">
        <v>598</v>
      </c>
    </row>
    <row r="336" spans="1:10" x14ac:dyDescent="0.25">
      <c r="A336" s="55" t="s">
        <v>317</v>
      </c>
      <c r="B336" s="56"/>
      <c r="C336" s="56"/>
      <c r="D336" s="56"/>
      <c r="E336" s="56"/>
      <c r="F336" s="56"/>
      <c r="G336" s="56"/>
      <c r="H336" s="56"/>
      <c r="I336" s="56"/>
    </row>
    <row r="337" spans="1:10" x14ac:dyDescent="0.25">
      <c r="A337" s="114" t="s">
        <v>318</v>
      </c>
      <c r="B337" s="56">
        <v>0</v>
      </c>
      <c r="C337" s="56">
        <v>0</v>
      </c>
      <c r="D337" s="56">
        <v>0</v>
      </c>
      <c r="E337" s="56">
        <v>0</v>
      </c>
      <c r="F337" s="56">
        <v>0</v>
      </c>
      <c r="G337" s="56">
        <f t="shared" ref="G337:H338" si="96">B337+E337</f>
        <v>0</v>
      </c>
      <c r="H337" s="56">
        <f t="shared" si="96"/>
        <v>0</v>
      </c>
      <c r="I337" s="56">
        <f t="shared" ref="I337:I338" si="97">SUM(G337:H337)</f>
        <v>0</v>
      </c>
      <c r="J337" s="111"/>
    </row>
    <row r="338" spans="1:10" x14ac:dyDescent="0.25">
      <c r="A338" s="114" t="s">
        <v>319</v>
      </c>
      <c r="B338" s="125">
        <v>0</v>
      </c>
      <c r="C338" s="125">
        <v>0</v>
      </c>
      <c r="D338" s="125">
        <v>0</v>
      </c>
      <c r="E338" s="125">
        <v>0</v>
      </c>
      <c r="F338" s="125">
        <v>0</v>
      </c>
      <c r="G338" s="125">
        <f t="shared" si="96"/>
        <v>0</v>
      </c>
      <c r="H338" s="125">
        <f t="shared" si="96"/>
        <v>0</v>
      </c>
      <c r="I338" s="125">
        <f t="shared" si="97"/>
        <v>0</v>
      </c>
      <c r="J338" s="116" t="s">
        <v>651</v>
      </c>
    </row>
    <row r="339" spans="1:10" x14ac:dyDescent="0.25">
      <c r="A339" s="114" t="s">
        <v>320</v>
      </c>
      <c r="B339" s="56">
        <f>SUM(B337:B338)</f>
        <v>0</v>
      </c>
      <c r="C339" s="56">
        <f t="shared" ref="C339:I339" si="98">SUM(C337:C338)</f>
        <v>0</v>
      </c>
      <c r="D339" s="56">
        <f t="shared" si="98"/>
        <v>0</v>
      </c>
      <c r="E339" s="56">
        <f t="shared" si="98"/>
        <v>0</v>
      </c>
      <c r="F339" s="56">
        <f t="shared" si="98"/>
        <v>0</v>
      </c>
      <c r="G339" s="56">
        <f t="shared" si="98"/>
        <v>0</v>
      </c>
      <c r="H339" s="56">
        <f t="shared" si="98"/>
        <v>0</v>
      </c>
      <c r="I339" s="56">
        <f t="shared" si="98"/>
        <v>0</v>
      </c>
      <c r="J339" s="117"/>
    </row>
    <row r="340" spans="1:10" x14ac:dyDescent="0.25">
      <c r="A340" s="135"/>
      <c r="B340" s="56">
        <v>0</v>
      </c>
      <c r="C340" s="56">
        <v>0</v>
      </c>
      <c r="D340" s="56">
        <v>0</v>
      </c>
      <c r="E340" s="56">
        <v>0</v>
      </c>
      <c r="F340" s="56">
        <v>0</v>
      </c>
      <c r="G340" s="56">
        <v>0</v>
      </c>
      <c r="H340" s="56">
        <v>0</v>
      </c>
      <c r="I340" s="56">
        <v>0</v>
      </c>
      <c r="J340" s="114"/>
    </row>
    <row r="341" spans="1:10" x14ac:dyDescent="0.25">
      <c r="A341" s="113" t="s">
        <v>1</v>
      </c>
      <c r="B341" s="56">
        <f>B298+B324+B335+B339</f>
        <v>38714580.299999997</v>
      </c>
      <c r="C341" s="56">
        <f t="shared" ref="C341:I341" si="99">C298+C324+C335+C339</f>
        <v>15126453.370000001</v>
      </c>
      <c r="D341" s="56">
        <f t="shared" si="99"/>
        <v>198382165.08000004</v>
      </c>
      <c r="E341" s="56">
        <f t="shared" si="99"/>
        <v>130152040.69999999</v>
      </c>
      <c r="F341" s="56">
        <f t="shared" si="99"/>
        <v>68230124.379999995</v>
      </c>
      <c r="G341" s="56">
        <f t="shared" si="99"/>
        <v>168866621</v>
      </c>
      <c r="H341" s="56">
        <f t="shared" si="99"/>
        <v>83356577.75</v>
      </c>
      <c r="I341" s="56">
        <f t="shared" si="99"/>
        <v>252223198.75000009</v>
      </c>
      <c r="J341" s="152" t="s">
        <v>579</v>
      </c>
    </row>
    <row r="342" spans="1:10" x14ac:dyDescent="0.25">
      <c r="A342" s="135"/>
      <c r="B342" s="125"/>
      <c r="C342" s="125"/>
      <c r="D342" s="125"/>
      <c r="E342" s="125"/>
      <c r="F342" s="125"/>
      <c r="G342" s="125"/>
      <c r="H342" s="125"/>
      <c r="I342" s="125"/>
      <c r="J342" s="114"/>
    </row>
    <row r="343" spans="1:10" ht="15.75" thickBot="1" x14ac:dyDescent="0.3">
      <c r="A343" s="113" t="s">
        <v>0</v>
      </c>
      <c r="B343" s="153">
        <f>B292-B341</f>
        <v>468943428.88000023</v>
      </c>
      <c r="C343" s="153">
        <f t="shared" ref="C343:I343" si="100">C292-C341</f>
        <v>269965755.36000001</v>
      </c>
      <c r="D343" s="153">
        <f t="shared" si="100"/>
        <v>-492236708.56000006</v>
      </c>
      <c r="E343" s="153">
        <f t="shared" si="100"/>
        <v>-319464727.24000001</v>
      </c>
      <c r="F343" s="153">
        <f t="shared" si="100"/>
        <v>-172771981.32000002</v>
      </c>
      <c r="G343" s="153">
        <f t="shared" si="100"/>
        <v>149478701.64000016</v>
      </c>
      <c r="H343" s="153">
        <f t="shared" si="100"/>
        <v>97193774.040000081</v>
      </c>
      <c r="I343" s="153">
        <f t="shared" si="100"/>
        <v>246672475.68000022</v>
      </c>
      <c r="J343" s="154" t="s">
        <v>385</v>
      </c>
    </row>
    <row r="344" spans="1:10" ht="15.75" thickTop="1" x14ac:dyDescent="0.25">
      <c r="I344" s="155">
        <f>'Unallocated Summary'!F48-I343</f>
        <v>0</v>
      </c>
      <c r="J344" s="114"/>
    </row>
    <row r="345" spans="1:10" x14ac:dyDescent="0.25">
      <c r="A345" s="141">
        <v>0</v>
      </c>
      <c r="B345" s="141">
        <v>0</v>
      </c>
      <c r="C345" s="141">
        <v>0</v>
      </c>
      <c r="D345" s="141">
        <v>0</v>
      </c>
      <c r="E345" s="141">
        <v>0</v>
      </c>
      <c r="F345" s="141">
        <v>0</v>
      </c>
      <c r="G345" s="141">
        <v>0</v>
      </c>
      <c r="H345" s="141">
        <v>0</v>
      </c>
      <c r="I345" s="141"/>
      <c r="J345" s="114"/>
    </row>
    <row r="346" spans="1:10" x14ac:dyDescent="0.25">
      <c r="B346" s="141"/>
      <c r="C346" s="141"/>
      <c r="D346" s="141"/>
      <c r="E346" s="141"/>
      <c r="F346" s="141"/>
      <c r="G346" s="141"/>
      <c r="H346" s="141"/>
      <c r="I346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083CE2-A00E-4C1D-9988-26338AC9CE3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12CF4EE-4213-4904-979E-32BEFA93BAC7}"/>
</file>

<file path=customXml/itemProps3.xml><?xml version="1.0" encoding="utf-8"?>
<ds:datastoreItem xmlns:ds="http://schemas.openxmlformats.org/officeDocument/2006/customXml" ds:itemID="{725FDF80-3E9B-470B-988C-C09E516192DF}"/>
</file>

<file path=customXml/itemProps4.xml><?xml version="1.0" encoding="utf-8"?>
<ds:datastoreItem xmlns:ds="http://schemas.openxmlformats.org/officeDocument/2006/customXml" ds:itemID="{E171DB85-602A-43B1-898C-A4C92FD999B7}"/>
</file>

<file path=customXml/itemProps5.xml><?xml version="1.0" encoding="utf-8"?>
<ds:datastoreItem xmlns:ds="http://schemas.openxmlformats.org/officeDocument/2006/customXml" ds:itemID="{4A9650F3-698C-42E1-B6DA-68ED642A7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0x0101006E56B4D1795A2E4DB2F0B01679ED314A00C9BBC25F77D76C4E83D497E2428401FF</vt:lpwstr>
  </property>
  <property fmtid="{D5CDD505-2E9C-101B-9397-08002B2CF9AE}" pid="5" name="_docset_NoMedatataSyncRequired">
    <vt:lpwstr>False</vt:lpwstr>
  </property>
</Properties>
</file>